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3156" windowWidth="12264" windowHeight="3828" activeTab="0"/>
  </bookViews>
  <sheets>
    <sheet name="Couverture" sheetId="1" r:id="rId1"/>
    <sheet name="Sect1. Questions préliminaires" sheetId="2" r:id="rId2"/>
    <sheet name="Sect2. Changem. affect. terres" sheetId="3" r:id="rId3"/>
    <sheet name="Exemples et Instructions" sheetId="4" r:id="rId4"/>
    <sheet name="Notes explicatives" sheetId="5" r:id="rId5"/>
  </sheets>
  <definedNames>
    <definedName name="_xlnm.Print_Area" localSheetId="0">'Couverture'!$A$1:$B$34</definedName>
    <definedName name="_xlnm.Print_Area" localSheetId="3">'Exemples et Instructions'!$G$1:$K$117</definedName>
    <definedName name="_xlnm.Print_Area" localSheetId="4">'Notes explicatives'!$A$1:$N$29</definedName>
    <definedName name="_xlnm.Print_Area" localSheetId="1">'Sect1. Questions préliminaires'!$B$2:$H$30</definedName>
    <definedName name="_xlnm.Print_Area" localSheetId="2">'Sect2. Changem. affect. terres'!$A$1:$E$121</definedName>
    <definedName name="_xlnm.Print_Titles" localSheetId="3">'Exemples et Instructions'!$1:$2</definedName>
    <definedName name="_xlnm.Print_Titles" localSheetId="4">'Notes explicatives'!$1:$3</definedName>
    <definedName name="_xlnm.Print_Titles" localSheetId="1">'Sect1. Questions préliminaires'!$2:$3</definedName>
    <definedName name="_xlnm.Print_Titles" localSheetId="2">'Sect2. Changem. affect. terres'!$1:$3</definedName>
  </definedNames>
  <calcPr fullCalcOnLoad="1"/>
</workbook>
</file>

<file path=xl/sharedStrings.xml><?xml version="1.0" encoding="utf-8"?>
<sst xmlns="http://schemas.openxmlformats.org/spreadsheetml/2006/main" count="469" uniqueCount="210">
  <si>
    <t>Supposons maintenant qu’en 2010 sont intervenues les modifications suivantes  :
- 50.000 ha de la superficie forestière ont été converties en terres arables et cultures permanentes (49.000 ha); autres terres (1.000 ha), dont 500 ha en établissements;
- 50.000 ha de prairies et pâturages permanents ont été converties en terres arables et cultures permanentes, dont 49 500 ha en terres arables;
- 1.000 ha de terres humides ont été converties en terres arables et cultures permanentes, dont 500 ha en terres arables.</t>
  </si>
  <si>
    <t xml:space="preserve">Tableau 2. Indiquer tout changement d’affectation des terres entre les années T1 et T2 dont vous avez connaissance.  </t>
  </si>
  <si>
    <t xml:space="preserve">2.2 Prairies et pâturages permanents convertis en Terres arables et cultures permanentes </t>
  </si>
  <si>
    <t>C.  Prairies et pâturages permanents</t>
  </si>
  <si>
    <t xml:space="preserve">Prairies et pâturages permanents </t>
  </si>
  <si>
    <t>D.  Autres terres</t>
  </si>
  <si>
    <t>Autres terres</t>
  </si>
  <si>
    <t xml:space="preserve">Autres terres </t>
  </si>
  <si>
    <t xml:space="preserve">     D.1  Terres humides</t>
  </si>
  <si>
    <t>Terres humides</t>
  </si>
  <si>
    <t xml:space="preserve">     D.2   Établissements</t>
  </si>
  <si>
    <t>Établissements</t>
  </si>
  <si>
    <t xml:space="preserve">     D.3  Autres terres non specifiées</t>
  </si>
  <si>
    <t xml:space="preserve">      1. Terres arables restant Terres arables</t>
  </si>
  <si>
    <t xml:space="preserve">      1. Cultures permanentes restant Cultures permanentes</t>
  </si>
  <si>
    <t>1. Prairies et pâturages permanents restant Prairies et pâturages permanents</t>
  </si>
  <si>
    <t>1. Autres terres restant Autres terres</t>
  </si>
  <si>
    <t xml:space="preserve">      1. Terres humides restant Terres humides</t>
  </si>
  <si>
    <t xml:space="preserve">      1. Autres terres non specifiées restant Autres terres non specifiées</t>
  </si>
  <si>
    <t xml:space="preserve">      2. Terres converties en Terres arables</t>
  </si>
  <si>
    <t xml:space="preserve">      2. Terres converties en Cultures permanentes</t>
  </si>
  <si>
    <t>2. Terres converties en Prairies et pâturages permanents</t>
  </si>
  <si>
    <t>2. Terres converties en Autres terres</t>
  </si>
  <si>
    <t xml:space="preserve">      2. Terres converties en Terres humides</t>
  </si>
  <si>
    <t xml:space="preserve">      2. Terres converties en Établissements</t>
  </si>
  <si>
    <t>2. Terres converties en Autres terres non specifiées</t>
  </si>
  <si>
    <t>2.1 Superficie forestière convertie en Prairies et pâturages permanents</t>
  </si>
  <si>
    <t>2.2 Terres arables et cultures permanentes converties en Prairies et pâturages permanents</t>
  </si>
  <si>
    <t xml:space="preserve">      2.2.1 Terres arables converties en Prairies et pâturages permanents</t>
  </si>
  <si>
    <t xml:space="preserve">      2.2.2 Cultures permanentes converties en Prairies et pâturages permanents</t>
  </si>
  <si>
    <t>2.3 Autres terres converties en Prairies et pâturages permanents</t>
  </si>
  <si>
    <t xml:space="preserve">      2.3.1 Terres humides converties en Prairies et pâturages permanents</t>
  </si>
  <si>
    <t xml:space="preserve">      2.3.3 Autres terres non specifiées converties en Prairies et pâturages permanents</t>
  </si>
  <si>
    <t>2.2 Terres arables et cultures permanentes converties en to Autres terres</t>
  </si>
  <si>
    <t xml:space="preserve">      2.2.1 Terres arables converties en Autres terres</t>
  </si>
  <si>
    <t xml:space="preserve">      2.2.2 Cultures permanentes converties en Autres terres</t>
  </si>
  <si>
    <t xml:space="preserve">  2.2 Terres arables et cultures permanentes converties en Terres humides</t>
  </si>
  <si>
    <t xml:space="preserve">      2.2.1 Terres arables converties en Terres humides</t>
  </si>
  <si>
    <t xml:space="preserve">      2.2.2 Cultures permanentes converties en Terres humides</t>
  </si>
  <si>
    <t xml:space="preserve">  2.5 Autres terres non specifiées converties en Terres humides</t>
  </si>
  <si>
    <t xml:space="preserve">      1. Établissements restant Établissements</t>
  </si>
  <si>
    <t xml:space="preserve">  2.4 Établissements convertis en Terres humides</t>
  </si>
  <si>
    <t xml:space="preserve">  2.2 Terres arables et cultures permanentes converties en Établissements</t>
  </si>
  <si>
    <t xml:space="preserve">      2.2.1 Terres arables converties en Établissements</t>
  </si>
  <si>
    <t xml:space="preserve">      2.2.2 Cultures permanentes converties en Établissements</t>
  </si>
  <si>
    <t xml:space="preserve">  2.4 Terres humides converties en Établissements</t>
  </si>
  <si>
    <t xml:space="preserve">  2.5 Autres terres non specifiées converties en Établissements</t>
  </si>
  <si>
    <t>2.2 Terres arables et cultures permanentes converties en Autres terres non specifiées</t>
  </si>
  <si>
    <t xml:space="preserve">      2.2.1 Terres arables converties en Autres terres non specifiées</t>
  </si>
  <si>
    <t xml:space="preserve">      2.2.2 Cultures permanentes converties en Autres terres non specifiées</t>
  </si>
  <si>
    <t>2.4 Terres humides converties en Autres terres non specifiées</t>
  </si>
  <si>
    <t xml:space="preserve">2.3 Autres terres converties en Terres arables et cultures permanentes </t>
  </si>
  <si>
    <t xml:space="preserve">   2.1 Superficie forestière convertie en Terres arables</t>
  </si>
  <si>
    <t xml:space="preserve">   2.1 Superficie forestière convertie en Cultures permanentes</t>
  </si>
  <si>
    <t>2.1 Superficie forestière convertie en Other Land</t>
  </si>
  <si>
    <t xml:space="preserve">  2.1 Superficie forestière convertie en Terres humides</t>
  </si>
  <si>
    <t xml:space="preserve">  2.1 Superficie forestière convertie en Établissements</t>
  </si>
  <si>
    <t>2.1 Superficie forestière convertie en Autres terres non specifiées</t>
  </si>
  <si>
    <t xml:space="preserve">      2.1.2  Cultures permanentes converties en Superficie forestière</t>
  </si>
  <si>
    <t xml:space="preserve">      2.3.2 Établissements convertis en terres arables et cultures permanentes </t>
  </si>
  <si>
    <t xml:space="preserve">      2.3.3 Autres terres non specifiées converties en Terres arables et cultures permanentes </t>
  </si>
  <si>
    <t xml:space="preserve">      2.4.2 Établissements convertis en Terres arables</t>
  </si>
  <si>
    <t xml:space="preserve">   2.3 Prairies et pâturages permanents convertis en Terres arables</t>
  </si>
  <si>
    <t xml:space="preserve">   2.3 Prairies et pâturages permanents convertis en Cultures permanentes</t>
  </si>
  <si>
    <t xml:space="preserve">      2.4.2 Établissements convertis en Cultures permanentes</t>
  </si>
  <si>
    <t>2.3 Prairies et pâturages permanents convertis en Autres terres</t>
  </si>
  <si>
    <t xml:space="preserve">  2.3 Prairies et pâturages permanents convertis en Terres humides</t>
  </si>
  <si>
    <t xml:space="preserve">      2.3.1 Terres humides converties en Terres arables et cultures permanentes </t>
  </si>
  <si>
    <t xml:space="preserve">   2.2 Cultures permanentes converties en Terres arables</t>
  </si>
  <si>
    <t xml:space="preserve">   2.4 Autres terres converties en Terres arables</t>
  </si>
  <si>
    <t xml:space="preserve">      2.4.1 Terres humides converties en Terres arables</t>
  </si>
  <si>
    <t xml:space="preserve">      2.4.3 Autres terres non specifiées converties en Terres arables</t>
  </si>
  <si>
    <t xml:space="preserve">   2.2 Terres arables converties en Cultures permanentes</t>
  </si>
  <si>
    <t xml:space="preserve">   2.4 Autres terres converties en Cultures permanentes</t>
  </si>
  <si>
    <t xml:space="preserve">      2.4.1 Terres humides converties en Cultures permanentes</t>
  </si>
  <si>
    <t xml:space="preserve">      2.4.3 Autres terres non specifiées converties en Cultures permanentes</t>
  </si>
  <si>
    <t>2.3 Prairies et pâturages permanents convertis en Autres terres non specifiées</t>
  </si>
  <si>
    <t>2.5 Établissements convertis en Autres terres non specifiées</t>
  </si>
  <si>
    <t xml:space="preserve">  2.3 Prairies et pâturages permanents convertis en Établissements</t>
  </si>
  <si>
    <t xml:space="preserve">      2.3.2 Établissements convertis en Prairies et pâturages permanents</t>
  </si>
  <si>
    <t xml:space="preserve">Terres arables et cultures permanentes </t>
  </si>
  <si>
    <t>Terres arables et cultures permanentes</t>
  </si>
  <si>
    <t xml:space="preserve">Superficie forestière </t>
  </si>
  <si>
    <t>Terres arables</t>
  </si>
  <si>
    <t>Autres terres non specifiées</t>
  </si>
  <si>
    <t xml:space="preserve">Superficie totale des terres </t>
  </si>
  <si>
    <t>Contrôle</t>
  </si>
  <si>
    <t xml:space="preserve">        ORGANISATION DES NATIONS UNIES POUR L'ALIMENTATION ET L'AGRICULTURE - DIVISION DES STATISTIQUES</t>
  </si>
  <si>
    <t xml:space="preserve">RESSOURCES AGRICOLES - CHANGEMENT D'AFFECTATION DES TERRES - NOTES EXPLICATIVES </t>
  </si>
  <si>
    <t xml:space="preserve">CONCEPTS ET DEFINITIONS  </t>
  </si>
  <si>
    <t>Utilisation des terres</t>
  </si>
  <si>
    <r>
      <t xml:space="preserve">Terres arables et cultures permanentes : </t>
    </r>
    <r>
      <rPr>
        <sz val="10"/>
        <rFont val="Arial"/>
        <family val="2"/>
      </rPr>
      <t>somme des "Terres arables" et "Cultures permanentes".</t>
    </r>
  </si>
  <si>
    <r>
      <t xml:space="preserve">Cultures temporaires : </t>
    </r>
    <r>
      <rPr>
        <sz val="10"/>
        <rFont val="Arial"/>
        <family val="2"/>
      </rPr>
      <t xml:space="preserve">toutes les terres utilisées pour des cultures dont le cycle végétatif est inférieur à un an et qui doivent être à nouveau ensemencées ou plantées après la récolte en vue d'une nouvelle production. </t>
    </r>
  </si>
  <si>
    <r>
      <t xml:space="preserve">Cultures permanentes : </t>
    </r>
    <r>
      <rPr>
        <sz val="10"/>
        <rFont val="Arial"/>
        <family val="2"/>
      </rPr>
      <t xml:space="preserve">terres plantées en cultures pérennes qui ne demandent pas de nouvel ensemencement pendant plusieurs années (comme le cacao et le café), terres portant des arbres et des arbustes à fleurs tels que rosiers et jasmins, et pépinières (à l'exception des pépinières d'arbres forestiers qui doivent être classées sous "forêts"). Les prairies et pâturages permanents n'entrent pas dans cette catégorie. </t>
    </r>
  </si>
  <si>
    <r>
      <t xml:space="preserve">Prairies et pâturages permanents - naturels :  </t>
    </r>
    <r>
      <rPr>
        <sz val="10"/>
        <rFont val="Arial"/>
        <family val="2"/>
      </rPr>
      <t xml:space="preserve">terres portant des prairies et pâturages permanents non contrôlés tels que prairies ou pâturages sauvages. </t>
    </r>
  </si>
  <si>
    <r>
      <t xml:space="preserve">Superficie forestière : </t>
    </r>
    <r>
      <rPr>
        <sz val="10"/>
        <rFont val="Arial"/>
        <family val="2"/>
      </rPr>
      <t xml:space="preserve">terres d'une superficie de plus de 0,5 hectare portant des arbres de plus de 5 mètres de haut avec un couvert forestier supérieur à 10 pour cent, ou des arbres capables d'atteindre ces critères  </t>
    </r>
    <r>
      <rPr>
        <i/>
        <sz val="10"/>
        <rFont val="Arial"/>
        <family val="2"/>
      </rPr>
      <t>in situ</t>
    </r>
    <r>
      <rPr>
        <sz val="10"/>
        <rFont val="Arial"/>
        <family val="2"/>
      </rPr>
      <t>. Cette catégorie n'inclut pas les terres affectées de manière prédominante à une utilisation agricole ou urbaine. La forêt se définit à la fois par la présence d'arbres et par l'absence d'autres utilisations des sols. Les arbres doivent pouvoir atteindre une hauteur minimum de 5 mètres (m) in situ. Les superficies en cours de reboisement qui ne satisfont pas encore aux critères de 5 mètres de hauteur pour les arbres et de 10 pour cent du couvert forestier mais qui devraient les remplir sont incluses dans cette catégorie, de même que les superficies temporairement déboisées, par suite d'une intervention humaine ou de causes naturelles, appelées à se régénérer. Sont également incluses : les superficies plantées en bambous et en palmiers pour autant qu'elles réunissent les critères de hauteur et de couvert forestier, les routes de forêt, les pare-feux et autres espaces libres; les forêts des parcs nationaux, réserves naturelles et autres zones protégées, notamment les zones d'intérêt scientifique, historique, culturel ou spirituel, les brise-vents, les rideaux abris et les allées d'arbres dont la superficie excède 0,5 hectare et la largeur 20 mètres ainsi que les plantations destinées à une exploitation forestière ou de protection tels que :</t>
    </r>
  </si>
  <si>
    <t xml:space="preserve">plantations d'hévéas et de chêne-liège, peuplements de chênes. Sont exclus: les peuplements des systèmes de production agricole, par exemple les plantations d'arbres fruitiers et les systèmes d'agroforesterie. Sont également exclus de cette catégorie les arbres des jardins et parcs urbains.  </t>
  </si>
  <si>
    <r>
      <t xml:space="preserve">Autres terres : </t>
    </r>
    <r>
      <rPr>
        <sz val="10"/>
        <rFont val="Arial"/>
        <family val="2"/>
      </rPr>
      <t xml:space="preserve">terres non classées comme terres agricoles, forêts et autres terres boisées. Sont incluses dans cette catégorie les terres bâties et assimilées, les terres stériles, etc.           </t>
    </r>
  </si>
  <si>
    <r>
      <t>Terres humides :</t>
    </r>
    <r>
      <rPr>
        <sz val="10"/>
        <rFont val="Arial"/>
        <family val="2"/>
      </rPr>
      <t xml:space="preserve"> toute terre couverte ou saturée d’eau pendant la totalité ou une partie de l’année et qui n’entre pas dans les catégories des Superficie agricole et/ou Superficie forestière. </t>
    </r>
  </si>
  <si>
    <r>
      <t xml:space="preserve">Établissements : </t>
    </r>
    <r>
      <rPr>
        <sz val="10"/>
        <rFont val="Arial"/>
        <family val="2"/>
      </rPr>
      <t xml:space="preserve">toutes les terres développées, c'est à dire, infrastructures résidentielles, infrastructures destinées aux transports, infrastructures commerciales ou de production (commerciale, fabrication) qui n’entrent pas dans les catégories des Superficie agricole et/ou Superficie forestière. Cette catégorie inclut des terres dans les établissements ruraux et les zones urbaines. Parmi les exemples d’établissements sont incluses les terrains situés le long de rues, qu’il s’agisse de pelouses commerciales ou résidentielles (rurales ou urbaines), de jardins publics ou privés, de cours de golf et terrains de sports, ou de parcs, si tant est que ces terres sont associées fonctionnellement ou administrativement avec des villes, villages ou autres types d’établissements. </t>
    </r>
  </si>
  <si>
    <t>Unités et abréviations employées</t>
  </si>
  <si>
    <t xml:space="preserve">CODE FAO </t>
  </si>
  <si>
    <t xml:space="preserve">         ORGANISATION DES NATIONS UNIES POUR L'ALIMENTATION ET L'AGRICULTURE
         DIVISION DES STATISTIQUES</t>
  </si>
  <si>
    <t xml:space="preserve">Section 2:  RESSOURCES AGRICOLES - CHANGEMENT D'AFFECTATION DES TERRES </t>
  </si>
  <si>
    <t>CODE FAO</t>
  </si>
  <si>
    <t xml:space="preserve">T1: </t>
  </si>
  <si>
    <t>T2:</t>
  </si>
  <si>
    <t xml:space="preserve">                ORGANISATION DES NATIONS UNIES POUR L'ALIMENTATION ET L'AGRICULTURE
                DIVISION DES STATISTIQUES</t>
  </si>
  <si>
    <t>Annexe au Questionnaire sur les ressources agricoles</t>
  </si>
  <si>
    <t xml:space="preserve">Terres et irrigation </t>
  </si>
  <si>
    <t>Bureau national et nom du responsable</t>
  </si>
  <si>
    <t xml:space="preserve">Nom du responsable : </t>
  </si>
  <si>
    <t>Fonction:</t>
  </si>
  <si>
    <t>Administration et Bureau:</t>
  </si>
  <si>
    <t>Adresse:</t>
  </si>
  <si>
    <t>Tél:                                                Fax:                                                E-mail:                                                              http://                                                             Date:</t>
  </si>
  <si>
    <t>●  Cette annexe comporte deux grandes sections :</t>
  </si>
  <si>
    <t xml:space="preserve">    concernant les données demandées. Les nouveaux concepts sont mis en relief en vert. </t>
  </si>
  <si>
    <t>Merci de bien vouloir répondre avant le</t>
  </si>
  <si>
    <t>Veuillez retourner un exemplaire à : resource-statistics@fao.org</t>
  </si>
  <si>
    <t>FAO, Division des statistiques, Viale delle Terme di Caracalla, 00153 Rome, Italie, ou transmettre par le biais du Bureau du représentant de la FAO dans votre pays</t>
  </si>
  <si>
    <t xml:space="preserve">    dans la feuille Exemple et Instructions.</t>
  </si>
  <si>
    <t xml:space="preserve">               ORGANISATION DES NATIONS UNIES POUR L'ALIMENTATION ET L'AGRICULTURE
               DIVISION DES STATISTIQUES</t>
  </si>
  <si>
    <t xml:space="preserve">Section 1: QUESTIONS PRELIMINAIRES       </t>
  </si>
  <si>
    <t>Oui</t>
  </si>
  <si>
    <t>●  Vous trouverez dans la feuille Notes explicatives un exposé détaillé des concepts et définitions</t>
  </si>
  <si>
    <r>
      <t xml:space="preserve">Non </t>
    </r>
    <r>
      <rPr>
        <i/>
        <sz val="11"/>
        <color indexed="23"/>
        <rFont val="Arial"/>
        <family val="2"/>
      </rPr>
      <t>(s'il vous plaît compléter Section 1 seulement)</t>
    </r>
  </si>
  <si>
    <r>
      <t xml:space="preserve">Ne sais pas </t>
    </r>
    <r>
      <rPr>
        <i/>
        <sz val="11"/>
        <color indexed="23"/>
        <rFont val="Arial"/>
        <family val="2"/>
      </rPr>
      <t>(s'il vous plaît compléter Section 1 seulement)</t>
    </r>
  </si>
  <si>
    <t>Ne sais pas</t>
  </si>
  <si>
    <t>Non</t>
  </si>
  <si>
    <t>Cette organisation</t>
  </si>
  <si>
    <t>(Nom et adresse/coordonnées)</t>
  </si>
  <si>
    <t>Autre (à préciser)</t>
  </si>
  <si>
    <t xml:space="preserve"> CODE FAO</t>
  </si>
  <si>
    <t xml:space="preserve">Tableau 3: Matrice de changement d'affectation des terres. </t>
  </si>
  <si>
    <t xml:space="preserve">                                                                  UTILISATION DES TERRES T1  →
UTILISATION DES TERRES T2 ↓</t>
  </si>
  <si>
    <t xml:space="preserve">              ORGANISATION DES NATIONS UNIES POUR L'ALIMENTATION ET L'AGRICULTURE
              DIVISION DES STATISTIQUES</t>
  </si>
  <si>
    <t xml:space="preserve">RESSOURCES AGRICOLES - CHANGEMENT D'AFFECTATION DES TERRES - EXEMPLE </t>
  </si>
  <si>
    <t xml:space="preserve">       ORGANISATION DES NATIONS UNIES POUR L'ALIMENTATION ET
       L'AGRICULTURE - DIVISION DES STATISTIQUES</t>
  </si>
  <si>
    <r>
      <t xml:space="preserve">En </t>
    </r>
    <r>
      <rPr>
        <sz val="10"/>
        <color indexed="10"/>
        <rFont val="Arial"/>
        <family val="2"/>
      </rPr>
      <t>2009</t>
    </r>
    <r>
      <rPr>
        <sz val="10"/>
        <color indexed="62"/>
        <rFont val="Arial"/>
        <family val="2"/>
      </rPr>
      <t xml:space="preserve">, le pays X a 1.200.000 ha de forêts; 1.000.000 ha de terres arables et cultures permanentes (800.000 ha terres arables et 200.000 ha cultures permanentes); 450.000 ha de prairies et pâturages permanents; 10.000 ha d'autres terres dont 2.000 ha terres humides, 5.000 ha établissements  et 3.000 ha autres terres non spécifiées.
En </t>
    </r>
    <r>
      <rPr>
        <sz val="10"/>
        <color indexed="10"/>
        <rFont val="Arial"/>
        <family val="2"/>
      </rPr>
      <t>2010</t>
    </r>
    <r>
      <rPr>
        <sz val="10"/>
        <color indexed="62"/>
        <rFont val="Arial"/>
        <family val="2"/>
      </rPr>
      <t>, le pays X a 1.150.000 ha de forêts; 1.100.000 ha de terres arables et cultures permanentes (850.000 ha terres arables et 250.000 ha cultures permanentes); 400.000 ha de prairies et pâturages permanents; 10.000 ha d'autres terres dont 1000 ha de terres humides; 5.500 ha de établissements et 3.500 ha d’autres terres non spécifiées.</t>
    </r>
  </si>
  <si>
    <t>A. Superficie forestière</t>
  </si>
  <si>
    <t xml:space="preserve">B. Terres arables et cultures permanentes </t>
  </si>
  <si>
    <t>B.1 Terres arables</t>
  </si>
  <si>
    <t>B.2 Cultures permanentes</t>
  </si>
  <si>
    <t>C. Prairies et pâturages permanents</t>
  </si>
  <si>
    <t>D. Autres terres</t>
  </si>
  <si>
    <t>D.1 Terres humides</t>
  </si>
  <si>
    <t>D.2 Établissements</t>
  </si>
  <si>
    <t>D.3. Autres terres non specifiées</t>
  </si>
  <si>
    <t>A.  Superficie forestière</t>
  </si>
  <si>
    <t>1. Superficie forestière restant Superficie forestière</t>
  </si>
  <si>
    <t xml:space="preserve">2. Terres converties en Superficie forestière </t>
  </si>
  <si>
    <t>2.1 Terres arables et cultures permanentes converties en Superficie forestière</t>
  </si>
  <si>
    <t>Exemple 1 - L'information est disponible pour toutes les catégories des terres (grandes catégories et sous-catégories).</t>
  </si>
  <si>
    <t>Exemple 2 - L'information est disponible pour les grandes catégories et quelques sous-catégories.</t>
  </si>
  <si>
    <t xml:space="preserve">      2.1.1  Terres arables converties en Superficie forestière</t>
  </si>
  <si>
    <t>2.2  Prairies et pâturages permanents convertis en Superficie forestière</t>
  </si>
  <si>
    <t>2.3 Autres terres converties en Superficie forestière</t>
  </si>
  <si>
    <t xml:space="preserve">      2.3.1 Terres humides converties en Superficie forestière</t>
  </si>
  <si>
    <t xml:space="preserve">      2.3.3 Autres terres non specifiées converties en Superficie forestière</t>
  </si>
  <si>
    <t xml:space="preserve">B.  Terres arables et cultures permanentes </t>
  </si>
  <si>
    <t xml:space="preserve">1. Terres arables et cultures permanentes restant Terres arables et cultures permanentes </t>
  </si>
  <si>
    <t xml:space="preserve">2. Terres converties en Terres arables et cultures permanentes </t>
  </si>
  <si>
    <t xml:space="preserve">2.1 Superficie forestière convertie en Terres arables et cultures permanentes </t>
  </si>
  <si>
    <t xml:space="preserve">      2.3.2 Établissements convertis en Superficie forestière</t>
  </si>
  <si>
    <t xml:space="preserve">     B.1  Terres arables</t>
  </si>
  <si>
    <t xml:space="preserve">     B.2  Cultures permanentes</t>
  </si>
  <si>
    <t xml:space="preserve">Cultures permanentes </t>
  </si>
  <si>
    <t>Cultures permanentes</t>
  </si>
  <si>
    <t xml:space="preserve">     Questions préliminaires sur la disponibilité des données;</t>
  </si>
  <si>
    <t xml:space="preserve">     Questionnaire sur le changement d'affectation des terres.</t>
  </si>
  <si>
    <t xml:space="preserve">●  Nous avons inclus un exemple illustrant comment compiler le questionnaire </t>
  </si>
  <si>
    <t>(Veuillez) indiquer l'organisation responsable de la collecte des statistiques sur le changement d'affectation des terres</t>
  </si>
  <si>
    <t xml:space="preserve">(a) Les Parties à la Convention cadre des Nations Unies sur les changements climatiques (CCNUCC) doivent signaler leurs émissions de gaz national (GES) provenant de six secteurs, y compris l'agriculture, l'utilisation des terres, changement d’affectation des terres et foresterie à intervalles réguliers (http://unfccc.int/ ghg_data/items/3800.php) - et doit le faire au moins tous les deux ans à compter de 2013. </t>
  </si>
  <si>
    <t>La FAO saisit cette occasion pour remercier votre Gouvernement de son concours et attend votre réponse avec intérêt</t>
  </si>
  <si>
    <t>1. Production de statistiques sur le changement d'affectation des terres dans votre pays (Veuillez insérer  un «X» dans la case appropriée)</t>
  </si>
  <si>
    <t xml:space="preserve">Veuillez indiquer si actuellement votre pays produit des statistiques sur les changement d'affectation des terres </t>
  </si>
  <si>
    <r>
      <t xml:space="preserve">2. Activités prévues/ planifiées  </t>
    </r>
    <r>
      <rPr>
        <sz val="10"/>
        <rFont val="Arial"/>
        <family val="2"/>
      </rPr>
      <t>(Veuillez insérer  un «X» dans la case appropriée)</t>
    </r>
  </si>
  <si>
    <t xml:space="preserve">Veuillez indiquer si dans l'avenir votre pays envisage de recueillir des statistiques sur le changement d'affectation des terres  </t>
  </si>
  <si>
    <r>
      <t xml:space="preserve">3. Organisation responsable de statistiques sur le changement d'affectation des terres dans votre pays  </t>
    </r>
    <r>
      <rPr>
        <sz val="10"/>
        <rFont val="Arial"/>
        <family val="2"/>
      </rPr>
      <t>(Veuillez insérer  un «X» dans la case appropriée)</t>
    </r>
  </si>
  <si>
    <r>
      <t>4.  Connaissance des obligations vis-à-vis de la CCNUCC</t>
    </r>
    <r>
      <rPr>
        <b/>
        <vertAlign val="superscript"/>
        <sz val="14"/>
        <rFont val="Arial"/>
        <family val="2"/>
      </rPr>
      <t>(a)</t>
    </r>
    <r>
      <rPr>
        <b/>
        <sz val="14"/>
        <rFont val="Arial"/>
        <family val="2"/>
      </rPr>
      <t xml:space="preserve"> </t>
    </r>
    <r>
      <rPr>
        <sz val="10"/>
        <rFont val="Arial"/>
        <family val="2"/>
      </rPr>
      <t>(Veuillez insérer  un «X» dans la case appropriée)</t>
    </r>
  </si>
  <si>
    <r>
      <t xml:space="preserve">Veuillez indiquer si vous savez que ces informations sont nécessaires pour établir les inventaires de gaz à effet de serre et que, à ce titre, celles-ci doivent être communiquées à la CCNUCC   </t>
    </r>
    <r>
      <rPr>
        <vertAlign val="superscript"/>
        <sz val="14"/>
        <rFont val="Arial"/>
        <family val="2"/>
      </rPr>
      <t>(a)</t>
    </r>
  </si>
  <si>
    <t>Indiquer les années de référence du changement d'affectation des terres:</t>
  </si>
  <si>
    <t xml:space="preserve">Tableau 1: Fournir les informations relatives aux années T1 et T2 pour les modes d'utilisation des terres listés dans le tableau. Veuillez noter que deux nouveaux modes d'utilisation des terres ont été ajoutés : « Terres humides » et « Établissements » ; vous trouverez les définitions correspondantes dans la feuille « Notes explicatives » </t>
  </si>
  <si>
    <t>Modes d'utilisation des terres</t>
  </si>
  <si>
    <t>(000 ha)</t>
  </si>
  <si>
    <t>Observations générales sur cette section</t>
  </si>
  <si>
    <r>
      <t xml:space="preserve">En </t>
    </r>
    <r>
      <rPr>
        <sz val="10"/>
        <color indexed="10"/>
        <rFont val="Arial"/>
        <family val="2"/>
      </rPr>
      <t>2009</t>
    </r>
    <r>
      <rPr>
        <sz val="10"/>
        <color indexed="62"/>
        <rFont val="Arial"/>
        <family val="2"/>
      </rPr>
      <t xml:space="preserve">, le pays X a 1.200.000 ha de forêts; 1.000.000 ha de terres arables et cultures permanentes (800.000 ha terres arables); 450.000  ha de prairies et pâturages permanents; 10.000 ha d'autres terres, dont 5.000 ha établissements.
En </t>
    </r>
    <r>
      <rPr>
        <sz val="10"/>
        <color indexed="10"/>
        <rFont val="Arial"/>
        <family val="2"/>
      </rPr>
      <t>2010</t>
    </r>
    <r>
      <rPr>
        <sz val="10"/>
        <color indexed="62"/>
        <rFont val="Arial"/>
        <family val="2"/>
      </rPr>
      <t>, le pays X a 1.150.000 ha de forêts; 1.100.000 ha de terres arables et cultures permanentes (850.000 ha terres arables); 400.000 ha de prairies et pâturages permanents; 10.000 ha d'autres terres, dont 5.500 ha établissements.</t>
    </r>
  </si>
  <si>
    <t>Supposons maintenant qu’en 2010 sont intervenues les modifications suivantes  : 
- 50.000 ha de la superficie forestière ont été converties en cultures permanentes (49.000 ha), établissements (500 ha) et autres terres non spécifiées (500 ha);
- 50.000 ha de prairies et pâturages permanents ont été converties en terres arables (49.500 ha) et  cultures permanentes (500 ha);
- 1.000 ha de terres humides ont été converties en terres arables (500 ha) et cultures permanentes (500 ha).</t>
  </si>
  <si>
    <r>
      <t xml:space="preserve">Autres terres non spécifiées ailleurs </t>
    </r>
    <r>
      <rPr>
        <sz val="10"/>
        <rFont val="Arial"/>
        <family val="2"/>
      </rPr>
      <t xml:space="preserve">inclut toute terre résiduelle de  «Autres terres» qui n’est pas classée comme « Terres humides » et « Établissements ». </t>
    </r>
  </si>
  <si>
    <t>●  Vous trouverez ci-dessous trois tableaux utilisés pour la collecte d’informations sur le changement d'affectation des terres. Veuillez remplir le tableau 1 et le tableau 2 avec vos données, le tableau 3 «matrice de changement d'affectation des terres» étant rempli automatiquement. 
●  La saisie des données n'est autorisée que dans les cellules non coloriées. Les cellules de couleur permettent de revenir automatiquement sur les résultats et de vérifier la saisie des données via l'apparition de messages d'alerte. 
●  La feuille entière peut être dupliquée, lorsque l'information est disponible pour plusieurs périodes.  
●  Pour la définition des catégories d'utilisation des terres et autres instructions utiles, veuillez vous reporter aux feuilles « Notes explicatives » et « Exemples et Instructions » ainsi qu’au document Word « Changements_affectation_terres.doc » 
●  Veuillez indiquer toute information pertinente dans la section « Observations/remarques générales » placée à la fin du tableau 2.</t>
  </si>
  <si>
    <t xml:space="preserve">Tableau 2. Indiquer tout changement d’affectation des terres entre les années T1 et T2 dont vous avez connaissance. Insérer les données même si on ne dispose que d'informations partielles sur les changements d'affectation dans une catégorie donnée. </t>
  </si>
  <si>
    <t xml:space="preserve">REMARQUE: Le tableau 3 est rempli automatiquement à partir des données fournies pour les tableaux 1 et 2. 
Cette matrice de changement d'affectation des terres n’est fournie qu'à titre d'outil d'analyse supplémentaire. Pour chaque mode d'utilisation des terres, les données en colonnes indiquent les nouvelles distributions à d'autres utilisations des terres de la période T1 à T2; les données en lignes indiquent la composition de chaque catégorie d'utilisation des terres en l'année T2, en termes de sa provenance d'autres catégories d’utilisation de terres en l’année T1. Les données en diagonales représentent la surface des terres qui n’ont pas changé d’utilisation entre les années T1 et T2. </t>
  </si>
  <si>
    <r>
      <t xml:space="preserve">Superficie du pays: </t>
    </r>
    <r>
      <rPr>
        <sz val="10"/>
        <rFont val="Arial"/>
        <family val="2"/>
      </rPr>
      <t>superficie sous souveraineté nationale, y compris le territoire terrestre (superficie des terres plus eaux continentales), les eaux intérieures et la mer territoriale, à l'exclusion de la zone contiguë (article 22 de la Convention des Nations Unies sur le droit de la mer) et de la zone économique exclusive (partie V de la Convention).</t>
    </r>
  </si>
  <si>
    <r>
      <t xml:space="preserve">Superficie des terres: </t>
    </r>
    <r>
      <rPr>
        <sz val="10"/>
        <rFont val="Arial"/>
        <family val="2"/>
      </rPr>
      <t xml:space="preserve">superficie du pays à l'exclusion des espaces aquatiques continentaux, des eaux intérieures et de la mer territoriale.  </t>
    </r>
  </si>
  <si>
    <r>
      <t xml:space="preserve">Superficie agricole: </t>
    </r>
    <r>
      <rPr>
        <sz val="10"/>
        <rFont val="Arial"/>
        <family val="2"/>
      </rPr>
      <t xml:space="preserve">cette catégorie est la somme de "Terres cultivables et cultures permanentes" et "Pâturages permanents". </t>
    </r>
  </si>
  <si>
    <r>
      <t xml:space="preserve">Terres arables : </t>
    </r>
    <r>
      <rPr>
        <sz val="10"/>
        <rFont val="Arial"/>
        <family val="2"/>
      </rPr>
      <t xml:space="preserve">terres affectées à des cultures temporaires (les zones de polyculture ne sont comptées qu'une fois), prairies temporaires à faucher ou à pâturer, cultures maraîchères et jardins potagers, basse-cours et jachères temporaires (moins de cinq ans). Les terres abandonnées du fait de la culture itinérante n'entrent pas dans cette catégorie. </t>
    </r>
    <r>
      <rPr>
        <u val="double"/>
        <sz val="10"/>
        <rFont val="Arial"/>
        <family val="2"/>
      </rPr>
      <t>Les données correspondant à "Terres arables" ne sont pas censées inclure les surfaces potentiellement cultivables.</t>
    </r>
    <r>
      <rPr>
        <sz val="10"/>
        <rFont val="Arial"/>
        <family val="2"/>
      </rPr>
      <t xml:space="preserve"> </t>
    </r>
  </si>
  <si>
    <r>
      <t>Prairies et pâturages temporaires :</t>
    </r>
    <r>
      <rPr>
        <sz val="10"/>
        <rFont val="Arial"/>
        <family val="2"/>
      </rPr>
      <t xml:space="preserve"> terres temporairement (pour une période de moins de 5 ans) plantées en herbacées fourragères pour être fauchées ou servir de pâture. Une durée d’assolement inférieure à cinq ans est utilisée pour distinguer prairies permanentes et temporaires. Si l’usage du pays est différent, prière de le préciser dans la colonne Observations.  </t>
    </r>
  </si>
  <si>
    <r>
      <t xml:space="preserve">Jachères (temporaires) : </t>
    </r>
    <r>
      <rPr>
        <sz val="10"/>
        <rFont val="Arial"/>
        <family val="2"/>
      </rPr>
      <t xml:space="preserve">Jachères (temporaires) : terres arables non ensemencées pendant une ou plusieurs cycles végétatifs. Un terrain n’est classé dans la catégorie des jachères temporaires que s’il est resté, ou doit rester, au repos pendant au moins une campagne agricole. Les jachères utilisées temporairement pour le pâturage seront classées comme  "jachères " si les terres sont normalement destinées à recevoir des cultures temporaires. La durée maximale de jachère est habituellement de moins de cinq ans ; les terres laissées trop longtemps en jachère peuvent acquérir des caractéristiques justifiant leur reclassement, sous "prairies et pâturages permanents" (si elles servent de pâture), "forêts ou terres boisées" (si elles sont envahies d'arbres) ou "autres terres".   </t>
    </r>
  </si>
  <si>
    <r>
      <t xml:space="preserve">Prairies et pâturages permanents </t>
    </r>
    <r>
      <rPr>
        <sz val="10"/>
        <rFont val="Arial"/>
        <family val="2"/>
      </rPr>
      <t xml:space="preserve">: terres recouvertes de façon permanente (pendant cinq ans ou plus) de plantes fourragères herbacées, soit cultivées soit à l'état naturel (herbages naturels ou prairies).  Une période de cinq ans ou plus est utilisée pour distinguer prairies permanentes et temporaires. Si l’usage du pays est différent, prière de le préciser dans la colonne Observations.  </t>
    </r>
  </si>
  <si>
    <r>
      <t xml:space="preserve">Prairies et pâturages permanents - cultivés : </t>
    </r>
    <r>
      <rPr>
        <sz val="10"/>
        <rFont val="Arial"/>
        <family val="2"/>
      </rPr>
      <t xml:space="preserve">terres portant des prairies et pâturages permanents (pendant cinq ans ou plus)  qui sont gérés et cultivés. Une période de plus de cinq ans est utilisée pour distinguer les prairies temporaires des prairies permanentes. </t>
    </r>
  </si>
  <si>
    <r>
      <t>Eaux continentales:</t>
    </r>
    <r>
      <rPr>
        <sz val="10"/>
        <rFont val="Arial"/>
        <family val="2"/>
      </rPr>
      <t xml:space="preserve"> zones correspondant aux cours d'eau naturels ou artificiels, servant à drainer des masses d'eau naturelles ou artificielles, notamment les lacs, retenues d’eau, fleuves, ruisseaux, étangs, canaux, lacs de barrages et autres eaux intérieures. Les rives marquent les limites de la présence de l'eau.</t>
    </r>
  </si>
  <si>
    <r>
      <t xml:space="preserve">Eaux intérieures et mer territoriale: </t>
    </r>
    <r>
      <rPr>
        <sz val="10"/>
        <rFont val="Arial"/>
        <family val="2"/>
      </rPr>
      <t>superficie du pays hors territoire terrestre et dans les limites de la mer territoriale telle que définie dans la section 2 de la Convention des Nations Unies sur le droit de la mer, y compris les eaux intérieures et la mer territoriale, à l'exclusion de la zone contiguë (article 33 de la Convention) et de la zone économique exclusive (partie V de la Convention).</t>
    </r>
  </si>
  <si>
    <t xml:space="preserve">ha          </t>
  </si>
  <si>
    <t>hectare</t>
  </si>
  <si>
    <t>2.2 Terres arables et cultures permanentes converties en Autres terres</t>
  </si>
  <si>
    <t>2.1 Superficie forestière convertie en Autres terres</t>
  </si>
  <si>
    <t>●  Pour toute question concernant le questionnaire, veuillez contacter M. Josef Schmidhuber.</t>
  </si>
  <si>
    <r>
      <t xml:space="preserve">Contact : M. Josef Schmidhuber, tél: (+39) 06 5705 4105, e-mail: </t>
    </r>
    <r>
      <rPr>
        <u val="single"/>
        <sz val="11"/>
        <color indexed="12"/>
        <rFont val="Arial"/>
        <family val="2"/>
      </rPr>
      <t>Josef.Schmidhuber@fao.org</t>
    </r>
  </si>
  <si>
    <t>02/février/2015</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</si>
</sst>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_ ;[Red]\-#,##0.00\ "/>
    <numFmt numFmtId="165" formatCode="#,##0.00_ ;\-#,##0.00\ "/>
    <numFmt numFmtId="166" formatCode="dd/mmm/yyyy"/>
    <numFmt numFmtId="167" formatCode="&quot;Yes&quot;;&quot;Yes&quot;;&quot;No&quot;"/>
    <numFmt numFmtId="168" formatCode="&quot;True&quot;;&quot;True&quot;;&quot;False&quot;"/>
    <numFmt numFmtId="169" formatCode="&quot;On&quot;;&quot;On&quot;;&quot;Off&quot;"/>
    <numFmt numFmtId="170" formatCode="[$€-2]\ #,##0.00_);[Red]\([$€-2]\ #,##0.00\)"/>
  </numFmts>
  <fonts count="71">
    <font>
      <sz val="11"/>
      <color theme="1"/>
      <name val="Calibri"/>
      <family val="2"/>
    </font>
    <font>
      <sz val="11"/>
      <color indexed="8"/>
      <name val="Calibri"/>
      <family val="2"/>
    </font>
    <font>
      <b/>
      <sz val="14"/>
      <color indexed="8"/>
      <name val="Arial"/>
      <family val="2"/>
    </font>
    <font>
      <sz val="10"/>
      <color indexed="8"/>
      <name val="Arial"/>
      <family val="2"/>
    </font>
    <font>
      <b/>
      <sz val="10"/>
      <color indexed="8"/>
      <name val="Arial"/>
      <family val="2"/>
    </font>
    <font>
      <b/>
      <sz val="10"/>
      <color indexed="16"/>
      <name val="Arial"/>
      <family val="2"/>
    </font>
    <font>
      <b/>
      <sz val="10"/>
      <color indexed="10"/>
      <name val="Arial"/>
      <family val="2"/>
    </font>
    <font>
      <sz val="10"/>
      <color indexed="62"/>
      <name val="Arial"/>
      <family val="2"/>
    </font>
    <font>
      <b/>
      <sz val="10"/>
      <name val="Arial"/>
      <family val="2"/>
    </font>
    <font>
      <sz val="10"/>
      <name val="Times New Roman"/>
      <family val="1"/>
    </font>
    <font>
      <sz val="10"/>
      <name val="Arial"/>
      <family val="2"/>
    </font>
    <font>
      <sz val="10"/>
      <color indexed="8"/>
      <name val="Calibri"/>
      <family val="2"/>
    </font>
    <font>
      <sz val="11"/>
      <color indexed="8"/>
      <name val="Arial"/>
      <family val="2"/>
    </font>
    <font>
      <b/>
      <sz val="9"/>
      <name val="Arial"/>
      <family val="2"/>
    </font>
    <font>
      <i/>
      <sz val="9"/>
      <name val="Arial"/>
      <family val="2"/>
    </font>
    <font>
      <sz val="9"/>
      <name val="Arial"/>
      <family val="2"/>
    </font>
    <font>
      <b/>
      <sz val="9"/>
      <color indexed="8"/>
      <name val="Arial"/>
      <family val="2"/>
    </font>
    <font>
      <sz val="9"/>
      <color indexed="8"/>
      <name val="Arial"/>
      <family val="2"/>
    </font>
    <font>
      <i/>
      <sz val="9"/>
      <color indexed="8"/>
      <name val="Arial"/>
      <family val="2"/>
    </font>
    <font>
      <b/>
      <i/>
      <sz val="9"/>
      <name val="Arial"/>
      <family val="2"/>
    </font>
    <font>
      <sz val="10"/>
      <color indexed="10"/>
      <name val="Arial"/>
      <family val="2"/>
    </font>
    <font>
      <b/>
      <sz val="14"/>
      <name val="Arial"/>
      <family val="2"/>
    </font>
    <font>
      <b/>
      <sz val="11"/>
      <name val="Arial"/>
      <family val="2"/>
    </font>
    <font>
      <b/>
      <sz val="12"/>
      <name val="Arial"/>
      <family val="2"/>
    </font>
    <font>
      <sz val="12"/>
      <name val="Arial"/>
      <family val="2"/>
    </font>
    <font>
      <sz val="11"/>
      <name val="Arial"/>
      <family val="2"/>
    </font>
    <font>
      <u val="single"/>
      <sz val="10"/>
      <name val="Arial"/>
      <family val="2"/>
    </font>
    <font>
      <u val="single"/>
      <sz val="10"/>
      <color indexed="12"/>
      <name val="Arial"/>
      <family val="2"/>
    </font>
    <font>
      <sz val="14"/>
      <name val="Arial"/>
      <family val="2"/>
    </font>
    <font>
      <b/>
      <u val="single"/>
      <sz val="10"/>
      <name val="Arial"/>
      <family val="2"/>
    </font>
    <font>
      <u val="double"/>
      <sz val="10"/>
      <name val="Arial"/>
      <family val="2"/>
    </font>
    <font>
      <i/>
      <sz val="10"/>
      <name val="Arial"/>
      <family val="2"/>
    </font>
    <font>
      <i/>
      <sz val="12"/>
      <color indexed="23"/>
      <name val="Arial"/>
      <family val="2"/>
    </font>
    <font>
      <i/>
      <sz val="11"/>
      <color indexed="23"/>
      <name val="Arial"/>
      <family val="2"/>
    </font>
    <font>
      <vertAlign val="superscript"/>
      <sz val="14"/>
      <name val="Arial"/>
      <family val="2"/>
    </font>
    <font>
      <b/>
      <vertAlign val="superscript"/>
      <sz val="14"/>
      <name val="Arial"/>
      <family val="2"/>
    </font>
    <font>
      <sz val="13"/>
      <name val="Arial"/>
      <family val="2"/>
    </font>
    <font>
      <u val="single"/>
      <sz val="8.25"/>
      <color indexed="36"/>
      <name val="Calibri"/>
      <family val="2"/>
    </font>
    <font>
      <u val="single"/>
      <sz val="11"/>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gray125">
        <fgColor indexed="9"/>
        <bgColor indexed="9"/>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style="thin"/>
      <right/>
      <top/>
      <bottom/>
    </border>
    <border>
      <left/>
      <right style="thin"/>
      <top/>
      <bottom/>
    </border>
    <border>
      <left style="medium"/>
      <right/>
      <top style="medium"/>
      <bottom style="medium"/>
    </border>
    <border>
      <left style="medium"/>
      <right style="medium"/>
      <top style="medium"/>
      <bottom style="medium"/>
    </border>
    <border>
      <left style="thin"/>
      <right/>
      <top/>
      <bottom style="medium"/>
    </border>
    <border>
      <left/>
      <right/>
      <top/>
      <bottom style="medium"/>
    </border>
    <border>
      <left/>
      <right style="thin"/>
      <top/>
      <bottom style="medium"/>
    </border>
    <border>
      <left style="thin"/>
      <right style="medium"/>
      <top style="medium"/>
      <bottom/>
    </border>
    <border>
      <left style="medium"/>
      <right style="medium"/>
      <top style="medium"/>
      <bottom/>
    </border>
    <border>
      <left style="medium"/>
      <right style="thin"/>
      <top style="medium"/>
      <bottom/>
    </border>
    <border>
      <left style="thin"/>
      <right style="medium"/>
      <top style="thin"/>
      <bottom style="thin"/>
    </border>
    <border>
      <left style="medium"/>
      <right style="medium"/>
      <top style="thin"/>
      <bottom style="thin"/>
    </border>
    <border>
      <left style="medium"/>
      <right style="thin"/>
      <top style="thin"/>
      <bottom style="thin"/>
    </border>
    <border>
      <left style="thin"/>
      <right/>
      <top style="double"/>
      <bottom style="medium"/>
    </border>
    <border>
      <left style="medium"/>
      <right style="medium"/>
      <top style="double"/>
      <bottom style="medium"/>
    </border>
    <border>
      <left style="medium"/>
      <right style="thin"/>
      <top style="double"/>
      <bottom style="medium"/>
    </border>
    <border>
      <left style="thin"/>
      <right/>
      <top style="medium"/>
      <bottom style="medium"/>
    </border>
    <border>
      <left style="medium"/>
      <right style="thin"/>
      <top style="medium"/>
      <bottom style="medium"/>
    </border>
    <border>
      <left/>
      <right/>
      <top style="medium"/>
      <bottom/>
    </border>
    <border>
      <left/>
      <right style="thin"/>
      <top style="medium"/>
      <bottom/>
    </border>
    <border>
      <left style="medium"/>
      <right style="medium"/>
      <top/>
      <bottom/>
    </border>
    <border>
      <left style="medium"/>
      <right style="thin"/>
      <top/>
      <bottom/>
    </border>
    <border>
      <left style="thin"/>
      <right style="thin"/>
      <top style="medium"/>
      <bottom/>
    </border>
    <border>
      <left style="thin"/>
      <right style="thin"/>
      <top style="thin"/>
      <bottom style="thin"/>
    </border>
    <border>
      <left style="thin"/>
      <right style="thin"/>
      <top style="thin"/>
      <bottom/>
    </border>
    <border>
      <left style="medium"/>
      <right style="medium"/>
      <top style="thin"/>
      <bottom/>
    </border>
    <border>
      <left style="thin"/>
      <right style="thin"/>
      <top/>
      <bottom/>
    </border>
    <border>
      <left style="thin"/>
      <right style="thin"/>
      <top style="thin"/>
      <bottom style="medium"/>
    </border>
    <border>
      <left style="medium"/>
      <right style="medium"/>
      <top style="thin"/>
      <bottom style="medium"/>
    </border>
    <border>
      <left style="thin"/>
      <right/>
      <top style="double"/>
      <bottom style="thin"/>
    </border>
    <border>
      <left style="medium"/>
      <right/>
      <top style="medium"/>
      <bottom style="thin"/>
    </border>
    <border>
      <left style="medium"/>
      <right style="thin"/>
      <top style="double"/>
      <bottom style="thin"/>
    </border>
    <border>
      <left style="thin"/>
      <right/>
      <top/>
      <bottom style="thin"/>
    </border>
    <border>
      <left/>
      <right style="thin"/>
      <top/>
      <bottom style="thin"/>
    </border>
    <border>
      <left/>
      <right/>
      <top style="medium"/>
      <bottom style="medium"/>
    </border>
    <border>
      <left/>
      <right style="medium"/>
      <top style="medium"/>
      <bottom style="medium"/>
    </border>
    <border>
      <left style="thin"/>
      <right/>
      <top style="medium"/>
      <bottom/>
    </border>
    <border>
      <left style="thin"/>
      <right/>
      <top style="thin"/>
      <bottom style="thin"/>
    </border>
    <border>
      <left style="medium"/>
      <right/>
      <top style="double"/>
      <bottom style="medium"/>
    </border>
    <border>
      <left style="medium"/>
      <right style="thin"/>
      <top style="thin"/>
      <bottom/>
    </border>
    <border>
      <left style="medium"/>
      <right/>
      <top/>
      <bottom/>
    </border>
    <border>
      <left style="medium"/>
      <right style="thin"/>
      <top style="thin"/>
      <bottom style="medium"/>
    </border>
    <border>
      <left style="medium"/>
      <right/>
      <top style="double"/>
      <bottom style="thin"/>
    </border>
    <border>
      <left/>
      <right style="thin"/>
      <top style="thin"/>
      <bottom/>
    </border>
    <border>
      <left/>
      <right/>
      <top/>
      <bottom style="thin"/>
    </border>
    <border>
      <left/>
      <right style="medium"/>
      <top style="thin"/>
      <bottom style="thin"/>
    </border>
    <border>
      <left style="medium"/>
      <right/>
      <top style="thin"/>
      <bottom style="thin"/>
    </border>
    <border>
      <left/>
      <right/>
      <top style="thin"/>
      <bottom style="thin"/>
    </border>
    <border>
      <left/>
      <right style="thin"/>
      <top style="thin"/>
      <bottom style="thin"/>
    </border>
    <border>
      <left/>
      <right/>
      <top style="thin"/>
      <bottom/>
    </border>
    <border>
      <left style="thin"/>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style="thin"/>
      <top/>
      <bottom style="double"/>
    </border>
    <border>
      <left style="thin"/>
      <right style="thin"/>
      <top/>
      <bottom style="thin"/>
    </border>
    <border diagonalDown="1">
      <left style="thin"/>
      <right/>
      <top style="thin"/>
      <bottom/>
      <diagonal style="thin"/>
    </border>
    <border diagonalDown="1">
      <left/>
      <right style="thin"/>
      <top style="thin"/>
      <bottom/>
      <diagonal style="thin"/>
    </border>
    <border diagonalDown="1">
      <left style="thin"/>
      <right/>
      <top/>
      <bottom/>
      <diagonal style="thin"/>
    </border>
    <border diagonalDown="1">
      <left/>
      <right style="thin"/>
      <top/>
      <bottom/>
      <diagonal style="thin"/>
    </border>
    <border diagonalDown="1">
      <left style="thin"/>
      <right/>
      <top/>
      <bottom style="thin"/>
      <diagonal style="thin"/>
    </border>
    <border diagonalDown="1">
      <left/>
      <right style="thin"/>
      <top/>
      <bottom style="thin"/>
      <diagonal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9" fillId="0" borderId="0" applyNumberFormat="0" applyFill="0" applyBorder="0" applyAlignment="0" applyProtection="0"/>
    <xf numFmtId="0" fontId="37" fillId="0" borderId="0" applyNumberFormat="0" applyFill="0" applyBorder="0" applyAlignment="0" applyProtection="0"/>
    <xf numFmtId="0" fontId="60" fillId="28"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7" fillId="0" borderId="0" applyNumberFormat="0" applyFill="0" applyBorder="0" applyAlignment="0" applyProtection="0"/>
    <xf numFmtId="0" fontId="64" fillId="29" borderId="1" applyNumberFormat="0" applyAlignment="0" applyProtection="0"/>
    <xf numFmtId="0" fontId="65" fillId="0" borderId="6" applyNumberFormat="0" applyFill="0" applyAlignment="0" applyProtection="0"/>
    <xf numFmtId="0" fontId="66" fillId="3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 fillId="31" borderId="7" applyNumberFormat="0" applyFont="0" applyAlignment="0" applyProtection="0"/>
    <xf numFmtId="0" fontId="67" fillId="26" borderId="8" applyNumberFormat="0" applyAlignment="0" applyProtection="0"/>
    <xf numFmtId="9" fontId="1"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0" fontId="9" fillId="0" borderId="0">
      <alignment/>
      <protection/>
    </xf>
    <xf numFmtId="4" fontId="9" fillId="0" borderId="0">
      <alignment/>
      <protection/>
    </xf>
  </cellStyleXfs>
  <cellXfs count="401">
    <xf numFmtId="0" fontId="0" fillId="0" borderId="0" xfId="0" applyFont="1" applyAlignment="1">
      <alignment/>
    </xf>
    <xf numFmtId="0" fontId="0" fillId="0" borderId="10" xfId="0" applyBorder="1" applyAlignment="1" applyProtection="1">
      <alignment/>
      <protection/>
    </xf>
    <xf numFmtId="0" fontId="0" fillId="0" borderId="0" xfId="0" applyAlignment="1" applyProtection="1">
      <alignment/>
      <protection locked="0"/>
    </xf>
    <xf numFmtId="0" fontId="0" fillId="0" borderId="11" xfId="0" applyBorder="1" applyAlignment="1" applyProtection="1">
      <alignment/>
      <protection locked="0"/>
    </xf>
    <xf numFmtId="0" fontId="3" fillId="0" borderId="0"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1" xfId="0" applyFont="1" applyBorder="1" applyAlignment="1" applyProtection="1">
      <alignment/>
      <protection locked="0"/>
    </xf>
    <xf numFmtId="0" fontId="3" fillId="0" borderId="12" xfId="0" applyFont="1" applyBorder="1" applyAlignment="1" applyProtection="1">
      <alignment/>
      <protection/>
    </xf>
    <xf numFmtId="0" fontId="3" fillId="0" borderId="0" xfId="0" applyFont="1" applyAlignment="1" applyProtection="1">
      <alignment/>
      <protection locked="0"/>
    </xf>
    <xf numFmtId="0" fontId="3" fillId="0" borderId="0" xfId="0" applyFont="1" applyBorder="1" applyAlignment="1" applyProtection="1">
      <alignment/>
      <protection locked="0"/>
    </xf>
    <xf numFmtId="0" fontId="5" fillId="32" borderId="13" xfId="0" applyFont="1" applyFill="1" applyBorder="1" applyAlignment="1" applyProtection="1">
      <alignment horizontal="center" vertical="center" wrapText="1"/>
      <protection locked="0"/>
    </xf>
    <xf numFmtId="0" fontId="5" fillId="32" borderId="14" xfId="0" applyFont="1" applyFill="1" applyBorder="1" applyAlignment="1" applyProtection="1">
      <alignment horizontal="center" vertical="center" wrapText="1"/>
      <protection locked="0"/>
    </xf>
    <xf numFmtId="0" fontId="3" fillId="0" borderId="11" xfId="0" applyFont="1" applyFill="1" applyBorder="1" applyAlignment="1" applyProtection="1">
      <alignment/>
      <protection locked="0"/>
    </xf>
    <xf numFmtId="0" fontId="3" fillId="0" borderId="0" xfId="0" applyFont="1" applyFill="1" applyBorder="1" applyAlignment="1" applyProtection="1">
      <alignment horizontal="center"/>
      <protection locked="0"/>
    </xf>
    <xf numFmtId="0" fontId="6" fillId="0" borderId="0"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protection locked="0"/>
    </xf>
    <xf numFmtId="0" fontId="3" fillId="0" borderId="0" xfId="0" applyFont="1" applyFill="1" applyAlignment="1" applyProtection="1">
      <alignment/>
      <protection locked="0"/>
    </xf>
    <xf numFmtId="0" fontId="7" fillId="0" borderId="0" xfId="0" applyFont="1" applyBorder="1" applyAlignment="1" applyProtection="1">
      <alignment vertical="center" wrapText="1"/>
      <protection locked="0"/>
    </xf>
    <xf numFmtId="0" fontId="7" fillId="0" borderId="12" xfId="0" applyFont="1" applyBorder="1" applyAlignment="1" applyProtection="1">
      <alignment vertical="center" wrapText="1"/>
      <protection locked="0"/>
    </xf>
    <xf numFmtId="0" fontId="0" fillId="0" borderId="0" xfId="0"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lignment vertical="center"/>
    </xf>
    <xf numFmtId="0" fontId="0" fillId="0" borderId="17" xfId="0" applyBorder="1" applyAlignment="1">
      <alignment vertical="center"/>
    </xf>
    <xf numFmtId="0" fontId="8" fillId="33" borderId="18" xfId="0" applyFont="1" applyFill="1" applyBorder="1" applyAlignment="1" applyProtection="1">
      <alignment horizontal="center" vertical="center" wrapText="1"/>
      <protection/>
    </xf>
    <xf numFmtId="0" fontId="8" fillId="33" borderId="19" xfId="0" applyFont="1" applyFill="1" applyBorder="1" applyAlignment="1" applyProtection="1">
      <alignment horizontal="center" vertical="center" wrapText="1"/>
      <protection/>
    </xf>
    <xf numFmtId="0" fontId="8" fillId="33" borderId="20" xfId="0" applyFont="1" applyFill="1" applyBorder="1" applyAlignment="1" applyProtection="1">
      <alignment horizontal="center" vertical="center" wrapText="1"/>
      <protection/>
    </xf>
    <xf numFmtId="0" fontId="8" fillId="33" borderId="21" xfId="0" applyFont="1" applyFill="1" applyBorder="1" applyAlignment="1" applyProtection="1">
      <alignment horizontal="center" vertical="center" wrapText="1"/>
      <protection/>
    </xf>
    <xf numFmtId="0" fontId="8" fillId="33" borderId="22" xfId="0" applyFont="1" applyFill="1" applyBorder="1" applyAlignment="1" applyProtection="1">
      <alignment horizontal="center" vertical="center" wrapText="1"/>
      <protection/>
    </xf>
    <xf numFmtId="0" fontId="8" fillId="33" borderId="23" xfId="0" applyFont="1" applyFill="1" applyBorder="1" applyAlignment="1" applyProtection="1">
      <alignment horizontal="center" vertical="center" wrapText="1"/>
      <protection/>
    </xf>
    <xf numFmtId="0" fontId="8" fillId="34" borderId="24" xfId="68" applyNumberFormat="1" applyFont="1" applyFill="1" applyBorder="1" applyAlignment="1" applyProtection="1">
      <alignment vertical="center"/>
      <protection/>
    </xf>
    <xf numFmtId="0" fontId="8" fillId="34" borderId="24" xfId="68" applyFont="1" applyFill="1" applyBorder="1" applyAlignment="1" applyProtection="1">
      <alignment horizontal="left" vertical="center"/>
      <protection/>
    </xf>
    <xf numFmtId="43" fontId="10" fillId="0" borderId="25" xfId="42" applyFont="1" applyFill="1" applyBorder="1" applyAlignment="1" applyProtection="1">
      <alignment horizontal="right" vertical="center"/>
      <protection locked="0"/>
    </xf>
    <xf numFmtId="164" fontId="10" fillId="34" borderId="26" xfId="42" applyNumberFormat="1" applyFont="1" applyFill="1" applyBorder="1" applyAlignment="1" applyProtection="1">
      <alignment horizontal="right" vertical="center"/>
      <protection/>
    </xf>
    <xf numFmtId="0" fontId="11" fillId="0" borderId="0" xfId="0" applyFont="1" applyAlignment="1" applyProtection="1">
      <alignment vertical="center"/>
      <protection locked="0"/>
    </xf>
    <xf numFmtId="4" fontId="8" fillId="34" borderId="24" xfId="69" applyFont="1" applyFill="1" applyBorder="1" applyAlignment="1" applyProtection="1">
      <alignment horizontal="left" vertical="center"/>
      <protection/>
    </xf>
    <xf numFmtId="4" fontId="10" fillId="34" borderId="24" xfId="69" applyFont="1" applyFill="1" applyBorder="1" applyAlignment="1" applyProtection="1">
      <alignment horizontal="left" vertical="center" indent="2"/>
      <protection/>
    </xf>
    <xf numFmtId="0" fontId="10" fillId="34" borderId="24" xfId="68" applyNumberFormat="1" applyFont="1" applyFill="1" applyBorder="1" applyAlignment="1" applyProtection="1">
      <alignment vertical="center"/>
      <protection/>
    </xf>
    <xf numFmtId="0" fontId="8" fillId="34" borderId="27" xfId="69" applyNumberFormat="1" applyFont="1" applyFill="1" applyBorder="1" applyAlignment="1" applyProtection="1">
      <alignment vertical="center"/>
      <protection/>
    </xf>
    <xf numFmtId="4" fontId="8" fillId="34" borderId="27" xfId="69" applyFont="1" applyFill="1" applyBorder="1" applyAlignment="1" applyProtection="1">
      <alignment horizontal="left" vertical="center"/>
      <protection/>
    </xf>
    <xf numFmtId="43" fontId="8" fillId="33" borderId="14" xfId="42" applyFont="1" applyFill="1" applyBorder="1" applyAlignment="1" applyProtection="1">
      <alignment horizontal="right" vertical="center" wrapText="1"/>
      <protection/>
    </xf>
    <xf numFmtId="43" fontId="8" fillId="33" borderId="28" xfId="42" applyFont="1" applyFill="1" applyBorder="1" applyAlignment="1" applyProtection="1">
      <alignment horizontal="right" vertical="center" wrapText="1"/>
      <protection/>
    </xf>
    <xf numFmtId="0" fontId="3" fillId="0" borderId="29" xfId="0" applyFont="1" applyBorder="1" applyAlignment="1" applyProtection="1">
      <alignment vertical="center"/>
      <protection/>
    </xf>
    <xf numFmtId="0" fontId="3" fillId="0" borderId="30" xfId="0" applyFont="1" applyBorder="1" applyAlignment="1" applyProtection="1">
      <alignment vertical="center"/>
      <protection/>
    </xf>
    <xf numFmtId="0" fontId="0" fillId="0" borderId="0" xfId="0" applyBorder="1" applyAlignment="1" applyProtection="1">
      <alignment vertical="center"/>
      <protection locked="0"/>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8" fillId="33" borderId="31" xfId="0" applyFont="1" applyFill="1" applyBorder="1" applyAlignment="1" applyProtection="1">
      <alignment horizontal="center" vertical="center" wrapText="1"/>
      <protection/>
    </xf>
    <xf numFmtId="0" fontId="8" fillId="33" borderId="32" xfId="0" applyFont="1" applyFill="1" applyBorder="1" applyAlignment="1" applyProtection="1">
      <alignment horizontal="center" vertical="center" wrapText="1"/>
      <protection/>
    </xf>
    <xf numFmtId="165" fontId="8" fillId="34" borderId="25" xfId="42" applyNumberFormat="1" applyFont="1" applyFill="1" applyBorder="1" applyAlignment="1" applyProtection="1">
      <alignment horizontal="right" vertical="center"/>
      <protection/>
    </xf>
    <xf numFmtId="4" fontId="8" fillId="34" borderId="26" xfId="69" applyFont="1" applyFill="1" applyBorder="1" applyAlignment="1" applyProtection="1">
      <alignment horizontal="center" vertical="center"/>
      <protection/>
    </xf>
    <xf numFmtId="165" fontId="8" fillId="34" borderId="26" xfId="42" applyNumberFormat="1" applyFont="1" applyFill="1" applyBorder="1" applyAlignment="1" applyProtection="1">
      <alignment horizontal="right" vertical="center"/>
      <protection/>
    </xf>
    <xf numFmtId="0" fontId="10" fillId="34" borderId="33" xfId="68" applyNumberFormat="1" applyFont="1" applyFill="1" applyBorder="1" applyAlignment="1" applyProtection="1">
      <alignment vertical="center" wrapText="1" shrinkToFit="1"/>
      <protection/>
    </xf>
    <xf numFmtId="0" fontId="10" fillId="34" borderId="33" xfId="68" applyFont="1" applyFill="1" applyBorder="1" applyAlignment="1" applyProtection="1">
      <alignment horizontal="left" vertical="center" wrapText="1" indent="1" shrinkToFit="1"/>
      <protection/>
    </xf>
    <xf numFmtId="165" fontId="10" fillId="34" borderId="19" xfId="42" applyNumberFormat="1" applyFont="1" applyFill="1" applyBorder="1" applyAlignment="1" applyProtection="1">
      <alignment horizontal="right" vertical="center" wrapText="1" shrinkToFit="1"/>
      <protection/>
    </xf>
    <xf numFmtId="0" fontId="3" fillId="0" borderId="0" xfId="0" applyFont="1" applyBorder="1" applyAlignment="1" applyProtection="1">
      <alignment horizontal="center" vertical="center"/>
      <protection/>
    </xf>
    <xf numFmtId="0" fontId="3" fillId="0" borderId="12" xfId="0" applyFont="1" applyBorder="1" applyAlignment="1" applyProtection="1">
      <alignment vertical="center"/>
      <protection/>
    </xf>
    <xf numFmtId="0" fontId="10" fillId="0" borderId="34" xfId="68" applyNumberFormat="1" applyFont="1" applyFill="1" applyBorder="1" applyAlignment="1" applyProtection="1">
      <alignment vertical="center"/>
      <protection/>
    </xf>
    <xf numFmtId="0" fontId="10" fillId="0" borderId="34" xfId="68" applyFont="1" applyFill="1" applyBorder="1" applyAlignment="1" applyProtection="1">
      <alignment horizontal="left" vertical="center" indent="1"/>
      <protection/>
    </xf>
    <xf numFmtId="165" fontId="10" fillId="0" borderId="22" xfId="42" applyNumberFormat="1" applyFont="1" applyFill="1" applyBorder="1" applyAlignment="1" applyProtection="1">
      <alignment horizontal="right" vertical="center"/>
      <protection locked="0"/>
    </xf>
    <xf numFmtId="0" fontId="10" fillId="0" borderId="35" xfId="68" applyNumberFormat="1" applyFont="1" applyFill="1" applyBorder="1" applyAlignment="1" applyProtection="1">
      <alignment vertical="center" wrapText="1" shrinkToFit="1"/>
      <protection/>
    </xf>
    <xf numFmtId="0" fontId="10" fillId="0" borderId="35" xfId="68" applyFont="1" applyFill="1" applyBorder="1" applyAlignment="1" applyProtection="1">
      <alignment horizontal="left" vertical="center" wrapText="1" indent="3" shrinkToFit="1"/>
      <protection/>
    </xf>
    <xf numFmtId="165" fontId="10" fillId="0" borderId="36" xfId="42" applyNumberFormat="1" applyFont="1" applyFill="1" applyBorder="1" applyAlignment="1" applyProtection="1">
      <alignment horizontal="right" vertical="center" wrapText="1" shrinkToFit="1"/>
      <protection locked="0"/>
    </xf>
    <xf numFmtId="0" fontId="10" fillId="34" borderId="11" xfId="69" applyNumberFormat="1" applyFont="1" applyFill="1" applyBorder="1" applyAlignment="1" applyProtection="1">
      <alignment vertical="center" wrapText="1" shrinkToFit="1"/>
      <protection/>
    </xf>
    <xf numFmtId="4" fontId="10" fillId="34" borderId="11" xfId="69" applyFont="1" applyFill="1" applyBorder="1" applyAlignment="1" applyProtection="1">
      <alignment horizontal="left" vertical="center" wrapText="1" indent="1" shrinkToFit="1"/>
      <protection/>
    </xf>
    <xf numFmtId="0" fontId="10" fillId="0" borderId="34" xfId="69" applyNumberFormat="1" applyFont="1" applyFill="1" applyBorder="1" applyAlignment="1" applyProtection="1">
      <alignment vertical="center"/>
      <protection/>
    </xf>
    <xf numFmtId="4" fontId="10" fillId="0" borderId="34" xfId="69" applyFont="1" applyFill="1" applyBorder="1" applyAlignment="1" applyProtection="1">
      <alignment horizontal="left" vertical="center" indent="1"/>
      <protection/>
    </xf>
    <xf numFmtId="0" fontId="10" fillId="0" borderId="35" xfId="69" applyNumberFormat="1" applyFont="1" applyFill="1" applyBorder="1" applyAlignment="1" applyProtection="1">
      <alignment vertical="center" wrapText="1" shrinkToFit="1"/>
      <protection/>
    </xf>
    <xf numFmtId="4" fontId="10" fillId="0" borderId="35" xfId="69" applyFont="1" applyFill="1" applyBorder="1" applyAlignment="1" applyProtection="1">
      <alignment horizontal="left" vertical="center" wrapText="1" indent="3" shrinkToFit="1"/>
      <protection/>
    </xf>
    <xf numFmtId="0" fontId="10" fillId="35" borderId="24" xfId="69" applyNumberFormat="1" applyFont="1" applyFill="1" applyBorder="1" applyAlignment="1" applyProtection="1">
      <alignment vertical="center"/>
      <protection/>
    </xf>
    <xf numFmtId="4" fontId="10" fillId="35" borderId="24" xfId="69" applyFont="1" applyFill="1" applyBorder="1" applyAlignment="1" applyProtection="1">
      <alignment horizontal="left" vertical="center"/>
      <protection/>
    </xf>
    <xf numFmtId="165" fontId="10" fillId="35" borderId="25" xfId="42" applyNumberFormat="1" applyFont="1" applyFill="1" applyBorder="1" applyAlignment="1" applyProtection="1">
      <alignment horizontal="right" vertical="center"/>
      <protection/>
    </xf>
    <xf numFmtId="4" fontId="8" fillId="35" borderId="26" xfId="69" applyFont="1" applyFill="1" applyBorder="1" applyAlignment="1" applyProtection="1">
      <alignment horizontal="center" vertical="center"/>
      <protection/>
    </xf>
    <xf numFmtId="165" fontId="10" fillId="35" borderId="26" xfId="42" applyNumberFormat="1" applyFont="1" applyFill="1" applyBorder="1" applyAlignment="1" applyProtection="1">
      <alignment horizontal="right" vertical="center"/>
      <protection/>
    </xf>
    <xf numFmtId="0" fontId="10" fillId="35" borderId="11" xfId="69" applyNumberFormat="1" applyFont="1" applyFill="1" applyBorder="1" applyAlignment="1" applyProtection="1">
      <alignment vertical="center" wrapText="1" shrinkToFit="1"/>
      <protection/>
    </xf>
    <xf numFmtId="4" fontId="10" fillId="35" borderId="11" xfId="69" applyFont="1" applyFill="1" applyBorder="1" applyAlignment="1" applyProtection="1">
      <alignment horizontal="left" vertical="center" wrapText="1" indent="1" shrinkToFit="1"/>
      <protection/>
    </xf>
    <xf numFmtId="165" fontId="10" fillId="35" borderId="19" xfId="42" applyNumberFormat="1" applyFont="1" applyFill="1" applyBorder="1" applyAlignment="1" applyProtection="1">
      <alignment horizontal="right" vertical="center" wrapText="1" shrinkToFit="1"/>
      <protection/>
    </xf>
    <xf numFmtId="0" fontId="10" fillId="0" borderId="37" xfId="69" applyNumberFormat="1" applyFont="1" applyFill="1" applyBorder="1" applyAlignment="1" applyProtection="1">
      <alignment vertical="center" wrapText="1" shrinkToFit="1"/>
      <protection/>
    </xf>
    <xf numFmtId="4" fontId="10" fillId="0" borderId="37" xfId="69" applyFont="1" applyFill="1" applyBorder="1" applyAlignment="1" applyProtection="1">
      <alignment horizontal="left" vertical="center" wrapText="1" indent="3" shrinkToFit="1"/>
      <protection/>
    </xf>
    <xf numFmtId="165" fontId="10" fillId="0" borderId="31" xfId="42" applyNumberFormat="1" applyFont="1" applyFill="1" applyBorder="1" applyAlignment="1" applyProtection="1">
      <alignment horizontal="right" vertical="center" wrapText="1" shrinkToFit="1"/>
      <protection locked="0"/>
    </xf>
    <xf numFmtId="0" fontId="8" fillId="34" borderId="24" xfId="69" applyNumberFormat="1" applyFont="1" applyFill="1" applyBorder="1" applyAlignment="1" applyProtection="1">
      <alignment vertical="center"/>
      <protection/>
    </xf>
    <xf numFmtId="0" fontId="10" fillId="0" borderId="35" xfId="69" applyNumberFormat="1" applyFont="1" applyFill="1" applyBorder="1" applyAlignment="1" applyProtection="1">
      <alignment vertical="center"/>
      <protection/>
    </xf>
    <xf numFmtId="4" fontId="10" fillId="0" borderId="35" xfId="69" applyFont="1" applyFill="1" applyBorder="1" applyAlignment="1" applyProtection="1">
      <alignment horizontal="left" vertical="center" indent="1"/>
      <protection/>
    </xf>
    <xf numFmtId="165" fontId="10" fillId="0" borderId="36" xfId="42" applyNumberFormat="1" applyFont="1" applyFill="1" applyBorder="1" applyAlignment="1" applyProtection="1">
      <alignment horizontal="right" vertical="center"/>
      <protection locked="0"/>
    </xf>
    <xf numFmtId="4" fontId="10" fillId="0" borderId="38" xfId="69" applyFont="1" applyFill="1" applyBorder="1" applyAlignment="1" applyProtection="1">
      <alignment horizontal="left" vertical="center" wrapText="1" indent="3" shrinkToFit="1"/>
      <protection/>
    </xf>
    <xf numFmtId="165" fontId="10" fillId="0" borderId="39" xfId="42" applyNumberFormat="1" applyFont="1" applyFill="1" applyBorder="1" applyAlignment="1" applyProtection="1">
      <alignment horizontal="right" vertical="center" wrapText="1" shrinkToFit="1"/>
      <protection locked="0"/>
    </xf>
    <xf numFmtId="0" fontId="8" fillId="34" borderId="40" xfId="69" applyNumberFormat="1" applyFont="1" applyFill="1" applyBorder="1" applyAlignment="1" applyProtection="1">
      <alignment vertical="center"/>
      <protection/>
    </xf>
    <xf numFmtId="4" fontId="8" fillId="34" borderId="40" xfId="69" applyFont="1" applyFill="1" applyBorder="1" applyAlignment="1" applyProtection="1">
      <alignment horizontal="left" vertical="center"/>
      <protection/>
    </xf>
    <xf numFmtId="43" fontId="8" fillId="33" borderId="41" xfId="42" applyFont="1" applyFill="1" applyBorder="1" applyAlignment="1" applyProtection="1">
      <alignment horizontal="right" vertical="center" wrapText="1"/>
      <protection/>
    </xf>
    <xf numFmtId="4" fontId="8" fillId="34" borderId="42" xfId="69"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locked="0"/>
    </xf>
    <xf numFmtId="0" fontId="4" fillId="0" borderId="0" xfId="0" applyFont="1" applyAlignment="1" applyProtection="1">
      <alignment vertical="center"/>
      <protection/>
    </xf>
    <xf numFmtId="0" fontId="12" fillId="0" borderId="0" xfId="0" applyFont="1" applyAlignment="1" applyProtection="1">
      <alignment vertical="center"/>
      <protection locked="0"/>
    </xf>
    <xf numFmtId="0" fontId="13" fillId="34" borderId="35" xfId="0" applyFont="1" applyFill="1" applyBorder="1" applyAlignment="1" applyProtection="1">
      <alignment horizontal="center" vertical="center" textRotation="90" wrapText="1"/>
      <protection/>
    </xf>
    <xf numFmtId="0" fontId="14" fillId="35" borderId="35" xfId="0" applyFont="1" applyFill="1" applyBorder="1" applyAlignment="1" applyProtection="1">
      <alignment horizontal="center" vertical="center" textRotation="90" wrapText="1"/>
      <protection/>
    </xf>
    <xf numFmtId="0" fontId="15" fillId="34" borderId="35" xfId="0" applyFont="1" applyFill="1" applyBorder="1" applyAlignment="1" applyProtection="1">
      <alignment horizontal="center" vertical="center" wrapText="1"/>
      <protection/>
    </xf>
    <xf numFmtId="0" fontId="15" fillId="35" borderId="35" xfId="0" applyFont="1" applyFill="1" applyBorder="1" applyAlignment="1" applyProtection="1">
      <alignment horizontal="center" vertical="center" wrapText="1"/>
      <protection/>
    </xf>
    <xf numFmtId="0" fontId="15" fillId="34" borderId="34" xfId="0" applyFont="1" applyFill="1" applyBorder="1" applyAlignment="1" applyProtection="1">
      <alignment horizontal="center" vertical="center" wrapText="1"/>
      <protection/>
    </xf>
    <xf numFmtId="0" fontId="15" fillId="35" borderId="34" xfId="0" applyFont="1" applyFill="1" applyBorder="1" applyAlignment="1" applyProtection="1">
      <alignment horizontal="center" vertical="center" wrapText="1"/>
      <protection/>
    </xf>
    <xf numFmtId="0" fontId="15" fillId="34" borderId="34" xfId="0" applyFont="1" applyFill="1" applyBorder="1" applyAlignment="1" applyProtection="1">
      <alignment horizontal="center" vertical="center"/>
      <protection/>
    </xf>
    <xf numFmtId="0" fontId="16" fillId="34" borderId="34" xfId="0" applyFont="1" applyFill="1" applyBorder="1" applyAlignment="1" applyProtection="1">
      <alignment horizontal="left" vertical="center" wrapText="1"/>
      <protection/>
    </xf>
    <xf numFmtId="43" fontId="13" fillId="0" borderId="34" xfId="42" applyFont="1" applyFill="1" applyBorder="1" applyAlignment="1" applyProtection="1">
      <alignment vertical="center"/>
      <protection/>
    </xf>
    <xf numFmtId="43" fontId="13" fillId="0" borderId="34" xfId="42" applyFont="1" applyFill="1" applyBorder="1" applyAlignment="1" applyProtection="1">
      <alignment horizontal="right" vertical="center"/>
      <protection/>
    </xf>
    <xf numFmtId="43" fontId="14" fillId="0" borderId="34" xfId="42" applyFont="1" applyFill="1" applyBorder="1" applyAlignment="1" applyProtection="1">
      <alignment vertical="center"/>
      <protection/>
    </xf>
    <xf numFmtId="0" fontId="17" fillId="0" borderId="34" xfId="0" applyFont="1" applyFill="1" applyBorder="1" applyAlignment="1" applyProtection="1">
      <alignment horizontal="center" vertical="center"/>
      <protection/>
    </xf>
    <xf numFmtId="0" fontId="15" fillId="35" borderId="34" xfId="0" applyFont="1" applyFill="1" applyBorder="1" applyAlignment="1" applyProtection="1">
      <alignment horizontal="center" vertical="center"/>
      <protection/>
    </xf>
    <xf numFmtId="0" fontId="18" fillId="35" borderId="34" xfId="0" applyFont="1" applyFill="1" applyBorder="1" applyAlignment="1" applyProtection="1">
      <alignment horizontal="right" vertical="center" wrapText="1"/>
      <protection/>
    </xf>
    <xf numFmtId="43" fontId="14" fillId="0" borderId="0" xfId="42" applyFont="1" applyFill="1" applyBorder="1" applyAlignment="1" applyProtection="1">
      <alignment vertical="center"/>
      <protection/>
    </xf>
    <xf numFmtId="0" fontId="17" fillId="34" borderId="43" xfId="0" applyFont="1" applyFill="1" applyBorder="1" applyAlignment="1" applyProtection="1">
      <alignment vertical="center"/>
      <protection/>
    </xf>
    <xf numFmtId="43" fontId="13" fillId="0" borderId="34" xfId="42" applyNumberFormat="1" applyFont="1" applyFill="1" applyBorder="1" applyAlignment="1" applyProtection="1">
      <alignment vertical="center"/>
      <protection/>
    </xf>
    <xf numFmtId="43" fontId="14" fillId="0" borderId="34" xfId="42" applyNumberFormat="1" applyFont="1" applyFill="1" applyBorder="1" applyAlignment="1" applyProtection="1">
      <alignment vertical="center"/>
      <protection/>
    </xf>
    <xf numFmtId="43" fontId="19" fillId="0" borderId="34" xfId="42" applyFont="1" applyFill="1" applyBorder="1" applyAlignment="1" applyProtection="1">
      <alignment vertical="center"/>
      <protection/>
    </xf>
    <xf numFmtId="0" fontId="17" fillId="0" borderId="44" xfId="0" applyFont="1" applyFill="1" applyBorder="1" applyAlignment="1" applyProtection="1">
      <alignment horizontal="center" vertical="center"/>
      <protection/>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2" fillId="0" borderId="0" xfId="0" applyFont="1" applyBorder="1" applyAlignment="1" applyProtection="1">
      <alignment vertical="center" wrapText="1"/>
      <protection/>
    </xf>
    <xf numFmtId="0" fontId="2" fillId="0" borderId="10" xfId="0" applyFont="1" applyBorder="1" applyAlignment="1" applyProtection="1">
      <alignment vertical="center" wrapText="1"/>
      <protection/>
    </xf>
    <xf numFmtId="0" fontId="0" fillId="0" borderId="0" xfId="0" applyBorder="1" applyAlignment="1" applyProtection="1">
      <alignment/>
      <protection/>
    </xf>
    <xf numFmtId="0" fontId="2"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3" fillId="0" borderId="0" xfId="0" applyFont="1" applyBorder="1" applyAlignment="1" applyProtection="1">
      <alignment/>
      <protection/>
    </xf>
    <xf numFmtId="0" fontId="4" fillId="35" borderId="14" xfId="0" applyFont="1" applyFill="1" applyBorder="1" applyAlignment="1" applyProtection="1">
      <alignment/>
      <protection/>
    </xf>
    <xf numFmtId="0" fontId="3" fillId="35" borderId="45" xfId="0" applyFont="1" applyFill="1" applyBorder="1" applyAlignment="1" applyProtection="1">
      <alignment/>
      <protection/>
    </xf>
    <xf numFmtId="0" fontId="3" fillId="35" borderId="46" xfId="0" applyFont="1" applyFill="1" applyBorder="1" applyAlignment="1" applyProtection="1">
      <alignment/>
      <protection/>
    </xf>
    <xf numFmtId="0" fontId="3" fillId="0" borderId="0" xfId="0" applyFont="1" applyAlignment="1" applyProtection="1">
      <alignment/>
      <protection/>
    </xf>
    <xf numFmtId="0" fontId="3" fillId="0" borderId="0" xfId="0" applyFont="1" applyAlignment="1" applyProtection="1">
      <alignment horizontal="justify" vertical="center" wrapText="1"/>
      <protection/>
    </xf>
    <xf numFmtId="0" fontId="3" fillId="0" borderId="0" xfId="0" applyFont="1" applyAlignment="1" applyProtection="1">
      <alignment wrapText="1"/>
      <protection/>
    </xf>
    <xf numFmtId="0" fontId="7" fillId="0" borderId="0" xfId="0" applyFont="1" applyBorder="1" applyAlignment="1" applyProtection="1">
      <alignment horizontal="justify" vertical="center" wrapText="1"/>
      <protection/>
    </xf>
    <xf numFmtId="0" fontId="5" fillId="32" borderId="13" xfId="0" applyFont="1" applyFill="1" applyBorder="1" applyAlignment="1" applyProtection="1">
      <alignment horizontal="center" vertical="center" wrapText="1"/>
      <protection/>
    </xf>
    <xf numFmtId="0" fontId="5" fillId="32" borderId="14"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center" wrapText="1"/>
      <protection/>
    </xf>
    <xf numFmtId="0" fontId="3" fillId="0" borderId="0" xfId="0" applyFont="1" applyFill="1" applyAlignment="1" applyProtection="1">
      <alignment horizontal="center"/>
      <protection/>
    </xf>
    <xf numFmtId="0" fontId="5" fillId="0" borderId="0" xfId="0" applyFont="1" applyFill="1" applyBorder="1" applyAlignment="1" applyProtection="1">
      <alignment horizontal="center" vertical="center" wrapText="1"/>
      <protection/>
    </xf>
    <xf numFmtId="0" fontId="3" fillId="0" borderId="0" xfId="0" applyFont="1" applyFill="1" applyAlignment="1" applyProtection="1">
      <alignment/>
      <protection/>
    </xf>
    <xf numFmtId="0" fontId="8" fillId="33" borderId="47" xfId="0" applyFont="1" applyFill="1" applyBorder="1" applyAlignment="1" applyProtection="1">
      <alignment horizontal="center" vertical="center" wrapText="1"/>
      <protection/>
    </xf>
    <xf numFmtId="0" fontId="8" fillId="33" borderId="48" xfId="0" applyFont="1" applyFill="1" applyBorder="1" applyAlignment="1" applyProtection="1">
      <alignment horizontal="center" vertical="center" wrapText="1"/>
      <protection/>
    </xf>
    <xf numFmtId="0" fontId="13" fillId="34" borderId="49" xfId="68" applyFont="1" applyFill="1" applyBorder="1" applyAlignment="1" applyProtection="1">
      <alignment horizontal="left" vertical="center"/>
      <protection/>
    </xf>
    <xf numFmtId="43" fontId="15" fillId="0" borderId="49" xfId="42" applyFont="1" applyFill="1" applyBorder="1" applyAlignment="1" applyProtection="1">
      <alignment horizontal="right" vertical="center"/>
      <protection/>
    </xf>
    <xf numFmtId="43" fontId="15" fillId="0" borderId="25" xfId="42" applyFont="1" applyFill="1" applyBorder="1" applyAlignment="1" applyProtection="1">
      <alignment horizontal="right" vertical="center"/>
      <protection/>
    </xf>
    <xf numFmtId="0" fontId="17" fillId="0" borderId="0" xfId="0" applyFont="1" applyAlignment="1" applyProtection="1">
      <alignment/>
      <protection/>
    </xf>
    <xf numFmtId="4" fontId="13" fillId="34" borderId="49" xfId="69" applyFont="1" applyFill="1" applyBorder="1" applyAlignment="1" applyProtection="1">
      <alignment horizontal="left" vertical="center"/>
      <protection/>
    </xf>
    <xf numFmtId="4" fontId="15" fillId="34" borderId="49" xfId="69" applyFont="1" applyFill="1" applyBorder="1" applyAlignment="1" applyProtection="1">
      <alignment horizontal="left" vertical="center" indent="2"/>
      <protection/>
    </xf>
    <xf numFmtId="43" fontId="14" fillId="0" borderId="49" xfId="42" applyFont="1" applyFill="1" applyBorder="1" applyAlignment="1" applyProtection="1">
      <alignment horizontal="right" vertical="center"/>
      <protection/>
    </xf>
    <xf numFmtId="43" fontId="14" fillId="0" borderId="25" xfId="42" applyFont="1" applyFill="1" applyBorder="1" applyAlignment="1" applyProtection="1">
      <alignment horizontal="right" vertical="center"/>
      <protection/>
    </xf>
    <xf numFmtId="4" fontId="13" fillId="34" borderId="13" xfId="69" applyFont="1" applyFill="1" applyBorder="1" applyAlignment="1" applyProtection="1">
      <alignment horizontal="left" vertical="center"/>
      <protection/>
    </xf>
    <xf numFmtId="43" fontId="13" fillId="33" borderId="13" xfId="42" applyFont="1" applyFill="1" applyBorder="1" applyAlignment="1" applyProtection="1">
      <alignment horizontal="right" vertical="center" wrapText="1"/>
      <protection/>
    </xf>
    <xf numFmtId="0" fontId="3" fillId="0" borderId="0" xfId="0" applyFont="1" applyAlignment="1" applyProtection="1">
      <alignment vertical="center" wrapText="1"/>
      <protection/>
    </xf>
    <xf numFmtId="0" fontId="12" fillId="0" borderId="0" xfId="0" applyFont="1" applyBorder="1" applyAlignment="1" applyProtection="1">
      <alignment/>
      <protection/>
    </xf>
    <xf numFmtId="165" fontId="8" fillId="34" borderId="25" xfId="42" applyNumberFormat="1" applyFont="1" applyFill="1" applyBorder="1" applyAlignment="1" applyProtection="1">
      <alignment horizontal="right" vertical="center" indent="1"/>
      <protection/>
    </xf>
    <xf numFmtId="0" fontId="15" fillId="34" borderId="20" xfId="68" applyFont="1" applyFill="1" applyBorder="1" applyAlignment="1" applyProtection="1">
      <alignment horizontal="left" vertical="top" wrapText="1" indent="1" shrinkToFit="1"/>
      <protection/>
    </xf>
    <xf numFmtId="165" fontId="10" fillId="34" borderId="19" xfId="42" applyNumberFormat="1" applyFont="1" applyFill="1" applyBorder="1" applyAlignment="1" applyProtection="1">
      <alignment horizontal="right" vertical="center" wrapText="1" indent="1" shrinkToFit="1"/>
      <protection/>
    </xf>
    <xf numFmtId="0" fontId="3" fillId="0" borderId="0" xfId="0" applyFont="1" applyBorder="1" applyAlignment="1" applyProtection="1">
      <alignment horizontal="center"/>
      <protection/>
    </xf>
    <xf numFmtId="0" fontId="15" fillId="0" borderId="23" xfId="68" applyFont="1" applyFill="1" applyBorder="1" applyAlignment="1" applyProtection="1">
      <alignment horizontal="left" vertical="top" indent="1"/>
      <protection/>
    </xf>
    <xf numFmtId="165" fontId="10" fillId="0" borderId="22" xfId="42" applyNumberFormat="1" applyFont="1" applyFill="1" applyBorder="1" applyAlignment="1" applyProtection="1">
      <alignment horizontal="right" vertical="center" indent="1"/>
      <protection/>
    </xf>
    <xf numFmtId="0" fontId="15" fillId="0" borderId="50" xfId="68" applyFont="1" applyFill="1" applyBorder="1" applyAlignment="1" applyProtection="1">
      <alignment horizontal="left" vertical="top" wrapText="1" indent="3" shrinkToFit="1"/>
      <protection/>
    </xf>
    <xf numFmtId="165" fontId="10" fillId="0" borderId="36" xfId="42" applyNumberFormat="1" applyFont="1" applyFill="1" applyBorder="1" applyAlignment="1" applyProtection="1">
      <alignment horizontal="right" vertical="center" wrapText="1" indent="1" shrinkToFit="1"/>
      <protection/>
    </xf>
    <xf numFmtId="0" fontId="15" fillId="0" borderId="50" xfId="68" applyFont="1" applyFill="1" applyBorder="1" applyAlignment="1" applyProtection="1">
      <alignment horizontal="left" vertical="center" wrapText="1" indent="3" shrinkToFit="1"/>
      <protection/>
    </xf>
    <xf numFmtId="4" fontId="15" fillId="34" borderId="51" xfId="69" applyFont="1" applyFill="1" applyBorder="1" applyAlignment="1" applyProtection="1">
      <alignment horizontal="left" vertical="top" wrapText="1" indent="1" shrinkToFit="1"/>
      <protection/>
    </xf>
    <xf numFmtId="4" fontId="15" fillId="0" borderId="23" xfId="69" applyFont="1" applyFill="1" applyBorder="1" applyAlignment="1" applyProtection="1">
      <alignment horizontal="left" vertical="top" indent="1"/>
      <protection/>
    </xf>
    <xf numFmtId="4" fontId="15" fillId="0" borderId="50" xfId="69" applyFont="1" applyFill="1" applyBorder="1" applyAlignment="1" applyProtection="1">
      <alignment horizontal="left" vertical="top" wrapText="1" indent="3" shrinkToFit="1"/>
      <protection/>
    </xf>
    <xf numFmtId="4" fontId="15" fillId="35" borderId="49" xfId="69" applyFont="1" applyFill="1" applyBorder="1" applyAlignment="1" applyProtection="1">
      <alignment horizontal="left" vertical="center"/>
      <protection/>
    </xf>
    <xf numFmtId="165" fontId="10" fillId="35" borderId="25" xfId="42" applyNumberFormat="1" applyFont="1" applyFill="1" applyBorder="1" applyAlignment="1" applyProtection="1">
      <alignment horizontal="right" vertical="center" indent="1"/>
      <protection/>
    </xf>
    <xf numFmtId="4" fontId="15" fillId="35" borderId="51" xfId="69" applyFont="1" applyFill="1" applyBorder="1" applyAlignment="1" applyProtection="1">
      <alignment horizontal="left" vertical="top" wrapText="1" indent="1" shrinkToFit="1"/>
      <protection/>
    </xf>
    <xf numFmtId="165" fontId="10" fillId="35" borderId="19" xfId="42" applyNumberFormat="1" applyFont="1" applyFill="1" applyBorder="1" applyAlignment="1" applyProtection="1">
      <alignment horizontal="right" vertical="center" wrapText="1" indent="1" shrinkToFit="1"/>
      <protection/>
    </xf>
    <xf numFmtId="4" fontId="15" fillId="0" borderId="32" xfId="69" applyFont="1" applyFill="1" applyBorder="1" applyAlignment="1" applyProtection="1">
      <alignment horizontal="left" vertical="top" wrapText="1" indent="3" shrinkToFit="1"/>
      <protection/>
    </xf>
    <xf numFmtId="165" fontId="10" fillId="0" borderId="31" xfId="42" applyNumberFormat="1" applyFont="1" applyFill="1" applyBorder="1" applyAlignment="1" applyProtection="1">
      <alignment horizontal="right" vertical="center" wrapText="1" indent="1" shrinkToFit="1"/>
      <protection/>
    </xf>
    <xf numFmtId="4" fontId="15" fillId="0" borderId="50" xfId="69" applyFont="1" applyFill="1" applyBorder="1" applyAlignment="1" applyProtection="1">
      <alignment horizontal="left" vertical="top" indent="1"/>
      <protection/>
    </xf>
    <xf numFmtId="165" fontId="10" fillId="0" borderId="36" xfId="42" applyNumberFormat="1" applyFont="1" applyFill="1" applyBorder="1" applyAlignment="1" applyProtection="1">
      <alignment horizontal="right" vertical="center" indent="1"/>
      <protection/>
    </xf>
    <xf numFmtId="4" fontId="15" fillId="0" borderId="50" xfId="69" applyFont="1" applyFill="1" applyBorder="1" applyAlignment="1" applyProtection="1">
      <alignment horizontal="left" vertical="center" wrapText="1" indent="3" shrinkToFit="1"/>
      <protection/>
    </xf>
    <xf numFmtId="4" fontId="15" fillId="0" borderId="52" xfId="69" applyFont="1" applyFill="1" applyBorder="1" applyAlignment="1" applyProtection="1">
      <alignment horizontal="left" vertical="top" wrapText="1" indent="3" shrinkToFit="1"/>
      <protection/>
    </xf>
    <xf numFmtId="165" fontId="10" fillId="0" borderId="39" xfId="42" applyNumberFormat="1" applyFont="1" applyFill="1" applyBorder="1" applyAlignment="1" applyProtection="1">
      <alignment horizontal="right" vertical="center" wrapText="1" indent="1" shrinkToFit="1"/>
      <protection/>
    </xf>
    <xf numFmtId="4" fontId="13" fillId="34" borderId="53" xfId="69" applyFont="1" applyFill="1" applyBorder="1" applyAlignment="1" applyProtection="1">
      <alignment horizontal="left" vertical="center"/>
      <protection/>
    </xf>
    <xf numFmtId="0" fontId="10" fillId="0" borderId="0" xfId="61" applyFont="1" applyAlignment="1">
      <alignment horizontal="left"/>
      <protection/>
    </xf>
    <xf numFmtId="0" fontId="10" fillId="0" borderId="0" xfId="61" applyFont="1">
      <alignment/>
      <protection/>
    </xf>
    <xf numFmtId="0" fontId="8" fillId="0" borderId="0" xfId="61" applyFont="1">
      <alignment/>
      <protection/>
    </xf>
    <xf numFmtId="0" fontId="21" fillId="0" borderId="0" xfId="61" applyFont="1" applyAlignment="1">
      <alignment horizontal="centerContinuous"/>
      <protection/>
    </xf>
    <xf numFmtId="0" fontId="10" fillId="0" borderId="0" xfId="61" applyFont="1" applyAlignment="1">
      <alignment horizontal="centerContinuous"/>
      <protection/>
    </xf>
    <xf numFmtId="0" fontId="10" fillId="0" borderId="0" xfId="61" applyFont="1" applyBorder="1">
      <alignment/>
      <protection/>
    </xf>
    <xf numFmtId="0" fontId="10" fillId="0" borderId="0" xfId="61" applyFont="1" applyBorder="1" applyAlignment="1" quotePrefix="1">
      <alignment horizontal="left"/>
      <protection/>
    </xf>
    <xf numFmtId="0" fontId="26" fillId="0" borderId="0" xfId="61" applyFont="1" applyBorder="1" applyAlignment="1">
      <alignment vertical="top" wrapText="1"/>
      <protection/>
    </xf>
    <xf numFmtId="0" fontId="25" fillId="0" borderId="0" xfId="61" applyFont="1" applyBorder="1" applyAlignment="1">
      <alignment horizontal="left" vertical="center" indent="1"/>
      <protection/>
    </xf>
    <xf numFmtId="0" fontId="25" fillId="0" borderId="0" xfId="61" applyFont="1" applyAlignment="1">
      <alignment vertical="center"/>
      <protection/>
    </xf>
    <xf numFmtId="0" fontId="22" fillId="0" borderId="0" xfId="61" applyFont="1" applyAlignment="1">
      <alignment horizontal="right" vertical="center"/>
      <protection/>
    </xf>
    <xf numFmtId="166" fontId="22" fillId="0" borderId="0" xfId="61" applyNumberFormat="1" applyFont="1" applyBorder="1" applyAlignment="1">
      <alignment horizontal="left" vertical="center"/>
      <protection/>
    </xf>
    <xf numFmtId="0" fontId="10" fillId="0" borderId="0" xfId="61" applyBorder="1" applyAlignment="1">
      <alignment horizontal="left"/>
      <protection/>
    </xf>
    <xf numFmtId="0" fontId="10" fillId="0" borderId="0" xfId="61">
      <alignment/>
      <protection/>
    </xf>
    <xf numFmtId="0" fontId="10" fillId="0" borderId="10" xfId="61" applyFont="1" applyBorder="1">
      <alignment/>
      <protection/>
    </xf>
    <xf numFmtId="0" fontId="10" fillId="0" borderId="54" xfId="61" applyBorder="1" applyAlignment="1">
      <alignment horizontal="left"/>
      <protection/>
    </xf>
    <xf numFmtId="0" fontId="10" fillId="0" borderId="43" xfId="61" applyFont="1" applyBorder="1">
      <alignment/>
      <protection/>
    </xf>
    <xf numFmtId="0" fontId="10" fillId="0" borderId="44" xfId="61" applyFont="1" applyBorder="1" applyAlignment="1">
      <alignment horizontal="left"/>
      <protection/>
    </xf>
    <xf numFmtId="0" fontId="27" fillId="0" borderId="0" xfId="53" applyAlignment="1" applyProtection="1">
      <alignment/>
      <protection/>
    </xf>
    <xf numFmtId="0" fontId="21" fillId="36" borderId="55" xfId="59" applyFont="1" applyFill="1" applyBorder="1" applyAlignment="1">
      <alignment horizontal="left" vertical="center"/>
      <protection/>
    </xf>
    <xf numFmtId="0" fontId="21" fillId="36" borderId="44" xfId="59" applyFont="1" applyFill="1" applyBorder="1" applyAlignment="1">
      <alignment horizontal="left" vertical="center"/>
      <protection/>
    </xf>
    <xf numFmtId="0" fontId="21" fillId="0" borderId="48" xfId="60" applyFont="1" applyBorder="1" applyAlignment="1">
      <alignment horizontal="centerContinuous" vertical="center" wrapText="1"/>
      <protection/>
    </xf>
    <xf numFmtId="0" fontId="21" fillId="0" borderId="56" xfId="60" applyFont="1" applyBorder="1" applyAlignment="1">
      <alignment vertical="center"/>
      <protection/>
    </xf>
    <xf numFmtId="0" fontId="28" fillId="0" borderId="57" xfId="60" applyFont="1" applyBorder="1" applyAlignment="1">
      <alignment/>
      <protection/>
    </xf>
    <xf numFmtId="0" fontId="28" fillId="0" borderId="58" xfId="60" applyFont="1" applyBorder="1" applyAlignment="1">
      <alignment/>
      <protection/>
    </xf>
    <xf numFmtId="0" fontId="28" fillId="0" borderId="59" xfId="60" applyFont="1" applyBorder="1" applyAlignment="1">
      <alignment/>
      <protection/>
    </xf>
    <xf numFmtId="0" fontId="28" fillId="0" borderId="58" xfId="59" applyFont="1" applyBorder="1">
      <alignment/>
      <protection/>
    </xf>
    <xf numFmtId="0" fontId="28" fillId="0" borderId="59" xfId="59" applyFont="1" applyBorder="1">
      <alignment/>
      <protection/>
    </xf>
    <xf numFmtId="0" fontId="28" fillId="0" borderId="0" xfId="59" applyFont="1" applyBorder="1">
      <alignment/>
      <protection/>
    </xf>
    <xf numFmtId="0" fontId="10" fillId="0" borderId="0" xfId="59" applyBorder="1">
      <alignment/>
      <protection/>
    </xf>
    <xf numFmtId="0" fontId="22" fillId="0" borderId="0" xfId="60" applyFont="1" applyBorder="1">
      <alignment/>
      <protection/>
    </xf>
    <xf numFmtId="0" fontId="8" fillId="0" borderId="11" xfId="60" applyFont="1" applyBorder="1" applyAlignment="1">
      <alignment vertical="center"/>
      <protection/>
    </xf>
    <xf numFmtId="0" fontId="29" fillId="0" borderId="0" xfId="60" applyFont="1" applyBorder="1" applyAlignment="1">
      <alignment vertical="center"/>
      <protection/>
    </xf>
    <xf numFmtId="0" fontId="10" fillId="0" borderId="0" xfId="60" applyFont="1" applyBorder="1" applyAlignment="1">
      <alignment vertical="center"/>
      <protection/>
    </xf>
    <xf numFmtId="0" fontId="10" fillId="0" borderId="12" xfId="60" applyFont="1" applyBorder="1" applyAlignment="1">
      <alignment vertical="center"/>
      <protection/>
    </xf>
    <xf numFmtId="0" fontId="10" fillId="0" borderId="0" xfId="60" applyFont="1" applyAlignment="1">
      <alignment vertical="center"/>
      <protection/>
    </xf>
    <xf numFmtId="0" fontId="10" fillId="0" borderId="11" xfId="60" applyFont="1" applyBorder="1" applyAlignment="1">
      <alignment vertical="center"/>
      <protection/>
    </xf>
    <xf numFmtId="0" fontId="10" fillId="0" borderId="11" xfId="60" applyFont="1" applyFill="1" applyBorder="1" applyAlignment="1">
      <alignment horizontal="center" vertical="center"/>
      <protection/>
    </xf>
    <xf numFmtId="0" fontId="10" fillId="0" borderId="12" xfId="60" applyFont="1" applyBorder="1" applyAlignment="1">
      <alignment vertical="center" wrapText="1"/>
      <protection/>
    </xf>
    <xf numFmtId="0" fontId="8" fillId="0" borderId="12" xfId="60" applyFont="1" applyBorder="1" applyAlignment="1">
      <alignment vertical="center" wrapText="1"/>
      <protection/>
    </xf>
    <xf numFmtId="0" fontId="10" fillId="0" borderId="12" xfId="60" applyNumberFormat="1" applyFont="1" applyBorder="1" applyAlignment="1">
      <alignment vertical="center" wrapText="1"/>
      <protection/>
    </xf>
    <xf numFmtId="0" fontId="10" fillId="0" borderId="0" xfId="60" applyNumberFormat="1" applyFont="1" applyAlignment="1">
      <alignment vertical="center" wrapText="1"/>
      <protection/>
    </xf>
    <xf numFmtId="0" fontId="10" fillId="0" borderId="11" xfId="60" applyFont="1" applyFill="1" applyBorder="1" applyAlignment="1">
      <alignment horizontal="center" vertical="center" wrapText="1"/>
      <protection/>
    </xf>
    <xf numFmtId="0" fontId="8" fillId="0" borderId="0" xfId="60" applyFont="1" applyAlignment="1">
      <alignment vertical="center" wrapText="1"/>
      <protection/>
    </xf>
    <xf numFmtId="0" fontId="10" fillId="0" borderId="0" xfId="60" applyFont="1" applyAlignment="1">
      <alignment vertical="center" wrapText="1"/>
      <protection/>
    </xf>
    <xf numFmtId="0" fontId="29" fillId="0" borderId="0" xfId="0" applyFont="1" applyBorder="1" applyAlignment="1">
      <alignment vertical="center"/>
    </xf>
    <xf numFmtId="0" fontId="10" fillId="0" borderId="0" xfId="0" applyFont="1" applyBorder="1" applyAlignment="1">
      <alignment vertical="center"/>
    </xf>
    <xf numFmtId="0" fontId="10" fillId="0" borderId="44" xfId="60" applyFont="1" applyBorder="1" applyAlignment="1">
      <alignment vertical="center"/>
      <protection/>
    </xf>
    <xf numFmtId="0" fontId="10" fillId="0" borderId="0" xfId="0" applyFont="1" applyBorder="1" applyAlignment="1">
      <alignment horizontal="justify" vertical="center" wrapText="1"/>
    </xf>
    <xf numFmtId="0" fontId="8" fillId="0" borderId="0" xfId="60" applyFont="1" applyAlignment="1">
      <alignment/>
      <protection/>
    </xf>
    <xf numFmtId="0" fontId="10" fillId="0" borderId="0" xfId="60" applyFont="1">
      <alignment/>
      <protection/>
    </xf>
    <xf numFmtId="0" fontId="10" fillId="0" borderId="0" xfId="60" applyFont="1" applyBorder="1">
      <alignment/>
      <protection/>
    </xf>
    <xf numFmtId="0" fontId="21" fillId="36" borderId="0" xfId="59" applyFont="1" applyFill="1" applyBorder="1" applyAlignment="1">
      <alignment horizontal="left" vertical="center"/>
      <protection/>
    </xf>
    <xf numFmtId="0" fontId="21" fillId="36" borderId="60" xfId="59" applyFont="1" applyFill="1" applyBorder="1" applyAlignment="1">
      <alignment vertical="center"/>
      <protection/>
    </xf>
    <xf numFmtId="0" fontId="21" fillId="36" borderId="0" xfId="59" applyFont="1" applyFill="1" applyBorder="1" applyAlignment="1">
      <alignment vertical="center"/>
      <protection/>
    </xf>
    <xf numFmtId="0" fontId="21" fillId="36" borderId="12" xfId="59" applyFont="1" applyFill="1" applyBorder="1" applyAlignment="1">
      <alignment horizontal="left" vertical="center"/>
      <protection/>
    </xf>
    <xf numFmtId="0" fontId="21" fillId="36" borderId="59" xfId="59" applyFont="1" applyFill="1" applyBorder="1" applyAlignment="1">
      <alignment horizontal="left" vertical="center"/>
      <protection/>
    </xf>
    <xf numFmtId="0" fontId="21" fillId="36" borderId="58" xfId="59" applyFont="1" applyFill="1" applyBorder="1" applyAlignment="1">
      <alignment vertical="center"/>
      <protection/>
    </xf>
    <xf numFmtId="0" fontId="21" fillId="36" borderId="58" xfId="59" applyFont="1" applyFill="1" applyBorder="1" applyAlignment="1">
      <alignment horizontal="left" vertical="center"/>
      <protection/>
    </xf>
    <xf numFmtId="0" fontId="32" fillId="36" borderId="34" xfId="59" applyFont="1" applyFill="1" applyBorder="1" applyAlignment="1">
      <alignment horizontal="left" vertical="center"/>
      <protection/>
    </xf>
    <xf numFmtId="0" fontId="28" fillId="36" borderId="0" xfId="59" applyFont="1" applyFill="1" applyBorder="1" applyAlignment="1">
      <alignment horizontal="left" vertical="center" wrapText="1"/>
      <protection/>
    </xf>
    <xf numFmtId="0" fontId="28" fillId="36" borderId="55" xfId="59" applyFont="1" applyFill="1" applyBorder="1" applyAlignment="1">
      <alignment horizontal="left" vertical="center" wrapText="1"/>
      <protection/>
    </xf>
    <xf numFmtId="0" fontId="28" fillId="36" borderId="60" xfId="59" applyFont="1" applyFill="1" applyBorder="1" applyAlignment="1">
      <alignment horizontal="left" vertical="center" wrapText="1"/>
      <protection/>
    </xf>
    <xf numFmtId="0" fontId="24" fillId="36" borderId="0" xfId="59" applyFont="1" applyFill="1" applyBorder="1" applyAlignment="1">
      <alignment horizontal="left" vertical="center"/>
      <protection/>
    </xf>
    <xf numFmtId="0" fontId="21" fillId="36" borderId="58" xfId="59" applyFont="1" applyFill="1" applyBorder="1" applyAlignment="1">
      <alignment horizontal="center" vertical="center"/>
      <protection/>
    </xf>
    <xf numFmtId="0" fontId="28" fillId="36" borderId="0" xfId="59" applyFont="1" applyFill="1" applyBorder="1" applyAlignment="1">
      <alignment horizontal="center" vertical="center" wrapText="1"/>
      <protection/>
    </xf>
    <xf numFmtId="0" fontId="28" fillId="36" borderId="34" xfId="59" applyFont="1" applyFill="1" applyBorder="1" applyAlignment="1">
      <alignment horizontal="center" vertical="center" wrapText="1"/>
      <protection/>
    </xf>
    <xf numFmtId="0" fontId="28" fillId="36" borderId="55" xfId="59" applyFont="1" applyFill="1" applyBorder="1" applyAlignment="1">
      <alignment horizontal="center" vertical="center" wrapText="1"/>
      <protection/>
    </xf>
    <xf numFmtId="0" fontId="28" fillId="36" borderId="60" xfId="59" applyFont="1" applyFill="1" applyBorder="1" applyAlignment="1">
      <alignment horizontal="center" vertical="center" wrapText="1"/>
      <protection/>
    </xf>
    <xf numFmtId="0" fontId="0" fillId="0" borderId="0" xfId="0" applyAlignment="1">
      <alignment horizontal="center"/>
    </xf>
    <xf numFmtId="0" fontId="0" fillId="0" borderId="0" xfId="0" applyAlignment="1">
      <alignment/>
    </xf>
    <xf numFmtId="0" fontId="10" fillId="0" borderId="0" xfId="61" applyFont="1" applyFill="1" applyBorder="1" applyAlignment="1">
      <alignment horizontal="left" vertical="center" indent="1"/>
      <protection/>
    </xf>
    <xf numFmtId="0" fontId="20" fillId="0" borderId="0" xfId="61" applyFont="1" applyBorder="1" applyAlignment="1">
      <alignment vertical="top" wrapText="1"/>
      <protection/>
    </xf>
    <xf numFmtId="0" fontId="10" fillId="0" borderId="0" xfId="61" applyFont="1" applyBorder="1" applyAlignment="1">
      <alignment horizontal="left" vertical="center" indent="1"/>
      <protection/>
    </xf>
    <xf numFmtId="0" fontId="11" fillId="0" borderId="47" xfId="0" applyNumberFormat="1" applyFont="1" applyBorder="1" applyAlignment="1" applyProtection="1">
      <alignment vertical="center"/>
      <protection/>
    </xf>
    <xf numFmtId="0" fontId="0" fillId="0" borderId="0" xfId="0" applyAlignment="1" applyProtection="1">
      <alignment vertical="center"/>
      <protection/>
    </xf>
    <xf numFmtId="0" fontId="0" fillId="0" borderId="0" xfId="0" applyBorder="1" applyAlignment="1" applyProtection="1">
      <alignment vertical="center"/>
      <protection/>
    </xf>
    <xf numFmtId="0" fontId="36" fillId="0" borderId="0" xfId="61" applyFont="1">
      <alignment/>
      <protection/>
    </xf>
    <xf numFmtId="0" fontId="10" fillId="0" borderId="11" xfId="60" applyFont="1" applyBorder="1" applyAlignment="1">
      <alignment horizontal="left" vertical="center" indent="1"/>
      <protection/>
    </xf>
    <xf numFmtId="0" fontId="8" fillId="0" borderId="0" xfId="0" applyFont="1" applyBorder="1" applyAlignment="1">
      <alignment vertical="center"/>
    </xf>
    <xf numFmtId="0" fontId="8" fillId="0" borderId="12" xfId="60" applyFont="1" applyBorder="1" applyAlignment="1">
      <alignment/>
      <protection/>
    </xf>
    <xf numFmtId="0" fontId="10" fillId="0" borderId="43" xfId="60" applyFont="1" applyBorder="1" applyAlignment="1">
      <alignment vertical="center"/>
      <protection/>
    </xf>
    <xf numFmtId="0" fontId="10" fillId="0" borderId="55" xfId="0" applyFont="1" applyBorder="1" applyAlignment="1">
      <alignment vertical="center"/>
    </xf>
    <xf numFmtId="0" fontId="2" fillId="0" borderId="10" xfId="0" applyFont="1" applyFill="1" applyBorder="1" applyAlignment="1" applyProtection="1">
      <alignment horizontal="center" vertical="center"/>
      <protection/>
    </xf>
    <xf numFmtId="0" fontId="2" fillId="0" borderId="54" xfId="0" applyFont="1" applyFill="1" applyBorder="1" applyAlignment="1" applyProtection="1">
      <alignment horizontal="center" vertical="center"/>
      <protection/>
    </xf>
    <xf numFmtId="0" fontId="3" fillId="0" borderId="11" xfId="0" applyFont="1" applyBorder="1" applyAlignment="1" applyProtection="1">
      <alignment/>
      <protection/>
    </xf>
    <xf numFmtId="0" fontId="7" fillId="0" borderId="12" xfId="0" applyFont="1" applyBorder="1" applyAlignment="1" applyProtection="1">
      <alignment horizontal="justify" vertical="center" wrapText="1"/>
      <protection/>
    </xf>
    <xf numFmtId="0" fontId="3" fillId="0" borderId="11" xfId="0" applyFont="1" applyFill="1" applyBorder="1" applyAlignment="1" applyProtection="1">
      <alignment/>
      <protection/>
    </xf>
    <xf numFmtId="0" fontId="3" fillId="0" borderId="12" xfId="0" applyFont="1" applyFill="1" applyBorder="1" applyAlignment="1" applyProtection="1">
      <alignment horizontal="center"/>
      <protection/>
    </xf>
    <xf numFmtId="0" fontId="8" fillId="33" borderId="33" xfId="0" applyFont="1" applyFill="1" applyBorder="1" applyAlignment="1" applyProtection="1">
      <alignment horizontal="center" vertical="center" wrapText="1"/>
      <protection/>
    </xf>
    <xf numFmtId="0" fontId="13" fillId="34" borderId="24" xfId="68" applyNumberFormat="1" applyFont="1" applyFill="1" applyBorder="1" applyAlignment="1" applyProtection="1">
      <alignment vertical="center"/>
      <protection/>
    </xf>
    <xf numFmtId="164" fontId="15" fillId="34" borderId="26" xfId="42" applyNumberFormat="1" applyFont="1" applyFill="1" applyBorder="1" applyAlignment="1" applyProtection="1">
      <alignment horizontal="right" vertical="center"/>
      <protection/>
    </xf>
    <xf numFmtId="164" fontId="14" fillId="34" borderId="26" xfId="42" applyNumberFormat="1" applyFont="1" applyFill="1" applyBorder="1" applyAlignment="1" applyProtection="1">
      <alignment horizontal="right" vertical="center"/>
      <protection/>
    </xf>
    <xf numFmtId="0" fontId="15" fillId="34" borderId="24" xfId="68" applyNumberFormat="1" applyFont="1" applyFill="1" applyBorder="1" applyAlignment="1" applyProtection="1">
      <alignment vertical="center"/>
      <protection/>
    </xf>
    <xf numFmtId="0" fontId="13" fillId="34" borderId="27" xfId="69" applyNumberFormat="1" applyFont="1" applyFill="1" applyBorder="1" applyAlignment="1" applyProtection="1">
      <alignment vertical="center"/>
      <protection/>
    </xf>
    <xf numFmtId="43" fontId="13" fillId="33" borderId="28" xfId="42" applyFont="1" applyFill="1" applyBorder="1" applyAlignment="1" applyProtection="1">
      <alignment horizontal="right" vertical="center" wrapText="1"/>
      <protection/>
    </xf>
    <xf numFmtId="165" fontId="8" fillId="34" borderId="26" xfId="42" applyNumberFormat="1" applyFont="1" applyFill="1" applyBorder="1" applyAlignment="1" applyProtection="1">
      <alignment horizontal="right" vertical="center" indent="1"/>
      <protection/>
    </xf>
    <xf numFmtId="0" fontId="15" fillId="34" borderId="33" xfId="68" applyNumberFormat="1" applyFont="1" applyFill="1" applyBorder="1" applyAlignment="1" applyProtection="1">
      <alignment vertical="top" wrapText="1" shrinkToFit="1"/>
      <protection/>
    </xf>
    <xf numFmtId="0" fontId="15" fillId="0" borderId="34" xfId="68" applyNumberFormat="1" applyFont="1" applyFill="1" applyBorder="1" applyAlignment="1" applyProtection="1">
      <alignment vertical="top"/>
      <protection/>
    </xf>
    <xf numFmtId="0" fontId="15" fillId="0" borderId="35" xfId="68" applyNumberFormat="1" applyFont="1" applyFill="1" applyBorder="1" applyAlignment="1" applyProtection="1">
      <alignment vertical="top" wrapText="1" shrinkToFit="1"/>
      <protection/>
    </xf>
    <xf numFmtId="0" fontId="15" fillId="34" borderId="11" xfId="69" applyNumberFormat="1" applyFont="1" applyFill="1" applyBorder="1" applyAlignment="1" applyProtection="1">
      <alignment vertical="top" wrapText="1" shrinkToFit="1"/>
      <protection/>
    </xf>
    <xf numFmtId="0" fontId="15" fillId="0" borderId="34" xfId="69" applyNumberFormat="1" applyFont="1" applyFill="1" applyBorder="1" applyAlignment="1" applyProtection="1">
      <alignment vertical="top"/>
      <protection/>
    </xf>
    <xf numFmtId="0" fontId="15" fillId="0" borderId="35" xfId="69" applyNumberFormat="1" applyFont="1" applyFill="1" applyBorder="1" applyAlignment="1" applyProtection="1">
      <alignment vertical="top" wrapText="1" shrinkToFit="1"/>
      <protection/>
    </xf>
    <xf numFmtId="0" fontId="15" fillId="35" borderId="24" xfId="69" applyNumberFormat="1" applyFont="1" applyFill="1" applyBorder="1" applyAlignment="1" applyProtection="1">
      <alignment vertical="center"/>
      <protection/>
    </xf>
    <xf numFmtId="165" fontId="10" fillId="35" borderId="26" xfId="42" applyNumberFormat="1" applyFont="1" applyFill="1" applyBorder="1" applyAlignment="1" applyProtection="1">
      <alignment horizontal="right" vertical="center" indent="1"/>
      <protection/>
    </xf>
    <xf numFmtId="0" fontId="15" fillId="35" borderId="11" xfId="69" applyNumberFormat="1" applyFont="1" applyFill="1" applyBorder="1" applyAlignment="1" applyProtection="1">
      <alignment vertical="top" wrapText="1" shrinkToFit="1"/>
      <protection/>
    </xf>
    <xf numFmtId="0" fontId="15" fillId="0" borderId="37" xfId="69" applyNumberFormat="1" applyFont="1" applyFill="1" applyBorder="1" applyAlignment="1" applyProtection="1">
      <alignment vertical="top" wrapText="1" shrinkToFit="1"/>
      <protection/>
    </xf>
    <xf numFmtId="0" fontId="13" fillId="34" borderId="24" xfId="69" applyNumberFormat="1" applyFont="1" applyFill="1" applyBorder="1" applyAlignment="1" applyProtection="1">
      <alignment vertical="center"/>
      <protection/>
    </xf>
    <xf numFmtId="0" fontId="15" fillId="0" borderId="35" xfId="69" applyNumberFormat="1" applyFont="1" applyFill="1" applyBorder="1" applyAlignment="1" applyProtection="1">
      <alignment vertical="top"/>
      <protection/>
    </xf>
    <xf numFmtId="0" fontId="13" fillId="34" borderId="40" xfId="69" applyNumberFormat="1" applyFont="1" applyFill="1" applyBorder="1" applyAlignment="1" applyProtection="1">
      <alignment vertical="center"/>
      <protection/>
    </xf>
    <xf numFmtId="0" fontId="3" fillId="0" borderId="44" xfId="0" applyFont="1" applyBorder="1" applyAlignment="1" applyProtection="1">
      <alignment/>
      <protection/>
    </xf>
    <xf numFmtId="0" fontId="3" fillId="0" borderId="11" xfId="0" applyFont="1" applyBorder="1" applyAlignment="1" applyProtection="1">
      <alignment horizontal="justify" vertical="center" wrapText="1"/>
      <protection/>
    </xf>
    <xf numFmtId="0" fontId="3" fillId="0" borderId="11" xfId="0" applyFont="1" applyFill="1" applyBorder="1" applyAlignment="1" applyProtection="1">
      <alignment horizontal="center"/>
      <protection/>
    </xf>
    <xf numFmtId="0" fontId="23" fillId="0" borderId="10" xfId="0" applyFont="1" applyBorder="1" applyAlignment="1">
      <alignment horizontal="centerContinuous" vertical="center"/>
    </xf>
    <xf numFmtId="0" fontId="23" fillId="0" borderId="54" xfId="0" applyFont="1" applyBorder="1" applyAlignment="1" quotePrefix="1">
      <alignment horizontal="centerContinuous"/>
    </xf>
    <xf numFmtId="0" fontId="25" fillId="0" borderId="11" xfId="0" applyFont="1" applyBorder="1" applyAlignment="1">
      <alignment horizontal="centerContinuous"/>
    </xf>
    <xf numFmtId="0" fontId="10" fillId="0" borderId="12" xfId="0" applyFont="1" applyBorder="1" applyAlignment="1">
      <alignment horizontal="centerContinuous"/>
    </xf>
    <xf numFmtId="0" fontId="22" fillId="0" borderId="11" xfId="0" applyFont="1" applyBorder="1" applyAlignment="1">
      <alignment horizontal="centerContinuous"/>
    </xf>
    <xf numFmtId="0" fontId="8" fillId="0" borderId="12" xfId="0" applyFont="1" applyBorder="1" applyAlignment="1">
      <alignment horizontal="centerContinuous"/>
    </xf>
    <xf numFmtId="0" fontId="4" fillId="0" borderId="0" xfId="0" applyFont="1" applyBorder="1" applyAlignment="1" applyProtection="1">
      <alignment vertical="center" wrapText="1"/>
      <protection/>
    </xf>
    <xf numFmtId="0" fontId="4" fillId="0" borderId="0" xfId="0" applyFont="1" applyBorder="1" applyAlignment="1" applyProtection="1">
      <alignment vertical="center"/>
      <protection/>
    </xf>
    <xf numFmtId="0" fontId="10" fillId="0" borderId="0" xfId="0" applyFont="1" applyBorder="1" applyAlignment="1">
      <alignment/>
    </xf>
    <xf numFmtId="0" fontId="10" fillId="0" borderId="55" xfId="60" applyFont="1" applyBorder="1" applyAlignment="1">
      <alignment vertical="center"/>
      <protection/>
    </xf>
    <xf numFmtId="0" fontId="4" fillId="35" borderId="13" xfId="0" applyFont="1" applyFill="1" applyBorder="1" applyAlignment="1" applyProtection="1">
      <alignment/>
      <protection/>
    </xf>
    <xf numFmtId="0" fontId="4" fillId="35" borderId="46" xfId="0" applyFont="1" applyFill="1" applyBorder="1" applyAlignment="1" applyProtection="1">
      <alignment/>
      <protection/>
    </xf>
    <xf numFmtId="0" fontId="2" fillId="0" borderId="60" xfId="0" applyFont="1" applyFill="1" applyBorder="1" applyAlignment="1" applyProtection="1">
      <alignment horizontal="center" vertical="center"/>
      <protection/>
    </xf>
    <xf numFmtId="0" fontId="21" fillId="36" borderId="48" xfId="59" applyFont="1" applyFill="1" applyBorder="1" applyAlignment="1">
      <alignment horizontal="left" vertical="center" indent="1"/>
      <protection/>
    </xf>
    <xf numFmtId="0" fontId="10" fillId="0" borderId="11" xfId="57" applyFont="1" applyFill="1" applyBorder="1" applyAlignment="1">
      <alignment horizontal="center" vertical="center"/>
      <protection/>
    </xf>
    <xf numFmtId="0" fontId="25" fillId="0" borderId="11" xfId="53" applyFont="1" applyBorder="1" applyAlignment="1" applyProtection="1" quotePrefix="1">
      <alignment horizontal="centerContinuous"/>
      <protection/>
    </xf>
    <xf numFmtId="0" fontId="21" fillId="0" borderId="0" xfId="61" applyFont="1" applyAlignment="1">
      <alignment horizontal="left" vertical="center" wrapText="1"/>
      <protection/>
    </xf>
    <xf numFmtId="0" fontId="10" fillId="0" borderId="61" xfId="0" applyFont="1" applyBorder="1" applyAlignment="1">
      <alignment horizontal="left" vertical="center" indent="1"/>
    </xf>
    <xf numFmtId="0" fontId="10" fillId="0" borderId="62" xfId="0" applyFont="1" applyBorder="1" applyAlignment="1">
      <alignment horizontal="left" vertical="center" indent="1"/>
    </xf>
    <xf numFmtId="0" fontId="21" fillId="0" borderId="0" xfId="0" applyFont="1" applyAlignment="1">
      <alignment horizontal="center" wrapText="1"/>
    </xf>
    <xf numFmtId="0" fontId="10" fillId="0" borderId="63" xfId="0" applyFont="1" applyBorder="1" applyAlignment="1">
      <alignment horizontal="left" vertical="center" indent="1"/>
    </xf>
    <xf numFmtId="0" fontId="10" fillId="0" borderId="64" xfId="0" applyFont="1" applyBorder="1" applyAlignment="1">
      <alignment horizontal="left" vertical="center" indent="1"/>
    </xf>
    <xf numFmtId="0" fontId="10" fillId="0" borderId="65" xfId="0" applyFont="1" applyBorder="1" applyAlignment="1">
      <alignment horizontal="left" vertical="center" indent="1"/>
    </xf>
    <xf numFmtId="0" fontId="10" fillId="0" borderId="66" xfId="0" applyFont="1" applyBorder="1" applyAlignment="1">
      <alignment horizontal="left" vertical="center" indent="1"/>
    </xf>
    <xf numFmtId="0" fontId="0" fillId="0" borderId="66" xfId="0" applyBorder="1" applyAlignment="1">
      <alignment horizontal="left" vertical="center" indent="1"/>
    </xf>
    <xf numFmtId="0" fontId="24" fillId="0" borderId="65" xfId="0" applyFont="1" applyBorder="1" applyAlignment="1">
      <alignment horizontal="left" vertical="center" indent="1"/>
    </xf>
    <xf numFmtId="0" fontId="21" fillId="0" borderId="10" xfId="0" applyFont="1" applyBorder="1" applyAlignment="1">
      <alignment horizontal="left" vertical="center" wrapText="1"/>
    </xf>
    <xf numFmtId="0" fontId="21" fillId="0" borderId="60" xfId="0" applyFont="1" applyBorder="1" applyAlignment="1">
      <alignment horizontal="left" vertical="center" wrapText="1"/>
    </xf>
    <xf numFmtId="0" fontId="21" fillId="0" borderId="54" xfId="0" applyFont="1" applyBorder="1" applyAlignment="1">
      <alignment horizontal="left" vertical="center" wrapText="1"/>
    </xf>
    <xf numFmtId="0" fontId="21" fillId="33" borderId="48" xfId="0" applyFont="1" applyFill="1" applyBorder="1" applyAlignment="1">
      <alignment horizontal="center" vertical="center" wrapText="1"/>
    </xf>
    <xf numFmtId="0" fontId="21" fillId="33" borderId="58" xfId="0" applyFont="1" applyFill="1" applyBorder="1" applyAlignment="1">
      <alignment horizontal="center" vertical="center" wrapText="1"/>
    </xf>
    <xf numFmtId="0" fontId="21" fillId="33" borderId="59" xfId="0" applyFont="1" applyFill="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0" fontId="28" fillId="36" borderId="10" xfId="59" applyFont="1" applyFill="1" applyBorder="1" applyAlignment="1">
      <alignment horizontal="left" vertical="center" wrapText="1"/>
      <protection/>
    </xf>
    <xf numFmtId="0" fontId="28" fillId="36" borderId="11" xfId="59" applyFont="1" applyFill="1" applyBorder="1" applyAlignment="1">
      <alignment horizontal="left" vertical="center" wrapText="1"/>
      <protection/>
    </xf>
    <xf numFmtId="0" fontId="28" fillId="36" borderId="43" xfId="59" applyFont="1" applyFill="1" applyBorder="1" applyAlignment="1">
      <alignment horizontal="left" vertical="center" wrapText="1"/>
      <protection/>
    </xf>
    <xf numFmtId="0" fontId="21" fillId="36" borderId="48" xfId="59" applyFont="1" applyFill="1" applyBorder="1" applyAlignment="1">
      <alignment horizontal="left" vertical="center" wrapText="1" indent="1"/>
      <protection/>
    </xf>
    <xf numFmtId="0" fontId="0" fillId="0" borderId="58" xfId="0" applyBorder="1" applyAlignment="1">
      <alignment horizontal="left" vertical="center" wrapText="1" indent="1"/>
    </xf>
    <xf numFmtId="0" fontId="21" fillId="36" borderId="58" xfId="59" applyFont="1" applyFill="1" applyBorder="1" applyAlignment="1">
      <alignment horizontal="left" vertical="center" wrapText="1" indent="1"/>
      <protection/>
    </xf>
    <xf numFmtId="0" fontId="21" fillId="36" borderId="59" xfId="59" applyFont="1" applyFill="1" applyBorder="1" applyAlignment="1">
      <alignment horizontal="left" vertical="center" wrapText="1" indent="1"/>
      <protection/>
    </xf>
    <xf numFmtId="0" fontId="4" fillId="0" borderId="11"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4" fillId="0" borderId="12" xfId="0" applyFont="1" applyBorder="1" applyAlignment="1" applyProtection="1">
      <alignment horizontal="left" vertical="center" wrapText="1"/>
      <protection/>
    </xf>
    <xf numFmtId="0" fontId="8" fillId="34" borderId="33" xfId="68" applyFont="1" applyFill="1" applyBorder="1" applyAlignment="1" applyProtection="1">
      <alignment horizontal="center" vertical="center" wrapText="1"/>
      <protection/>
    </xf>
    <xf numFmtId="0" fontId="8" fillId="34" borderId="67" xfId="68" applyFont="1" applyFill="1" applyBorder="1" applyAlignment="1" applyProtection="1">
      <alignment horizontal="center" vertical="center" wrapText="1"/>
      <protection/>
    </xf>
    <xf numFmtId="0" fontId="8" fillId="34" borderId="33" xfId="68" applyFont="1" applyFill="1" applyBorder="1" applyAlignment="1" applyProtection="1">
      <alignment horizontal="center" vertical="center"/>
      <protection/>
    </xf>
    <xf numFmtId="0" fontId="8" fillId="34" borderId="67" xfId="68" applyFont="1" applyFill="1" applyBorder="1" applyAlignment="1" applyProtection="1">
      <alignment horizontal="center" vertical="center"/>
      <protection/>
    </xf>
    <xf numFmtId="0" fontId="2" fillId="0" borderId="60" xfId="0" applyFont="1" applyBorder="1" applyAlignment="1" applyProtection="1">
      <alignment horizontal="left" vertical="center" wrapText="1"/>
      <protection/>
    </xf>
    <xf numFmtId="0" fontId="2" fillId="0" borderId="54" xfId="0" applyFont="1" applyBorder="1" applyAlignment="1" applyProtection="1">
      <alignment horizontal="left" vertical="center" wrapText="1"/>
      <protection/>
    </xf>
    <xf numFmtId="0" fontId="2" fillId="33" borderId="48" xfId="0" applyFont="1" applyFill="1" applyBorder="1" applyAlignment="1" applyProtection="1">
      <alignment horizontal="center" vertical="center"/>
      <protection/>
    </xf>
    <xf numFmtId="0" fontId="2" fillId="33" borderId="58" xfId="0" applyFont="1" applyFill="1" applyBorder="1" applyAlignment="1" applyProtection="1">
      <alignment horizontal="center" vertical="center"/>
      <protection/>
    </xf>
    <xf numFmtId="0" fontId="2" fillId="33" borderId="59" xfId="0" applyFont="1" applyFill="1" applyBorder="1" applyAlignment="1" applyProtection="1">
      <alignment horizontal="center" vertical="center"/>
      <protection/>
    </xf>
    <xf numFmtId="0" fontId="3" fillId="0" borderId="48" xfId="0" applyFont="1" applyBorder="1" applyAlignment="1" applyProtection="1">
      <alignment horizontal="left" vertical="center" wrapText="1"/>
      <protection/>
    </xf>
    <xf numFmtId="0" fontId="3" fillId="0" borderId="58" xfId="0" applyFont="1" applyBorder="1" applyAlignment="1" applyProtection="1">
      <alignment horizontal="left" vertical="center" wrapText="1"/>
      <protection/>
    </xf>
    <xf numFmtId="0" fontId="3" fillId="0" borderId="59" xfId="0" applyFont="1" applyBorder="1" applyAlignment="1" applyProtection="1">
      <alignment horizontal="left" vertical="center" wrapText="1"/>
      <protection/>
    </xf>
    <xf numFmtId="0" fontId="8" fillId="0" borderId="11" xfId="0" applyNumberFormat="1" applyFont="1" applyBorder="1" applyAlignment="1" applyProtection="1">
      <alignment horizontal="left" vertical="center" wrapText="1"/>
      <protection/>
    </xf>
    <xf numFmtId="0" fontId="8" fillId="0" borderId="0" xfId="0" applyNumberFormat="1" applyFont="1" applyBorder="1" applyAlignment="1" applyProtection="1">
      <alignment horizontal="left" vertical="center" wrapText="1"/>
      <protection/>
    </xf>
    <xf numFmtId="0" fontId="8" fillId="0" borderId="12" xfId="0" applyNumberFormat="1" applyFont="1" applyBorder="1" applyAlignment="1" applyProtection="1">
      <alignment horizontal="left" vertical="center" wrapText="1"/>
      <protection/>
    </xf>
    <xf numFmtId="0" fontId="4" fillId="0" borderId="10" xfId="0" applyFont="1" applyBorder="1" applyAlignment="1" applyProtection="1">
      <alignment horizontal="center" vertical="center"/>
      <protection locked="0"/>
    </xf>
    <xf numFmtId="0" fontId="4" fillId="0" borderId="60" xfId="0" applyFont="1" applyBorder="1" applyAlignment="1" applyProtection="1">
      <alignment horizontal="center" vertical="center"/>
      <protection locked="0"/>
    </xf>
    <xf numFmtId="0" fontId="4" fillId="0" borderId="54" xfId="0" applyFont="1" applyBorder="1" applyAlignment="1" applyProtection="1">
      <alignment horizontal="center" vertical="center"/>
      <protection locked="0"/>
    </xf>
    <xf numFmtId="0" fontId="0" fillId="0" borderId="11" xfId="0" applyBorder="1" applyAlignment="1" applyProtection="1">
      <alignment vertical="center"/>
      <protection locked="0"/>
    </xf>
    <xf numFmtId="0" fontId="0" fillId="0" borderId="0" xfId="0" applyBorder="1" applyAlignment="1" applyProtection="1">
      <alignment vertical="center"/>
      <protection locked="0"/>
    </xf>
    <xf numFmtId="0" fontId="0" fillId="0" borderId="12" xfId="0" applyBorder="1" applyAlignment="1" applyProtection="1">
      <alignment vertical="center"/>
      <protection locked="0"/>
    </xf>
    <xf numFmtId="0" fontId="17" fillId="0" borderId="48" xfId="0" applyFont="1" applyFill="1" applyBorder="1" applyAlignment="1" applyProtection="1">
      <alignment horizontal="left" vertical="center" wrapText="1"/>
      <protection/>
    </xf>
    <xf numFmtId="0" fontId="17" fillId="0" borderId="58" xfId="0" applyFont="1" applyFill="1" applyBorder="1" applyAlignment="1" applyProtection="1">
      <alignment horizontal="left" vertical="center" wrapText="1"/>
      <protection/>
    </xf>
    <xf numFmtId="0" fontId="17" fillId="0" borderId="59" xfId="0" applyFont="1" applyFill="1" applyBorder="1" applyAlignment="1" applyProtection="1">
      <alignment horizontal="left" vertical="center" wrapText="1"/>
      <protection/>
    </xf>
    <xf numFmtId="0" fontId="0" fillId="0" borderId="43" xfId="0" applyBorder="1" applyAlignment="1" applyProtection="1">
      <alignment vertical="center"/>
      <protection locked="0"/>
    </xf>
    <xf numFmtId="0" fontId="0" fillId="0" borderId="55" xfId="0" applyBorder="1" applyAlignment="1" applyProtection="1">
      <alignment vertical="center"/>
      <protection locked="0"/>
    </xf>
    <xf numFmtId="0" fontId="0" fillId="0" borderId="44" xfId="0" applyBorder="1" applyAlignment="1" applyProtection="1">
      <alignment vertical="center"/>
      <protection locked="0"/>
    </xf>
    <xf numFmtId="0" fontId="13" fillId="34" borderId="35" xfId="0" applyFont="1" applyFill="1" applyBorder="1" applyAlignment="1" applyProtection="1">
      <alignment horizontal="center" vertical="center" wrapText="1"/>
      <protection/>
    </xf>
    <xf numFmtId="0" fontId="13" fillId="34" borderId="37" xfId="0" applyFont="1" applyFill="1" applyBorder="1" applyAlignment="1" applyProtection="1">
      <alignment horizontal="center" vertical="center" wrapText="1"/>
      <protection/>
    </xf>
    <xf numFmtId="0" fontId="13" fillId="34" borderId="68" xfId="0" applyFont="1" applyFill="1" applyBorder="1" applyAlignment="1" applyProtection="1">
      <alignment horizontal="center" vertical="center" wrapText="1"/>
      <protection/>
    </xf>
    <xf numFmtId="0" fontId="13" fillId="34" borderId="69" xfId="0" applyFont="1" applyFill="1" applyBorder="1" applyAlignment="1" applyProtection="1">
      <alignment horizontal="left" vertical="center" wrapText="1"/>
      <protection/>
    </xf>
    <xf numFmtId="0" fontId="13" fillId="34" borderId="70" xfId="0" applyFont="1" applyFill="1" applyBorder="1" applyAlignment="1" applyProtection="1">
      <alignment horizontal="left" vertical="center" wrapText="1"/>
      <protection/>
    </xf>
    <xf numFmtId="0" fontId="13" fillId="34" borderId="71" xfId="0" applyFont="1" applyFill="1" applyBorder="1" applyAlignment="1" applyProtection="1">
      <alignment horizontal="left" vertical="center" wrapText="1"/>
      <protection/>
    </xf>
    <xf numFmtId="0" fontId="13" fillId="34" borderId="72" xfId="0" applyFont="1" applyFill="1" applyBorder="1" applyAlignment="1" applyProtection="1">
      <alignment horizontal="left" vertical="center" wrapText="1"/>
      <protection/>
    </xf>
    <xf numFmtId="0" fontId="13" fillId="34" borderId="73" xfId="0" applyFont="1" applyFill="1" applyBorder="1" applyAlignment="1" applyProtection="1">
      <alignment horizontal="left" vertical="center" wrapText="1"/>
      <protection/>
    </xf>
    <xf numFmtId="0" fontId="13" fillId="34" borderId="74" xfId="0" applyFont="1" applyFill="1" applyBorder="1" applyAlignment="1" applyProtection="1">
      <alignment horizontal="left" vertical="center" wrapText="1"/>
      <protection/>
    </xf>
    <xf numFmtId="0" fontId="13" fillId="34" borderId="35" xfId="0" applyFont="1" applyFill="1" applyBorder="1" applyAlignment="1" applyProtection="1">
      <alignment horizontal="center" vertical="center" textRotation="90" wrapText="1"/>
      <protection/>
    </xf>
    <xf numFmtId="0" fontId="13" fillId="34" borderId="68" xfId="0" applyFont="1" applyFill="1" applyBorder="1" applyAlignment="1" applyProtection="1">
      <alignment horizontal="center" vertical="center" textRotation="90" wrapText="1"/>
      <protection/>
    </xf>
    <xf numFmtId="0" fontId="13" fillId="0" borderId="34" xfId="0" applyFont="1" applyFill="1" applyBorder="1" applyAlignment="1" applyProtection="1">
      <alignment horizontal="center" vertical="center" textRotation="90" wrapText="1"/>
      <protection/>
    </xf>
    <xf numFmtId="0" fontId="7" fillId="0" borderId="0" xfId="0" applyFont="1" applyBorder="1" applyAlignment="1" applyProtection="1">
      <alignment horizontal="justify" vertical="center" wrapText="1"/>
      <protection/>
    </xf>
    <xf numFmtId="0" fontId="7" fillId="0" borderId="12" xfId="0" applyFont="1" applyBorder="1" applyAlignment="1" applyProtection="1">
      <alignment horizontal="justify" vertical="center" wrapText="1"/>
      <protection/>
    </xf>
    <xf numFmtId="0" fontId="2" fillId="0" borderId="48" xfId="0" applyFont="1" applyBorder="1" applyAlignment="1" applyProtection="1">
      <alignment horizontal="left" vertical="center" wrapText="1"/>
      <protection/>
    </xf>
    <xf numFmtId="0" fontId="2" fillId="0" borderId="58" xfId="0" applyFont="1" applyBorder="1" applyAlignment="1" applyProtection="1">
      <alignment horizontal="left" vertical="center" wrapText="1"/>
      <protection/>
    </xf>
    <xf numFmtId="0" fontId="2" fillId="0" borderId="59" xfId="0" applyFont="1" applyBorder="1" applyAlignment="1" applyProtection="1">
      <alignment horizontal="left" vertical="center" wrapText="1"/>
      <protection/>
    </xf>
    <xf numFmtId="0" fontId="7" fillId="0" borderId="0" xfId="0" applyFont="1" applyBorder="1" applyAlignment="1" applyProtection="1">
      <alignment horizontal="left" vertical="center" wrapText="1"/>
      <protection/>
    </xf>
    <xf numFmtId="0" fontId="7" fillId="0" borderId="12" xfId="0" applyFont="1" applyBorder="1" applyAlignment="1" applyProtection="1">
      <alignment horizontal="left" vertical="center" wrapText="1"/>
      <protection/>
    </xf>
    <xf numFmtId="0" fontId="8" fillId="0" borderId="0" xfId="58" applyNumberFormat="1" applyFont="1" applyBorder="1" applyAlignment="1">
      <alignment vertical="center" wrapText="1"/>
      <protection/>
    </xf>
    <xf numFmtId="0" fontId="10" fillId="0" borderId="0" xfId="58" applyAlignment="1">
      <alignment vertical="center" wrapText="1"/>
      <protection/>
    </xf>
    <xf numFmtId="0" fontId="21" fillId="33" borderId="48" xfId="60" applyFont="1" applyFill="1" applyBorder="1" applyAlignment="1">
      <alignment horizontal="center" vertical="center"/>
      <protection/>
    </xf>
    <xf numFmtId="0" fontId="21" fillId="33" borderId="58" xfId="60" applyFont="1" applyFill="1" applyBorder="1" applyAlignment="1">
      <alignment horizontal="center" vertical="center"/>
      <protection/>
    </xf>
    <xf numFmtId="0" fontId="21" fillId="33" borderId="59" xfId="60" applyFont="1" applyFill="1" applyBorder="1" applyAlignment="1">
      <alignment horizontal="center" vertical="center"/>
      <protection/>
    </xf>
    <xf numFmtId="0" fontId="22" fillId="0" borderId="10" xfId="60" applyFont="1" applyBorder="1" applyAlignment="1">
      <alignment horizontal="center" vertical="center"/>
      <protection/>
    </xf>
    <xf numFmtId="0" fontId="22" fillId="0" borderId="60" xfId="60" applyFont="1" applyBorder="1" applyAlignment="1">
      <alignment horizontal="center" vertical="center"/>
      <protection/>
    </xf>
    <xf numFmtId="0" fontId="22" fillId="0" borderId="54" xfId="60" applyFont="1" applyBorder="1" applyAlignment="1">
      <alignment horizontal="center" vertical="center"/>
      <protection/>
    </xf>
    <xf numFmtId="0" fontId="8" fillId="0" borderId="0" xfId="58" applyFont="1" applyBorder="1" applyAlignment="1">
      <alignment horizontal="justify" vertical="top" wrapText="1"/>
      <protection/>
    </xf>
    <xf numFmtId="0" fontId="8" fillId="0" borderId="0" xfId="57" applyFont="1" applyFill="1" applyBorder="1" applyAlignment="1">
      <alignment horizontal="justify" vertical="center" wrapText="1"/>
      <protection/>
    </xf>
    <xf numFmtId="0" fontId="10" fillId="0" borderId="0" xfId="57" applyFont="1" applyFill="1" applyBorder="1" applyAlignment="1">
      <alignment horizontal="justify" vertical="center" wrapText="1"/>
      <protection/>
    </xf>
    <xf numFmtId="0" fontId="8" fillId="0" borderId="0" xfId="0" applyFont="1" applyBorder="1" applyAlignment="1">
      <alignment horizontal="justify" vertical="center" wrapText="1"/>
    </xf>
    <xf numFmtId="0" fontId="10" fillId="0" borderId="0" xfId="0" applyFont="1" applyBorder="1" applyAlignment="1">
      <alignment horizontal="justify" vertical="center" wrapText="1"/>
    </xf>
    <xf numFmtId="0" fontId="8" fillId="0" borderId="0" xfId="0" applyFont="1" applyBorder="1" applyAlignment="1">
      <alignment horizontal="justify" vertical="top" wrapText="1"/>
    </xf>
    <xf numFmtId="0" fontId="0" fillId="0" borderId="0" xfId="0" applyBorder="1" applyAlignment="1">
      <alignment horizontal="justify" vertical="top" wrapText="1"/>
    </xf>
    <xf numFmtId="0" fontId="6" fillId="4" borderId="0" xfId="0" applyFont="1" applyFill="1" applyBorder="1" applyAlignment="1">
      <alignment horizontal="left" vertical="center" wrapText="1" indent="1"/>
    </xf>
    <xf numFmtId="0" fontId="0" fillId="4" borderId="0" xfId="0" applyFill="1" applyAlignment="1">
      <alignment horizontal="left" vertical="center" wrapText="1" indent="1"/>
    </xf>
    <xf numFmtId="0" fontId="0" fillId="4" borderId="0" xfId="0" applyFill="1" applyBorder="1" applyAlignment="1">
      <alignment horizontal="left" vertical="center" wrapText="1" indent="1"/>
    </xf>
    <xf numFmtId="0" fontId="6" fillId="4" borderId="0" xfId="0" applyFont="1" applyFill="1" applyBorder="1" applyAlignment="1">
      <alignment horizontal="left" vertical="top" wrapText="1" indent="1"/>
    </xf>
    <xf numFmtId="0" fontId="8" fillId="4" borderId="0" xfId="0" applyFont="1" applyFill="1" applyBorder="1" applyAlignment="1">
      <alignment horizontal="left" vertical="top" wrapText="1" indent="1"/>
    </xf>
    <xf numFmtId="0" fontId="8" fillId="4" borderId="0" xfId="0" applyFont="1" applyFill="1" applyBorder="1" applyAlignment="1">
      <alignment horizontal="left" vertical="center" wrapText="1" indent="1"/>
    </xf>
    <xf numFmtId="0" fontId="10" fillId="0" borderId="0" xfId="58" applyBorder="1" applyAlignment="1">
      <alignment vertical="center" wrapText="1"/>
      <protection/>
    </xf>
    <xf numFmtId="0" fontId="8" fillId="0" borderId="0" xfId="58" applyNumberFormat="1" applyFont="1" applyFill="1" applyBorder="1" applyAlignment="1">
      <alignment vertical="top" wrapText="1"/>
      <protection/>
    </xf>
    <xf numFmtId="0" fontId="10" fillId="0" borderId="0" xfId="58" applyFill="1" applyBorder="1" applyAlignment="1">
      <alignment vertical="top" wrapText="1"/>
      <protection/>
    </xf>
    <xf numFmtId="0" fontId="8" fillId="0" borderId="0" xfId="58" applyNumberFormat="1" applyFont="1" applyBorder="1" applyAlignment="1">
      <alignment vertical="top" wrapText="1"/>
      <protection/>
    </xf>
    <xf numFmtId="0" fontId="10" fillId="0" borderId="0" xfId="58" applyBorder="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_quest5" xfId="59"/>
    <cellStyle name="Normal_Land_11_En" xfId="60"/>
    <cellStyle name="Normal_Land-Quest2011" xfId="61"/>
    <cellStyle name="Note" xfId="62"/>
    <cellStyle name="Output" xfId="63"/>
    <cellStyle name="Percent" xfId="64"/>
    <cellStyle name="Title" xfId="65"/>
    <cellStyle name="Total" xfId="66"/>
    <cellStyle name="Warning Text" xfId="67"/>
    <cellStyle name="Обычный_LULUCF module - v 1.0" xfId="68"/>
    <cellStyle name="Обычный_LULUCF module - v 1.0 2"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76200</xdr:rowOff>
    </xdr:from>
    <xdr:to>
      <xdr:col>0</xdr:col>
      <xdr:colOff>647700</xdr:colOff>
      <xdr:row>0</xdr:row>
      <xdr:rowOff>685800</xdr:rowOff>
    </xdr:to>
    <xdr:pic>
      <xdr:nvPicPr>
        <xdr:cNvPr id="1" name="Picture 2"/>
        <xdr:cNvPicPr preferRelativeResize="1">
          <a:picLocks noChangeAspect="1"/>
        </xdr:cNvPicPr>
      </xdr:nvPicPr>
      <xdr:blipFill>
        <a:blip r:embed="rId1"/>
        <a:stretch>
          <a:fillRect/>
        </a:stretch>
      </xdr:blipFill>
      <xdr:spPr>
        <a:xfrm>
          <a:off x="47625" y="76200"/>
          <a:ext cx="600075" cy="609600"/>
        </a:xfrm>
        <a:prstGeom prst="rect">
          <a:avLst/>
        </a:prstGeom>
        <a:solidFill>
          <a:srgbClr val="FFFFFF"/>
        </a:solidFill>
        <a:ln w="1" cmpd="sng">
          <a:solidFill>
            <a:srgbClr val="FFFFF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76200</xdr:rowOff>
    </xdr:from>
    <xdr:to>
      <xdr:col>1</xdr:col>
      <xdr:colOff>609600</xdr:colOff>
      <xdr:row>1</xdr:row>
      <xdr:rowOff>638175</xdr:rowOff>
    </xdr:to>
    <xdr:pic>
      <xdr:nvPicPr>
        <xdr:cNvPr id="1" name="Picture 2"/>
        <xdr:cNvPicPr preferRelativeResize="1">
          <a:picLocks noChangeAspect="1"/>
        </xdr:cNvPicPr>
      </xdr:nvPicPr>
      <xdr:blipFill>
        <a:blip r:embed="rId1"/>
        <a:stretch>
          <a:fillRect/>
        </a:stretch>
      </xdr:blipFill>
      <xdr:spPr>
        <a:xfrm>
          <a:off x="180975" y="266700"/>
          <a:ext cx="561975" cy="561975"/>
        </a:xfrm>
        <a:prstGeom prst="rect">
          <a:avLst/>
        </a:prstGeom>
        <a:solidFill>
          <a:srgbClr val="FFFFFF"/>
        </a:solidFill>
        <a:ln w="1" cmpd="sng">
          <a:solidFill>
            <a:srgbClr val="FFFFFF"/>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28575</xdr:rowOff>
    </xdr:from>
    <xdr:to>
      <xdr:col>1</xdr:col>
      <xdr:colOff>142875</xdr:colOff>
      <xdr:row>0</xdr:row>
      <xdr:rowOff>590550</xdr:rowOff>
    </xdr:to>
    <xdr:pic>
      <xdr:nvPicPr>
        <xdr:cNvPr id="1" name="Picture 2"/>
        <xdr:cNvPicPr preferRelativeResize="1">
          <a:picLocks noChangeAspect="1"/>
        </xdr:cNvPicPr>
      </xdr:nvPicPr>
      <xdr:blipFill>
        <a:blip r:embed="rId1"/>
        <a:stretch>
          <a:fillRect/>
        </a:stretch>
      </xdr:blipFill>
      <xdr:spPr>
        <a:xfrm>
          <a:off x="19050" y="28575"/>
          <a:ext cx="561975" cy="561975"/>
        </a:xfrm>
        <a:prstGeom prst="rect">
          <a:avLst/>
        </a:prstGeom>
        <a:solidFill>
          <a:srgbClr val="FFFFFF"/>
        </a:solidFill>
        <a:ln w="1" cmpd="sng">
          <a:solidFill>
            <a:srgbClr val="FFFFFF"/>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57150</xdr:rowOff>
    </xdr:from>
    <xdr:to>
      <xdr:col>1</xdr:col>
      <xdr:colOff>133350</xdr:colOff>
      <xdr:row>0</xdr:row>
      <xdr:rowOff>609600</xdr:rowOff>
    </xdr:to>
    <xdr:pic>
      <xdr:nvPicPr>
        <xdr:cNvPr id="1" name="Picture 2"/>
        <xdr:cNvPicPr preferRelativeResize="1">
          <a:picLocks noChangeAspect="1"/>
        </xdr:cNvPicPr>
      </xdr:nvPicPr>
      <xdr:blipFill>
        <a:blip r:embed="rId1"/>
        <a:stretch>
          <a:fillRect/>
        </a:stretch>
      </xdr:blipFill>
      <xdr:spPr>
        <a:xfrm>
          <a:off x="38100" y="57150"/>
          <a:ext cx="5524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6</xdr:col>
      <xdr:colOff>38100</xdr:colOff>
      <xdr:row>0</xdr:row>
      <xdr:rowOff>57150</xdr:rowOff>
    </xdr:from>
    <xdr:to>
      <xdr:col>7</xdr:col>
      <xdr:colOff>133350</xdr:colOff>
      <xdr:row>0</xdr:row>
      <xdr:rowOff>609600</xdr:rowOff>
    </xdr:to>
    <xdr:pic>
      <xdr:nvPicPr>
        <xdr:cNvPr id="2" name="Picture 2"/>
        <xdr:cNvPicPr preferRelativeResize="1">
          <a:picLocks noChangeAspect="1"/>
        </xdr:cNvPicPr>
      </xdr:nvPicPr>
      <xdr:blipFill>
        <a:blip r:embed="rId1"/>
        <a:stretch>
          <a:fillRect/>
        </a:stretch>
      </xdr:blipFill>
      <xdr:spPr>
        <a:xfrm>
          <a:off x="8201025" y="57150"/>
          <a:ext cx="552450" cy="552450"/>
        </a:xfrm>
        <a:prstGeom prst="rect">
          <a:avLst/>
        </a:prstGeom>
        <a:solidFill>
          <a:srgbClr val="FFFFFF"/>
        </a:solidFill>
        <a:ln w="1" cmpd="sng">
          <a:solidFill>
            <a:srgbClr val="FFFFFF"/>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57150</xdr:rowOff>
    </xdr:from>
    <xdr:to>
      <xdr:col>1</xdr:col>
      <xdr:colOff>76200</xdr:colOff>
      <xdr:row>0</xdr:row>
      <xdr:rowOff>619125</xdr:rowOff>
    </xdr:to>
    <xdr:pic>
      <xdr:nvPicPr>
        <xdr:cNvPr id="1" name="Picture 2"/>
        <xdr:cNvPicPr preferRelativeResize="1">
          <a:picLocks noChangeAspect="1"/>
        </xdr:cNvPicPr>
      </xdr:nvPicPr>
      <xdr:blipFill>
        <a:blip r:embed="rId1"/>
        <a:stretch>
          <a:fillRect/>
        </a:stretch>
      </xdr:blipFill>
      <xdr:spPr>
        <a:xfrm>
          <a:off x="76200" y="57150"/>
          <a:ext cx="571500" cy="561975"/>
        </a:xfrm>
        <a:prstGeom prst="rect">
          <a:avLst/>
        </a:prstGeom>
        <a:solidFill>
          <a:srgbClr val="FFFFFF"/>
        </a:solidFill>
        <a:ln w="1" cmpd="sng">
          <a:solidFill>
            <a:srgbClr val="FFFFFF"/>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37"/>
  <sheetViews>
    <sheetView tabSelected="1" zoomScale="75" zoomScaleNormal="75" zoomScalePageLayoutView="0" workbookViewId="0" topLeftCell="A1">
      <selection activeCell="A8" sqref="A8:B8"/>
    </sheetView>
  </sheetViews>
  <sheetFormatPr defaultColWidth="9.140625" defaultRowHeight="15"/>
  <cols>
    <col min="1" max="1" width="76.8515625" style="173" customWidth="1"/>
    <col min="2" max="2" width="77.28125" style="172" customWidth="1"/>
    <col min="3" max="16384" width="9.140625" style="173" customWidth="1"/>
  </cols>
  <sheetData>
    <row r="1" spans="1:2" s="249" customFormat="1" ht="58.5" customHeight="1">
      <c r="A1" s="301" t="s">
        <v>107</v>
      </c>
      <c r="B1" s="301"/>
    </row>
    <row r="2" ht="18" customHeight="1">
      <c r="B2" s="174"/>
    </row>
    <row r="3" spans="1:2" ht="17.25" customHeight="1">
      <c r="A3" s="175" t="s">
        <v>108</v>
      </c>
      <c r="B3" s="176"/>
    </row>
    <row r="4" spans="1:2" ht="17.25" customHeight="1">
      <c r="A4" s="304" t="s">
        <v>109</v>
      </c>
      <c r="B4" s="304"/>
    </row>
    <row r="5" spans="1:2" ht="14.25" customHeight="1">
      <c r="A5" s="175"/>
      <c r="B5" s="176"/>
    </row>
    <row r="6" spans="1:2" ht="27.75" customHeight="1">
      <c r="A6" s="285" t="s">
        <v>110</v>
      </c>
      <c r="B6" s="286"/>
    </row>
    <row r="7" spans="1:2" ht="15" customHeight="1">
      <c r="A7" s="305" t="s">
        <v>111</v>
      </c>
      <c r="B7" s="306"/>
    </row>
    <row r="8" spans="1:2" ht="15" customHeight="1">
      <c r="A8" s="307" t="s">
        <v>112</v>
      </c>
      <c r="B8" s="308"/>
    </row>
    <row r="9" spans="1:2" ht="15" customHeight="1">
      <c r="A9" s="307" t="s">
        <v>113</v>
      </c>
      <c r="B9" s="308"/>
    </row>
    <row r="10" spans="1:2" ht="15" customHeight="1">
      <c r="A10" s="307" t="s">
        <v>114</v>
      </c>
      <c r="B10" s="309"/>
    </row>
    <row r="11" spans="1:2" ht="15" customHeight="1">
      <c r="A11" s="310"/>
      <c r="B11" s="309"/>
    </row>
    <row r="12" spans="1:2" ht="17.25" customHeight="1">
      <c r="A12" s="302" t="s">
        <v>115</v>
      </c>
      <c r="B12" s="303"/>
    </row>
    <row r="13" spans="1:2" ht="13.5" customHeight="1">
      <c r="A13" s="177"/>
      <c r="B13" s="178"/>
    </row>
    <row r="14" spans="1:2" ht="15" customHeight="1">
      <c r="A14" s="243" t="s">
        <v>116</v>
      </c>
      <c r="B14" s="179"/>
    </row>
    <row r="15" spans="1:2" ht="15" customHeight="1">
      <c r="A15" s="243" t="s">
        <v>169</v>
      </c>
      <c r="B15" s="179"/>
    </row>
    <row r="16" spans="1:2" ht="15.75" customHeight="1">
      <c r="A16" s="243" t="s">
        <v>170</v>
      </c>
      <c r="B16" s="179"/>
    </row>
    <row r="17" spans="1:2" ht="12" customHeight="1">
      <c r="A17" s="244"/>
      <c r="B17" s="179"/>
    </row>
    <row r="18" spans="1:2" ht="15" customHeight="1">
      <c r="A18" s="245" t="s">
        <v>171</v>
      </c>
      <c r="B18" s="179"/>
    </row>
    <row r="19" spans="1:2" ht="15" customHeight="1">
      <c r="A19" s="245" t="s">
        <v>121</v>
      </c>
      <c r="B19" s="179"/>
    </row>
    <row r="20" spans="1:2" ht="12" customHeight="1">
      <c r="A20" s="244"/>
      <c r="B20" s="179"/>
    </row>
    <row r="21" spans="1:2" ht="15" customHeight="1">
      <c r="A21" s="245" t="s">
        <v>125</v>
      </c>
      <c r="B21" s="179"/>
    </row>
    <row r="22" spans="1:2" ht="15" customHeight="1">
      <c r="A22" s="245" t="s">
        <v>117</v>
      </c>
      <c r="B22" s="179"/>
    </row>
    <row r="23" spans="1:2" ht="12" customHeight="1">
      <c r="A23" s="244"/>
      <c r="B23" s="179"/>
    </row>
    <row r="24" spans="1:2" ht="15" customHeight="1">
      <c r="A24" s="245" t="s">
        <v>207</v>
      </c>
      <c r="B24" s="179"/>
    </row>
    <row r="25" spans="1:2" ht="15" customHeight="1">
      <c r="A25" s="180"/>
      <c r="B25" s="179"/>
    </row>
    <row r="26" spans="1:2" ht="12" customHeight="1">
      <c r="A26" s="181"/>
      <c r="B26" s="179"/>
    </row>
    <row r="27" spans="1:2" ht="15" customHeight="1">
      <c r="A27" s="182" t="s">
        <v>118</v>
      </c>
      <c r="B27" s="183" t="s">
        <v>209</v>
      </c>
    </row>
    <row r="28" spans="1:2" s="185" customFormat="1" ht="14.25" customHeight="1">
      <c r="A28" s="173"/>
      <c r="B28" s="184"/>
    </row>
    <row r="29" spans="1:2" s="185" customFormat="1" ht="12.75">
      <c r="A29" s="186"/>
      <c r="B29" s="187"/>
    </row>
    <row r="30" spans="1:2" ht="13.5">
      <c r="A30" s="287" t="s">
        <v>174</v>
      </c>
      <c r="B30" s="288"/>
    </row>
    <row r="31" spans="1:2" ht="13.5">
      <c r="A31" s="289" t="s">
        <v>119</v>
      </c>
      <c r="B31" s="290"/>
    </row>
    <row r="32" spans="1:2" ht="13.5">
      <c r="A32" s="287" t="s">
        <v>120</v>
      </c>
      <c r="B32" s="288"/>
    </row>
    <row r="33" spans="1:2" ht="13.5">
      <c r="A33" s="300" t="s">
        <v>208</v>
      </c>
      <c r="B33" s="288"/>
    </row>
    <row r="34" spans="1:2" ht="12.75">
      <c r="A34" s="188"/>
      <c r="B34" s="189"/>
    </row>
    <row r="37" ht="12.75">
      <c r="A37" s="190"/>
    </row>
  </sheetData>
  <sheetProtection/>
  <mergeCells count="8">
    <mergeCell ref="A1:B1"/>
    <mergeCell ref="A12:B12"/>
    <mergeCell ref="A4:B4"/>
    <mergeCell ref="A7:B7"/>
    <mergeCell ref="A8:B8"/>
    <mergeCell ref="A9:B9"/>
    <mergeCell ref="A10:B10"/>
    <mergeCell ref="A11:B11"/>
  </mergeCells>
  <printOptions horizontalCentered="1" verticalCentered="1"/>
  <pageMargins left="0.3937007874015748" right="0.3937007874015748" top="0.3" bottom="0.41" header="0.2" footer="0.26"/>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dimension ref="B2:H35"/>
  <sheetViews>
    <sheetView zoomScale="75" zoomScaleNormal="75" zoomScalePageLayoutView="61" workbookViewId="0" topLeftCell="A1">
      <selection activeCell="D6" sqref="D6"/>
    </sheetView>
  </sheetViews>
  <sheetFormatPr defaultColWidth="9.140625" defaultRowHeight="15"/>
  <cols>
    <col min="1" max="1" width="2.00390625" style="0" customWidth="1"/>
    <col min="2" max="2" width="48.28125" style="0" customWidth="1"/>
    <col min="3" max="3" width="1.8515625" style="0" customWidth="1"/>
    <col min="4" max="4" width="5.421875" style="241" customWidth="1"/>
    <col min="5" max="5" width="1.421875" style="0" customWidth="1"/>
    <col min="6" max="6" width="38.7109375" style="0" customWidth="1"/>
    <col min="7" max="7" width="50.140625" style="0" customWidth="1"/>
    <col min="8" max="8" width="1.28515625" style="0" customWidth="1"/>
  </cols>
  <sheetData>
    <row r="2" spans="2:8" ht="57" customHeight="1">
      <c r="B2" s="311" t="s">
        <v>122</v>
      </c>
      <c r="C2" s="312"/>
      <c r="D2" s="312"/>
      <c r="E2" s="312"/>
      <c r="F2" s="312"/>
      <c r="G2" s="312"/>
      <c r="H2" s="313"/>
    </row>
    <row r="3" spans="2:8" ht="41.25" customHeight="1">
      <c r="B3" s="314" t="s">
        <v>123</v>
      </c>
      <c r="C3" s="315"/>
      <c r="D3" s="315"/>
      <c r="E3" s="315"/>
      <c r="F3" s="315"/>
      <c r="G3" s="315"/>
      <c r="H3" s="316"/>
    </row>
    <row r="4" spans="2:8" ht="42.75" customHeight="1">
      <c r="B4" s="322" t="s">
        <v>175</v>
      </c>
      <c r="C4" s="324"/>
      <c r="D4" s="324"/>
      <c r="E4" s="324"/>
      <c r="F4" s="324"/>
      <c r="G4" s="324"/>
      <c r="H4" s="325"/>
    </row>
    <row r="5" spans="2:8" ht="11.25" customHeight="1">
      <c r="B5" s="320" t="s">
        <v>176</v>
      </c>
      <c r="C5" s="232"/>
      <c r="D5" s="237"/>
      <c r="E5" s="232"/>
      <c r="F5" s="226"/>
      <c r="G5" s="224"/>
      <c r="H5" s="227"/>
    </row>
    <row r="6" spans="2:8" ht="23.25" customHeight="1">
      <c r="B6" s="320"/>
      <c r="C6" s="232"/>
      <c r="D6" s="238"/>
      <c r="E6" s="232"/>
      <c r="F6" s="235" t="s">
        <v>124</v>
      </c>
      <c r="G6" s="224"/>
      <c r="H6" s="227"/>
    </row>
    <row r="7" spans="2:8" ht="23.25" customHeight="1">
      <c r="B7" s="320"/>
      <c r="C7" s="232"/>
      <c r="D7" s="238"/>
      <c r="E7" s="232"/>
      <c r="F7" s="235" t="s">
        <v>126</v>
      </c>
      <c r="G7" s="224"/>
      <c r="H7" s="227"/>
    </row>
    <row r="8" spans="2:8" ht="23.25" customHeight="1">
      <c r="B8" s="320"/>
      <c r="C8" s="232"/>
      <c r="D8" s="238"/>
      <c r="E8" s="232"/>
      <c r="F8" s="235" t="s">
        <v>127</v>
      </c>
      <c r="G8" s="224"/>
      <c r="H8" s="227"/>
    </row>
    <row r="9" spans="2:8" ht="11.25" customHeight="1">
      <c r="B9" s="321"/>
      <c r="C9" s="233"/>
      <c r="D9" s="239"/>
      <c r="E9" s="233"/>
      <c r="F9" s="191"/>
      <c r="G9" s="224"/>
      <c r="H9" s="227"/>
    </row>
    <row r="10" spans="2:8" ht="27" customHeight="1">
      <c r="B10" s="298" t="s">
        <v>177</v>
      </c>
      <c r="C10" s="229"/>
      <c r="D10" s="236"/>
      <c r="E10" s="229"/>
      <c r="F10" s="229"/>
      <c r="G10" s="230"/>
      <c r="H10" s="228"/>
    </row>
    <row r="11" spans="2:8" ht="11.25" customHeight="1">
      <c r="B11" s="319" t="s">
        <v>178</v>
      </c>
      <c r="C11" s="234"/>
      <c r="D11" s="240"/>
      <c r="E11" s="234"/>
      <c r="F11" s="225"/>
      <c r="G11" s="224"/>
      <c r="H11" s="227"/>
    </row>
    <row r="12" spans="2:8" ht="23.25" customHeight="1">
      <c r="B12" s="320"/>
      <c r="C12" s="232"/>
      <c r="D12" s="238"/>
      <c r="E12" s="232"/>
      <c r="F12" s="235" t="s">
        <v>124</v>
      </c>
      <c r="G12" s="224"/>
      <c r="H12" s="227"/>
    </row>
    <row r="13" spans="2:8" ht="23.25" customHeight="1">
      <c r="B13" s="320"/>
      <c r="C13" s="232"/>
      <c r="D13" s="238"/>
      <c r="E13" s="232"/>
      <c r="F13" s="235" t="s">
        <v>129</v>
      </c>
      <c r="G13" s="224"/>
      <c r="H13" s="227"/>
    </row>
    <row r="14" spans="2:8" ht="23.25" customHeight="1">
      <c r="B14" s="320"/>
      <c r="C14" s="232"/>
      <c r="D14" s="238"/>
      <c r="E14" s="232"/>
      <c r="F14" s="235" t="s">
        <v>128</v>
      </c>
      <c r="G14" s="224"/>
      <c r="H14" s="227"/>
    </row>
    <row r="15" spans="2:8" ht="11.25" customHeight="1">
      <c r="B15" s="321"/>
      <c r="C15" s="233"/>
      <c r="D15" s="239"/>
      <c r="E15" s="233"/>
      <c r="F15" s="191"/>
      <c r="G15" s="191"/>
      <c r="H15" s="192"/>
    </row>
    <row r="16" spans="2:8" ht="36" customHeight="1">
      <c r="B16" s="322" t="s">
        <v>179</v>
      </c>
      <c r="C16" s="323"/>
      <c r="D16" s="323"/>
      <c r="E16" s="323"/>
      <c r="F16" s="323"/>
      <c r="G16" s="323"/>
      <c r="H16" s="228"/>
    </row>
    <row r="17" spans="2:8" ht="11.25" customHeight="1">
      <c r="B17" s="319" t="s">
        <v>172</v>
      </c>
      <c r="C17" s="234"/>
      <c r="D17" s="240"/>
      <c r="E17" s="234"/>
      <c r="F17" s="225"/>
      <c r="G17" s="224"/>
      <c r="H17" s="227"/>
    </row>
    <row r="18" spans="2:8" ht="23.25" customHeight="1">
      <c r="B18" s="320"/>
      <c r="C18" s="232"/>
      <c r="D18" s="238"/>
      <c r="E18" s="232"/>
      <c r="F18" s="235" t="s">
        <v>130</v>
      </c>
      <c r="G18" s="224"/>
      <c r="H18" s="227"/>
    </row>
    <row r="19" spans="2:8" ht="23.25" customHeight="1">
      <c r="B19" s="320"/>
      <c r="C19" s="232"/>
      <c r="D19" s="238"/>
      <c r="E19" s="232"/>
      <c r="F19" s="235" t="s">
        <v>132</v>
      </c>
      <c r="G19" s="231" t="s">
        <v>131</v>
      </c>
      <c r="H19" s="227"/>
    </row>
    <row r="20" spans="2:8" ht="23.25" customHeight="1">
      <c r="B20" s="320"/>
      <c r="C20" s="232"/>
      <c r="D20" s="238"/>
      <c r="E20" s="232"/>
      <c r="F20" s="235" t="s">
        <v>128</v>
      </c>
      <c r="G20" s="224"/>
      <c r="H20" s="227"/>
    </row>
    <row r="21" spans="2:8" ht="11.25" customHeight="1">
      <c r="B21" s="321"/>
      <c r="C21" s="233"/>
      <c r="D21" s="239"/>
      <c r="E21" s="233"/>
      <c r="F21" s="191"/>
      <c r="G21" s="224"/>
      <c r="H21" s="227"/>
    </row>
    <row r="22" spans="2:8" ht="33" customHeight="1">
      <c r="B22" s="298" t="s">
        <v>180</v>
      </c>
      <c r="C22" s="229"/>
      <c r="D22" s="236"/>
      <c r="E22" s="229"/>
      <c r="F22" s="229"/>
      <c r="G22" s="230"/>
      <c r="H22" s="228"/>
    </row>
    <row r="23" spans="2:8" ht="11.25" customHeight="1">
      <c r="B23" s="319" t="s">
        <v>181</v>
      </c>
      <c r="C23" s="234"/>
      <c r="D23" s="240"/>
      <c r="E23" s="234"/>
      <c r="F23" s="225"/>
      <c r="G23" s="224"/>
      <c r="H23" s="227"/>
    </row>
    <row r="24" spans="2:8" ht="32.25" customHeight="1">
      <c r="B24" s="320"/>
      <c r="C24" s="232"/>
      <c r="D24" s="238"/>
      <c r="E24" s="232"/>
      <c r="F24" s="235" t="s">
        <v>124</v>
      </c>
      <c r="G24" s="224"/>
      <c r="H24" s="227"/>
    </row>
    <row r="25" spans="2:8" ht="37.5" customHeight="1">
      <c r="B25" s="320"/>
      <c r="C25" s="232"/>
      <c r="D25" s="238"/>
      <c r="E25" s="232"/>
      <c r="F25" s="235" t="s">
        <v>129</v>
      </c>
      <c r="G25" s="224"/>
      <c r="H25" s="227"/>
    </row>
    <row r="26" spans="2:8" ht="44.25" customHeight="1">
      <c r="B26" s="320"/>
      <c r="C26" s="232"/>
      <c r="D26" s="237"/>
      <c r="E26" s="232"/>
      <c r="F26" s="235"/>
      <c r="G26" s="224"/>
      <c r="H26" s="227"/>
    </row>
    <row r="27" spans="2:8" ht="15" customHeight="1">
      <c r="B27" s="321"/>
      <c r="C27" s="233"/>
      <c r="D27" s="239"/>
      <c r="E27" s="233"/>
      <c r="F27" s="191"/>
      <c r="G27" s="191"/>
      <c r="H27" s="192"/>
    </row>
    <row r="29" ht="3" customHeight="1"/>
    <row r="30" spans="2:8" ht="45.75" customHeight="1">
      <c r="B30" s="317" t="s">
        <v>173</v>
      </c>
      <c r="C30" s="318"/>
      <c r="D30" s="318"/>
      <c r="E30" s="318"/>
      <c r="F30" s="318"/>
      <c r="G30" s="318"/>
      <c r="H30" s="318"/>
    </row>
    <row r="31" spans="2:8" ht="14.25">
      <c r="B31" s="242"/>
      <c r="C31" s="242"/>
      <c r="D31" s="242"/>
      <c r="E31" s="242"/>
      <c r="F31" s="242"/>
      <c r="G31" s="242"/>
      <c r="H31" s="242"/>
    </row>
    <row r="32" spans="2:8" ht="14.25">
      <c r="B32" s="242"/>
      <c r="C32" s="242"/>
      <c r="D32" s="242"/>
      <c r="E32" s="242"/>
      <c r="F32" s="242"/>
      <c r="G32" s="242"/>
      <c r="H32" s="242"/>
    </row>
    <row r="33" spans="2:8" ht="14.25">
      <c r="B33" s="242"/>
      <c r="C33" s="242"/>
      <c r="D33" s="242"/>
      <c r="E33" s="242"/>
      <c r="F33" s="242"/>
      <c r="G33" s="242"/>
      <c r="H33" s="242"/>
    </row>
    <row r="34" spans="2:8" ht="14.25">
      <c r="B34" s="242"/>
      <c r="C34" s="242"/>
      <c r="D34" s="242"/>
      <c r="E34" s="242"/>
      <c r="F34" s="242"/>
      <c r="G34" s="242"/>
      <c r="H34" s="242"/>
    </row>
    <row r="35" spans="2:8" ht="14.25">
      <c r="B35" s="242"/>
      <c r="C35" s="242"/>
      <c r="D35" s="242"/>
      <c r="E35" s="242"/>
      <c r="F35" s="242"/>
      <c r="G35" s="242"/>
      <c r="H35" s="242"/>
    </row>
  </sheetData>
  <sheetProtection/>
  <mergeCells count="9">
    <mergeCell ref="B2:H2"/>
    <mergeCell ref="B3:H3"/>
    <mergeCell ref="B30:H30"/>
    <mergeCell ref="B11:B15"/>
    <mergeCell ref="B5:B9"/>
    <mergeCell ref="B17:B21"/>
    <mergeCell ref="B23:B27"/>
    <mergeCell ref="B16:G16"/>
    <mergeCell ref="B4:H4"/>
  </mergeCells>
  <printOptions/>
  <pageMargins left="0.2755905511811024" right="0.1968503937007874" top="0.4724409448818898" bottom="0.5118110236220472" header="0.31496062992125984" footer="0.31496062992125984"/>
  <pageSetup horizontalDpi="600" verticalDpi="600" orientation="landscape" scale="89" r:id="rId2"/>
  <headerFooter>
    <oddFooter>&amp;R&amp;A  &amp;P/&amp;N</oddFooter>
  </headerFooter>
  <rowBreaks count="1" manualBreakCount="1">
    <brk id="15" min="1" max="7" man="1"/>
  </rowBreaks>
  <drawing r:id="rId1"/>
</worksheet>
</file>

<file path=xl/worksheets/sheet3.xml><?xml version="1.0" encoding="utf-8"?>
<worksheet xmlns="http://schemas.openxmlformats.org/spreadsheetml/2006/main" xmlns:r="http://schemas.openxmlformats.org/officeDocument/2006/relationships">
  <dimension ref="A1:N140"/>
  <sheetViews>
    <sheetView zoomScale="90" zoomScaleNormal="90" zoomScalePageLayoutView="0" workbookViewId="0" topLeftCell="A1">
      <selection activeCell="D6" sqref="D6"/>
    </sheetView>
  </sheetViews>
  <sheetFormatPr defaultColWidth="68.140625" defaultRowHeight="15"/>
  <cols>
    <col min="1" max="1" width="6.57421875" style="2" customWidth="1"/>
    <col min="2" max="2" width="77.28125" style="2" customWidth="1"/>
    <col min="3" max="3" width="16.28125" style="2" customWidth="1"/>
    <col min="4" max="4" width="13.8515625" style="2" customWidth="1"/>
    <col min="5" max="5" width="14.28125" style="2" customWidth="1"/>
    <col min="6" max="13" width="13.8515625" style="2" customWidth="1"/>
    <col min="14" max="14" width="7.7109375" style="2" customWidth="1"/>
    <col min="15" max="16384" width="68.140625" style="2" customWidth="1"/>
  </cols>
  <sheetData>
    <row r="1" spans="1:5" ht="49.5" customHeight="1">
      <c r="A1" s="1"/>
      <c r="B1" s="333" t="s">
        <v>102</v>
      </c>
      <c r="C1" s="333"/>
      <c r="D1" s="333"/>
      <c r="E1" s="334"/>
    </row>
    <row r="2" spans="1:5" ht="36" customHeight="1">
      <c r="A2" s="335" t="s">
        <v>103</v>
      </c>
      <c r="B2" s="336"/>
      <c r="C2" s="336"/>
      <c r="D2" s="336"/>
      <c r="E2" s="337"/>
    </row>
    <row r="3" spans="1:5" ht="127.5" customHeight="1">
      <c r="A3" s="338" t="s">
        <v>190</v>
      </c>
      <c r="B3" s="339"/>
      <c r="C3" s="339"/>
      <c r="D3" s="339"/>
      <c r="E3" s="340"/>
    </row>
    <row r="4" spans="1:5" ht="12.75" customHeight="1">
      <c r="A4" s="3"/>
      <c r="B4" s="4"/>
      <c r="C4" s="4"/>
      <c r="D4" s="4"/>
      <c r="E4" s="5"/>
    </row>
    <row r="5" spans="1:5" s="8" customFormat="1" ht="28.5" customHeight="1" thickBot="1">
      <c r="A5" s="6"/>
      <c r="B5" s="291" t="s">
        <v>182</v>
      </c>
      <c r="C5" s="292" t="s">
        <v>105</v>
      </c>
      <c r="D5" s="292" t="s">
        <v>106</v>
      </c>
      <c r="E5" s="7"/>
    </row>
    <row r="6" spans="1:5" s="8" customFormat="1" ht="13.5" thickBot="1">
      <c r="A6" s="6"/>
      <c r="B6" s="9"/>
      <c r="C6" s="10"/>
      <c r="D6" s="11"/>
      <c r="E6" s="7"/>
    </row>
    <row r="7" spans="1:5" s="16" customFormat="1" ht="12.75">
      <c r="A7" s="12"/>
      <c r="B7" s="13"/>
      <c r="C7" s="14"/>
      <c r="D7" s="14"/>
      <c r="E7" s="15"/>
    </row>
    <row r="8" spans="1:5" s="8" customFormat="1" ht="17.25" customHeight="1">
      <c r="A8" s="6"/>
      <c r="B8" s="17"/>
      <c r="C8" s="17"/>
      <c r="D8" s="17"/>
      <c r="E8" s="18"/>
    </row>
    <row r="9" spans="1:5" s="19" customFormat="1" ht="49.5" customHeight="1">
      <c r="A9" s="341" t="s">
        <v>183</v>
      </c>
      <c r="B9" s="342"/>
      <c r="C9" s="342"/>
      <c r="D9" s="342"/>
      <c r="E9" s="343"/>
    </row>
    <row r="10" spans="1:5" s="19" customFormat="1" ht="6.75" customHeight="1" thickBot="1">
      <c r="A10" s="20"/>
      <c r="B10" s="21"/>
      <c r="C10" s="21"/>
      <c r="D10" s="21"/>
      <c r="E10" s="22"/>
    </row>
    <row r="11" spans="1:5" s="19" customFormat="1" ht="31.5" customHeight="1">
      <c r="A11" s="329" t="s">
        <v>133</v>
      </c>
      <c r="B11" s="331" t="s">
        <v>184</v>
      </c>
      <c r="C11" s="23" t="str">
        <f>CONCATENATE("année ",C6)</f>
        <v>année </v>
      </c>
      <c r="D11" s="24" t="str">
        <f>CONCATENATE("année ",D6)</f>
        <v>année </v>
      </c>
      <c r="E11" s="25" t="str">
        <f>CONCATENATE("variation nette
 ",D6,"-",C6)</f>
        <v>variation nette
 -</v>
      </c>
    </row>
    <row r="12" spans="1:5" s="19" customFormat="1" ht="15" thickBot="1">
      <c r="A12" s="330"/>
      <c r="B12" s="332"/>
      <c r="C12" s="26" t="s">
        <v>185</v>
      </c>
      <c r="D12" s="27" t="s">
        <v>185</v>
      </c>
      <c r="E12" s="28" t="s">
        <v>185</v>
      </c>
    </row>
    <row r="13" spans="1:5" s="33" customFormat="1" ht="15" customHeight="1" thickBot="1" thickTop="1">
      <c r="A13" s="29">
        <v>6661</v>
      </c>
      <c r="B13" s="30" t="s">
        <v>140</v>
      </c>
      <c r="C13" s="31"/>
      <c r="D13" s="31"/>
      <c r="E13" s="32">
        <f>D13-C13</f>
        <v>0</v>
      </c>
    </row>
    <row r="14" spans="1:5" s="33" customFormat="1" ht="15" customHeight="1" thickBot="1" thickTop="1">
      <c r="A14" s="29">
        <v>6620</v>
      </c>
      <c r="B14" s="34" t="s">
        <v>141</v>
      </c>
      <c r="C14" s="31"/>
      <c r="D14" s="31"/>
      <c r="E14" s="32">
        <f aca="true" t="shared" si="0" ref="E14:E22">D14-C14</f>
        <v>0</v>
      </c>
    </row>
    <row r="15" spans="1:5" s="33" customFormat="1" ht="15" customHeight="1" thickBot="1" thickTop="1">
      <c r="A15" s="29">
        <v>6621</v>
      </c>
      <c r="B15" s="35" t="s">
        <v>142</v>
      </c>
      <c r="C15" s="31"/>
      <c r="D15" s="31"/>
      <c r="E15" s="32">
        <f t="shared" si="0"/>
        <v>0</v>
      </c>
    </row>
    <row r="16" spans="1:5" s="33" customFormat="1" ht="15" customHeight="1" thickBot="1" thickTop="1">
      <c r="A16" s="36">
        <v>6650</v>
      </c>
      <c r="B16" s="35" t="s">
        <v>143</v>
      </c>
      <c r="C16" s="31"/>
      <c r="D16" s="31"/>
      <c r="E16" s="32">
        <f t="shared" si="0"/>
        <v>0</v>
      </c>
    </row>
    <row r="17" spans="1:5" s="33" customFormat="1" ht="15" customHeight="1" thickBot="1" thickTop="1">
      <c r="A17" s="29">
        <v>6655</v>
      </c>
      <c r="B17" s="34" t="s">
        <v>144</v>
      </c>
      <c r="C17" s="31"/>
      <c r="D17" s="31"/>
      <c r="E17" s="32">
        <f t="shared" si="0"/>
        <v>0</v>
      </c>
    </row>
    <row r="18" spans="1:5" s="33" customFormat="1" ht="15" customHeight="1" thickBot="1" thickTop="1">
      <c r="A18" s="29">
        <v>6670</v>
      </c>
      <c r="B18" s="34" t="s">
        <v>145</v>
      </c>
      <c r="C18" s="31"/>
      <c r="D18" s="31"/>
      <c r="E18" s="32">
        <f t="shared" si="0"/>
        <v>0</v>
      </c>
    </row>
    <row r="19" spans="1:5" s="33" customFormat="1" ht="15" customHeight="1" thickBot="1" thickTop="1">
      <c r="A19" s="36">
        <v>6698</v>
      </c>
      <c r="B19" s="35" t="s">
        <v>146</v>
      </c>
      <c r="C19" s="31"/>
      <c r="D19" s="31"/>
      <c r="E19" s="32">
        <f t="shared" si="0"/>
        <v>0</v>
      </c>
    </row>
    <row r="20" spans="1:5" s="33" customFormat="1" ht="15" customHeight="1" thickBot="1" thickTop="1">
      <c r="A20" s="36">
        <v>6697</v>
      </c>
      <c r="B20" s="35" t="s">
        <v>147</v>
      </c>
      <c r="C20" s="31"/>
      <c r="D20" s="31"/>
      <c r="E20" s="32">
        <f t="shared" si="0"/>
        <v>0</v>
      </c>
    </row>
    <row r="21" spans="1:5" s="33" customFormat="1" ht="15" customHeight="1" thickBot="1" thickTop="1">
      <c r="A21" s="36">
        <v>6699</v>
      </c>
      <c r="B21" s="35" t="s">
        <v>148</v>
      </c>
      <c r="C21" s="31"/>
      <c r="D21" s="31"/>
      <c r="E21" s="32">
        <f t="shared" si="0"/>
        <v>0</v>
      </c>
    </row>
    <row r="22" spans="1:5" s="33" customFormat="1" ht="15" customHeight="1" thickBot="1">
      <c r="A22" s="37">
        <v>6601</v>
      </c>
      <c r="B22" s="38" t="s">
        <v>85</v>
      </c>
      <c r="C22" s="39">
        <f>C13+IF(C14=0,C15+C16,C14)+C17+IF(C18=0,C19+C20+C21,C18)</f>
        <v>0</v>
      </c>
      <c r="D22" s="39">
        <f>D13+IF(D14=0,D15+D16,D14)+D17+IF(D18=0,D19+D20+D21,D18)</f>
        <v>0</v>
      </c>
      <c r="E22" s="40">
        <f t="shared" si="0"/>
        <v>0</v>
      </c>
    </row>
    <row r="23" spans="1:5" s="33" customFormat="1" ht="13.5">
      <c r="A23" s="246"/>
      <c r="B23" s="41"/>
      <c r="C23" s="41"/>
      <c r="D23" s="41"/>
      <c r="E23" s="42"/>
    </row>
    <row r="24" spans="1:5" s="33" customFormat="1" ht="30" customHeight="1">
      <c r="A24" s="326" t="s">
        <v>191</v>
      </c>
      <c r="B24" s="327"/>
      <c r="C24" s="327"/>
      <c r="D24" s="327"/>
      <c r="E24" s="328"/>
    </row>
    <row r="25" spans="1:5" s="19" customFormat="1" ht="6.75" customHeight="1" thickBot="1">
      <c r="A25" s="247"/>
      <c r="B25" s="248"/>
      <c r="C25" s="44"/>
      <c r="D25" s="44"/>
      <c r="E25" s="45"/>
    </row>
    <row r="26" spans="1:5" s="19" customFormat="1" ht="25.5" customHeight="1">
      <c r="A26" s="329" t="s">
        <v>133</v>
      </c>
      <c r="B26" s="331" t="s">
        <v>184</v>
      </c>
      <c r="C26" s="24" t="str">
        <f>CONCATENATE("année ",D6)</f>
        <v>année </v>
      </c>
      <c r="D26" s="44"/>
      <c r="E26" s="25" t="str">
        <f>CONCATENATE("année ",D6," du Tab.1")</f>
        <v>année  du Tab.1</v>
      </c>
    </row>
    <row r="27" spans="1:5" s="19" customFormat="1" ht="15" thickBot="1">
      <c r="A27" s="330"/>
      <c r="B27" s="332"/>
      <c r="C27" s="46" t="s">
        <v>185</v>
      </c>
      <c r="D27" s="44"/>
      <c r="E27" s="47" t="s">
        <v>185</v>
      </c>
    </row>
    <row r="28" spans="1:5" s="33" customFormat="1" ht="15" thickBot="1" thickTop="1">
      <c r="A28" s="29">
        <v>6661</v>
      </c>
      <c r="B28" s="30" t="s">
        <v>149</v>
      </c>
      <c r="C28" s="48">
        <f>IF(C30&gt;0,C29+C30,C29+IF(C31&gt;0,C31,C32+C33)+C34+IF(C35&gt;0,C35,C36+C37+C38))</f>
        <v>0</v>
      </c>
      <c r="D28" s="49" t="str">
        <f>IF(C28=D13,"validé","avertissement")</f>
        <v>validé</v>
      </c>
      <c r="E28" s="50">
        <f>D13</f>
        <v>0</v>
      </c>
    </row>
    <row r="29" spans="1:5" s="33" customFormat="1" ht="15.75" customHeight="1">
      <c r="A29" s="51"/>
      <c r="B29" s="52" t="s">
        <v>150</v>
      </c>
      <c r="C29" s="53">
        <f>C13-(IF(C42&gt;0,C42,C51+C61)+C71+IF(C82&gt;0,C82,C90+C100+C110))</f>
        <v>0</v>
      </c>
      <c r="D29" s="54"/>
      <c r="E29" s="55"/>
    </row>
    <row r="30" spans="1:5" s="33" customFormat="1" ht="15" customHeight="1">
      <c r="A30" s="56"/>
      <c r="B30" s="57" t="s">
        <v>151</v>
      </c>
      <c r="C30" s="58"/>
      <c r="D30" s="54"/>
      <c r="E30" s="55"/>
    </row>
    <row r="31" spans="1:5" s="33" customFormat="1" ht="15" customHeight="1">
      <c r="A31" s="59"/>
      <c r="B31" s="60" t="s">
        <v>152</v>
      </c>
      <c r="C31" s="61"/>
      <c r="D31" s="54"/>
      <c r="E31" s="55"/>
    </row>
    <row r="32" spans="1:5" s="33" customFormat="1" ht="15" customHeight="1">
      <c r="A32" s="59"/>
      <c r="B32" s="60" t="s">
        <v>155</v>
      </c>
      <c r="C32" s="61"/>
      <c r="D32" s="54"/>
      <c r="E32" s="55"/>
    </row>
    <row r="33" spans="1:5" s="33" customFormat="1" ht="15" customHeight="1">
      <c r="A33" s="59"/>
      <c r="B33" s="60" t="s">
        <v>58</v>
      </c>
      <c r="C33" s="61"/>
      <c r="D33" s="54"/>
      <c r="E33" s="55"/>
    </row>
    <row r="34" spans="1:5" s="33" customFormat="1" ht="15" customHeight="1">
      <c r="A34" s="59"/>
      <c r="B34" s="60" t="s">
        <v>156</v>
      </c>
      <c r="C34" s="61"/>
      <c r="D34" s="54"/>
      <c r="E34" s="55"/>
    </row>
    <row r="35" spans="1:5" s="33" customFormat="1" ht="15" customHeight="1">
      <c r="A35" s="59"/>
      <c r="B35" s="60" t="s">
        <v>157</v>
      </c>
      <c r="C35" s="61"/>
      <c r="D35" s="54"/>
      <c r="E35" s="55"/>
    </row>
    <row r="36" spans="1:5" s="33" customFormat="1" ht="15" customHeight="1">
      <c r="A36" s="59"/>
      <c r="B36" s="60" t="s">
        <v>158</v>
      </c>
      <c r="C36" s="61"/>
      <c r="D36" s="54"/>
      <c r="E36" s="55"/>
    </row>
    <row r="37" spans="1:5" s="33" customFormat="1" ht="15" customHeight="1">
      <c r="A37" s="59"/>
      <c r="B37" s="60" t="s">
        <v>164</v>
      </c>
      <c r="C37" s="61"/>
      <c r="D37" s="54"/>
      <c r="E37" s="55"/>
    </row>
    <row r="38" spans="1:5" s="33" customFormat="1" ht="15" customHeight="1" thickBot="1">
      <c r="A38" s="59"/>
      <c r="B38" s="60" t="s">
        <v>159</v>
      </c>
      <c r="C38" s="61"/>
      <c r="D38" s="54"/>
      <c r="E38" s="55"/>
    </row>
    <row r="39" spans="1:5" s="33" customFormat="1" ht="15" customHeight="1" thickBot="1" thickTop="1">
      <c r="A39" s="29">
        <v>6620</v>
      </c>
      <c r="B39" s="34" t="s">
        <v>160</v>
      </c>
      <c r="C39" s="48">
        <f>IF(C41&gt;0,C40+C41,C40+IF(C42&gt;0,C42,C51+C61)+IF(C43&gt;0,C43,C53+C63)+IF(C44&gt;0,C44,IF((C45+C46+C47)&gt;0,(C45+C46+C47),IF((C54+C64)&gt;0,(C54+C64),C55+C56+C57+C65+C66+C67))))</f>
        <v>0</v>
      </c>
      <c r="D39" s="49" t="str">
        <f>IF(C39=E39,"validé","avertissement")</f>
        <v>validé</v>
      </c>
      <c r="E39" s="50">
        <f>IF(D14=0,D15+D16,D14)</f>
        <v>0</v>
      </c>
    </row>
    <row r="40" spans="1:5" s="33" customFormat="1" ht="15.75" customHeight="1">
      <c r="A40" s="62"/>
      <c r="B40" s="63" t="s">
        <v>161</v>
      </c>
      <c r="C40" s="53">
        <f>IF(C14&gt;0,C14,C15+C16)-(IF(C72&gt;0,C72,C73+C74)+IF(C31&gt;0,C31,C32+C33)+IF(C83&gt;0,C83,IF((C84+C85)&gt;0,(C84+C85),IF(C91&gt;C91,C92+C93)+IF(C101&gt;0,C101,C102+C103)+IF(C111&gt;0,C111,C112+C113))))</f>
        <v>0</v>
      </c>
      <c r="D40" s="54"/>
      <c r="E40" s="55"/>
    </row>
    <row r="41" spans="1:5" s="33" customFormat="1" ht="15" customHeight="1">
      <c r="A41" s="64"/>
      <c r="B41" s="65" t="s">
        <v>162</v>
      </c>
      <c r="C41" s="58"/>
      <c r="D41" s="54"/>
      <c r="E41" s="55"/>
    </row>
    <row r="42" spans="1:5" s="33" customFormat="1" ht="15" customHeight="1">
      <c r="A42" s="66"/>
      <c r="B42" s="67" t="s">
        <v>163</v>
      </c>
      <c r="C42" s="61"/>
      <c r="D42" s="54"/>
      <c r="E42" s="55"/>
    </row>
    <row r="43" spans="1:5" s="33" customFormat="1" ht="26.25" customHeight="1">
      <c r="A43" s="66"/>
      <c r="B43" s="67" t="s">
        <v>2</v>
      </c>
      <c r="C43" s="61"/>
      <c r="D43" s="54"/>
      <c r="E43" s="55"/>
    </row>
    <row r="44" spans="1:5" s="33" customFormat="1" ht="15" customHeight="1">
      <c r="A44" s="59"/>
      <c r="B44" s="60" t="s">
        <v>51</v>
      </c>
      <c r="C44" s="61"/>
      <c r="D44" s="54"/>
      <c r="E44" s="55"/>
    </row>
    <row r="45" spans="1:5" s="33" customFormat="1" ht="15" customHeight="1">
      <c r="A45" s="59"/>
      <c r="B45" s="60" t="s">
        <v>67</v>
      </c>
      <c r="C45" s="61"/>
      <c r="D45" s="54"/>
      <c r="E45" s="55"/>
    </row>
    <row r="46" spans="1:5" s="33" customFormat="1" ht="15" customHeight="1">
      <c r="A46" s="59"/>
      <c r="B46" s="60" t="s">
        <v>59</v>
      </c>
      <c r="C46" s="61"/>
      <c r="D46" s="54"/>
      <c r="E46" s="55"/>
    </row>
    <row r="47" spans="1:5" s="33" customFormat="1" ht="30" customHeight="1" thickBot="1">
      <c r="A47" s="59"/>
      <c r="B47" s="60" t="s">
        <v>60</v>
      </c>
      <c r="C47" s="61"/>
      <c r="D47" s="54"/>
      <c r="E47" s="55"/>
    </row>
    <row r="48" spans="1:5" s="33" customFormat="1" ht="15" thickBot="1" thickTop="1">
      <c r="A48" s="68">
        <v>6621</v>
      </c>
      <c r="B48" s="69" t="s">
        <v>165</v>
      </c>
      <c r="C48" s="70">
        <f>IF(C50&gt;0,C49+C50,C49+(C51+C52+C53+IF(C54&gt;0,C54,(C55+C56+C57))))</f>
        <v>0</v>
      </c>
      <c r="D48" s="71" t="str">
        <f>IF(C48=D15,"validé","avertissement")</f>
        <v>validé</v>
      </c>
      <c r="E48" s="72">
        <f>D15</f>
        <v>0</v>
      </c>
    </row>
    <row r="49" spans="1:5" s="33" customFormat="1" ht="16.5" customHeight="1">
      <c r="A49" s="73"/>
      <c r="B49" s="74" t="s">
        <v>13</v>
      </c>
      <c r="C49" s="75">
        <f>C15-(C32+C62+C73+(IF(C84&gt;0,C84,(C92+C102+C112))))</f>
        <v>0</v>
      </c>
      <c r="D49" s="54"/>
      <c r="E49" s="55"/>
    </row>
    <row r="50" spans="1:5" s="33" customFormat="1" ht="15" customHeight="1">
      <c r="A50" s="64"/>
      <c r="B50" s="65" t="s">
        <v>19</v>
      </c>
      <c r="C50" s="58"/>
      <c r="D50" s="54"/>
      <c r="E50" s="55"/>
    </row>
    <row r="51" spans="1:5" s="33" customFormat="1" ht="15" customHeight="1">
      <c r="A51" s="66"/>
      <c r="B51" s="67" t="s">
        <v>52</v>
      </c>
      <c r="C51" s="61"/>
      <c r="D51" s="54"/>
      <c r="E51" s="55"/>
    </row>
    <row r="52" spans="1:5" s="33" customFormat="1" ht="15" customHeight="1">
      <c r="A52" s="66"/>
      <c r="B52" s="67" t="s">
        <v>68</v>
      </c>
      <c r="C52" s="61"/>
      <c r="D52" s="54"/>
      <c r="E52" s="55"/>
    </row>
    <row r="53" spans="1:5" s="33" customFormat="1" ht="15" customHeight="1">
      <c r="A53" s="66"/>
      <c r="B53" s="67" t="s">
        <v>62</v>
      </c>
      <c r="C53" s="61"/>
      <c r="D53" s="54"/>
      <c r="E53" s="55"/>
    </row>
    <row r="54" spans="1:5" s="33" customFormat="1" ht="15" customHeight="1">
      <c r="A54" s="59"/>
      <c r="B54" s="60" t="s">
        <v>69</v>
      </c>
      <c r="C54" s="61"/>
      <c r="D54" s="54"/>
      <c r="E54" s="55"/>
    </row>
    <row r="55" spans="1:5" s="33" customFormat="1" ht="15" customHeight="1">
      <c r="A55" s="59"/>
      <c r="B55" s="60" t="s">
        <v>70</v>
      </c>
      <c r="C55" s="61"/>
      <c r="D55" s="54"/>
      <c r="E55" s="55"/>
    </row>
    <row r="56" spans="1:5" s="33" customFormat="1" ht="15" customHeight="1">
      <c r="A56" s="59"/>
      <c r="B56" s="60" t="s">
        <v>61</v>
      </c>
      <c r="C56" s="61"/>
      <c r="D56" s="54"/>
      <c r="E56" s="55"/>
    </row>
    <row r="57" spans="1:5" s="33" customFormat="1" ht="15" customHeight="1" thickBot="1">
      <c r="A57" s="59"/>
      <c r="B57" s="60" t="s">
        <v>71</v>
      </c>
      <c r="C57" s="61"/>
      <c r="D57" s="54"/>
      <c r="E57" s="55"/>
    </row>
    <row r="58" spans="1:5" s="33" customFormat="1" ht="15" customHeight="1" thickBot="1" thickTop="1">
      <c r="A58" s="68">
        <v>6650</v>
      </c>
      <c r="B58" s="69" t="s">
        <v>166</v>
      </c>
      <c r="C58" s="70">
        <f>IF(C60&gt;0,C59+C60,C59+(C61+C62+C63+IF(C64&gt;0,C64,(C65+C66+C67))))</f>
        <v>0</v>
      </c>
      <c r="D58" s="71" t="str">
        <f>IF(C58=D16,"validé","avertissement")</f>
        <v>validé</v>
      </c>
      <c r="E58" s="72">
        <f>D16</f>
        <v>0</v>
      </c>
    </row>
    <row r="59" spans="1:5" s="33" customFormat="1" ht="16.5" customHeight="1">
      <c r="A59" s="73"/>
      <c r="B59" s="74" t="s">
        <v>14</v>
      </c>
      <c r="C59" s="75">
        <f>C16-(C33+C52+C74+(IF(C85&gt;0,C85,(C93+C103+C113))))</f>
        <v>0</v>
      </c>
      <c r="D59" s="54"/>
      <c r="E59" s="55"/>
    </row>
    <row r="60" spans="1:5" s="33" customFormat="1" ht="15" customHeight="1">
      <c r="A60" s="64"/>
      <c r="B60" s="65" t="s">
        <v>20</v>
      </c>
      <c r="C60" s="58"/>
      <c r="D60" s="54"/>
      <c r="E60" s="55"/>
    </row>
    <row r="61" spans="1:5" s="33" customFormat="1" ht="15" customHeight="1">
      <c r="A61" s="66"/>
      <c r="B61" s="67" t="s">
        <v>53</v>
      </c>
      <c r="C61" s="61"/>
      <c r="D61" s="54"/>
      <c r="E61" s="55"/>
    </row>
    <row r="62" spans="1:5" s="33" customFormat="1" ht="15" customHeight="1">
      <c r="A62" s="66"/>
      <c r="B62" s="67" t="s">
        <v>72</v>
      </c>
      <c r="C62" s="61"/>
      <c r="D62" s="54"/>
      <c r="E62" s="55"/>
    </row>
    <row r="63" spans="1:5" s="33" customFormat="1" ht="15" customHeight="1">
      <c r="A63" s="66"/>
      <c r="B63" s="67" t="s">
        <v>63</v>
      </c>
      <c r="C63" s="61"/>
      <c r="D63" s="54"/>
      <c r="E63" s="55"/>
    </row>
    <row r="64" spans="1:5" s="33" customFormat="1" ht="15" customHeight="1">
      <c r="A64" s="59"/>
      <c r="B64" s="60" t="s">
        <v>73</v>
      </c>
      <c r="C64" s="61"/>
      <c r="D64" s="54"/>
      <c r="E64" s="55"/>
    </row>
    <row r="65" spans="1:5" s="33" customFormat="1" ht="15" customHeight="1">
      <c r="A65" s="59"/>
      <c r="B65" s="60" t="s">
        <v>74</v>
      </c>
      <c r="C65" s="61"/>
      <c r="D65" s="54"/>
      <c r="E65" s="55"/>
    </row>
    <row r="66" spans="1:5" s="33" customFormat="1" ht="15" customHeight="1">
      <c r="A66" s="59"/>
      <c r="B66" s="60" t="s">
        <v>64</v>
      </c>
      <c r="C66" s="61"/>
      <c r="D66" s="54"/>
      <c r="E66" s="55"/>
    </row>
    <row r="67" spans="1:5" s="33" customFormat="1" ht="15" customHeight="1" thickBot="1">
      <c r="A67" s="59"/>
      <c r="B67" s="60" t="s">
        <v>75</v>
      </c>
      <c r="C67" s="61"/>
      <c r="D67" s="54"/>
      <c r="E67" s="55"/>
    </row>
    <row r="68" spans="1:5" s="33" customFormat="1" ht="15" thickBot="1" thickTop="1">
      <c r="A68" s="29">
        <v>6655</v>
      </c>
      <c r="B68" s="34" t="s">
        <v>3</v>
      </c>
      <c r="C68" s="48">
        <f>IF(C70&gt;0,C69+C70,C69+IF(C71&gt;0,C71,C72+C73)+C74+IF(C75&gt;0,C75,C76+C77+C78))</f>
        <v>0</v>
      </c>
      <c r="D68" s="49" t="str">
        <f>IF(C68=D17,"validé","avertissement")</f>
        <v>validé</v>
      </c>
      <c r="E68" s="50">
        <f>D17</f>
        <v>0</v>
      </c>
    </row>
    <row r="69" spans="1:5" s="33" customFormat="1" ht="16.5" customHeight="1">
      <c r="A69" s="62"/>
      <c r="B69" s="63" t="s">
        <v>15</v>
      </c>
      <c r="C69" s="53">
        <f>C17-(C34+IF(C43&gt;0,C43,C53+C63)+IF(C86&gt;0,C86,C94+C104+C114))</f>
        <v>0</v>
      </c>
      <c r="D69" s="54"/>
      <c r="E69" s="55"/>
    </row>
    <row r="70" spans="1:5" s="33" customFormat="1" ht="15" customHeight="1">
      <c r="A70" s="64"/>
      <c r="B70" s="65" t="s">
        <v>21</v>
      </c>
      <c r="C70" s="58"/>
      <c r="D70" s="54"/>
      <c r="E70" s="55"/>
    </row>
    <row r="71" spans="1:5" s="33" customFormat="1" ht="15" customHeight="1">
      <c r="A71" s="76"/>
      <c r="B71" s="77" t="s">
        <v>26</v>
      </c>
      <c r="C71" s="78"/>
      <c r="D71" s="54"/>
      <c r="E71" s="55"/>
    </row>
    <row r="72" spans="1:5" s="33" customFormat="1" ht="24" customHeight="1">
      <c r="A72" s="66"/>
      <c r="B72" s="67" t="s">
        <v>27</v>
      </c>
      <c r="C72" s="61"/>
      <c r="D72" s="54"/>
      <c r="E72" s="55"/>
    </row>
    <row r="73" spans="1:5" s="33" customFormat="1" ht="15" customHeight="1">
      <c r="A73" s="59"/>
      <c r="B73" s="60" t="s">
        <v>28</v>
      </c>
      <c r="C73" s="61"/>
      <c r="D73" s="54"/>
      <c r="E73" s="55"/>
    </row>
    <row r="74" spans="1:5" s="33" customFormat="1" ht="15" customHeight="1">
      <c r="A74" s="59"/>
      <c r="B74" s="60" t="s">
        <v>29</v>
      </c>
      <c r="C74" s="61"/>
      <c r="D74" s="54"/>
      <c r="E74" s="55"/>
    </row>
    <row r="75" spans="1:5" s="33" customFormat="1" ht="15" customHeight="1">
      <c r="A75" s="59"/>
      <c r="B75" s="60" t="s">
        <v>30</v>
      </c>
      <c r="C75" s="61"/>
      <c r="D75" s="54"/>
      <c r="E75" s="55"/>
    </row>
    <row r="76" spans="1:5" s="33" customFormat="1" ht="15" customHeight="1">
      <c r="A76" s="59"/>
      <c r="B76" s="60" t="s">
        <v>31</v>
      </c>
      <c r="C76" s="61"/>
      <c r="D76" s="54"/>
      <c r="E76" s="55"/>
    </row>
    <row r="77" spans="1:5" s="33" customFormat="1" ht="15" customHeight="1">
      <c r="A77" s="59"/>
      <c r="B77" s="60" t="s">
        <v>79</v>
      </c>
      <c r="C77" s="61"/>
      <c r="D77" s="54"/>
      <c r="E77" s="55"/>
    </row>
    <row r="78" spans="1:5" s="33" customFormat="1" ht="15" customHeight="1" thickBot="1">
      <c r="A78" s="59"/>
      <c r="B78" s="60" t="s">
        <v>32</v>
      </c>
      <c r="C78" s="61"/>
      <c r="D78" s="54"/>
      <c r="E78" s="55"/>
    </row>
    <row r="79" spans="1:5" s="33" customFormat="1" ht="15" customHeight="1" thickBot="1" thickTop="1">
      <c r="A79" s="79">
        <v>6670</v>
      </c>
      <c r="B79" s="34" t="s">
        <v>5</v>
      </c>
      <c r="C79" s="48">
        <f>C80+IF(C81&gt;0,C81,(IF(C82&gt;0,C82,C90+C100+C110))+(IF(C83&gt;0,C83,IF((C84+C85)&gt;0,C84+C85,IF(C91+C101+C111&gt;0,C91+C101+C111,C92+C93+C102+C103+C112+C113)))+(IF(C86&gt;0,C86,C94+C104+C114))))</f>
        <v>0</v>
      </c>
      <c r="D79" s="49" t="str">
        <f>IF(C79=E79,"validé","avertissement")</f>
        <v>validé</v>
      </c>
      <c r="E79" s="50">
        <f>IF(D18&gt;0,D18,D19+D20+D21)</f>
        <v>0</v>
      </c>
    </row>
    <row r="80" spans="1:5" s="33" customFormat="1" ht="15" customHeight="1">
      <c r="A80" s="62"/>
      <c r="B80" s="63" t="s">
        <v>16</v>
      </c>
      <c r="C80" s="53">
        <f>IF(C18&gt;0,C18,C19+C20+C21)-((IF(C35&gt;0,C35,C36+C37+C38))+(IF(C44&gt;0,C44,(IF(C45+C46+C47&gt;0,C45+C46+C47,(IF(C54+C64&gt;0,C54+C64,C55+C56+C57+C65+C66+C67)))))+(IF(C75&gt;0,C75,C76+C77+C78))))</f>
        <v>0</v>
      </c>
      <c r="D80" s="54"/>
      <c r="E80" s="55"/>
    </row>
    <row r="81" spans="1:5" s="33" customFormat="1" ht="15" customHeight="1">
      <c r="A81" s="64"/>
      <c r="B81" s="65" t="s">
        <v>22</v>
      </c>
      <c r="C81" s="58"/>
      <c r="D81" s="54"/>
      <c r="E81" s="55"/>
    </row>
    <row r="82" spans="1:5" s="33" customFormat="1" ht="15" customHeight="1">
      <c r="A82" s="66"/>
      <c r="B82" s="67" t="s">
        <v>206</v>
      </c>
      <c r="C82" s="61"/>
      <c r="D82" s="54"/>
      <c r="E82" s="55"/>
    </row>
    <row r="83" spans="1:5" s="33" customFormat="1" ht="15" customHeight="1">
      <c r="A83" s="66"/>
      <c r="B83" s="67" t="s">
        <v>205</v>
      </c>
      <c r="C83" s="61"/>
      <c r="D83" s="54"/>
      <c r="E83" s="55"/>
    </row>
    <row r="84" spans="1:5" s="33" customFormat="1" ht="15" customHeight="1">
      <c r="A84" s="59"/>
      <c r="B84" s="60" t="s">
        <v>34</v>
      </c>
      <c r="C84" s="61"/>
      <c r="D84" s="54"/>
      <c r="E84" s="55"/>
    </row>
    <row r="85" spans="1:5" s="33" customFormat="1" ht="15" customHeight="1">
      <c r="A85" s="59"/>
      <c r="B85" s="60" t="s">
        <v>35</v>
      </c>
      <c r="C85" s="61"/>
      <c r="D85" s="54"/>
      <c r="E85" s="55"/>
    </row>
    <row r="86" spans="1:5" s="33" customFormat="1" ht="15" customHeight="1" thickBot="1">
      <c r="A86" s="66"/>
      <c r="B86" s="67" t="s">
        <v>65</v>
      </c>
      <c r="C86" s="61"/>
      <c r="D86" s="54"/>
      <c r="E86" s="55"/>
    </row>
    <row r="87" spans="1:5" s="33" customFormat="1" ht="15" customHeight="1" thickBot="1" thickTop="1">
      <c r="A87" s="68">
        <v>6698</v>
      </c>
      <c r="B87" s="69" t="s">
        <v>8</v>
      </c>
      <c r="C87" s="70">
        <f>IF(C89&gt;0,C88+C89,C88+C90+IF(C91&gt;0,C91,C92+C93)+C94+C95+C96)</f>
        <v>0</v>
      </c>
      <c r="D87" s="71" t="str">
        <f>IF(C87=D19,"validé","avertissement")</f>
        <v>validé</v>
      </c>
      <c r="E87" s="72">
        <f>D19</f>
        <v>0</v>
      </c>
    </row>
    <row r="88" spans="1:5" s="33" customFormat="1" ht="15" customHeight="1">
      <c r="A88" s="73"/>
      <c r="B88" s="74" t="s">
        <v>17</v>
      </c>
      <c r="C88" s="75">
        <f>C19-(C36+IF(C45&gt;0,C45,C55+C65)+C76+C105+C115)</f>
        <v>0</v>
      </c>
      <c r="D88" s="54"/>
      <c r="E88" s="55"/>
    </row>
    <row r="89" spans="1:5" s="33" customFormat="1" ht="15" customHeight="1">
      <c r="A89" s="80"/>
      <c r="B89" s="81" t="s">
        <v>23</v>
      </c>
      <c r="C89" s="82"/>
      <c r="D89" s="54"/>
      <c r="E89" s="55"/>
    </row>
    <row r="90" spans="1:5" s="33" customFormat="1" ht="15" customHeight="1">
      <c r="A90" s="66"/>
      <c r="B90" s="67" t="s">
        <v>55</v>
      </c>
      <c r="C90" s="61"/>
      <c r="D90" s="54"/>
      <c r="E90" s="55"/>
    </row>
    <row r="91" spans="1:5" s="33" customFormat="1" ht="15" customHeight="1">
      <c r="A91" s="66"/>
      <c r="B91" s="67" t="s">
        <v>36</v>
      </c>
      <c r="C91" s="61"/>
      <c r="D91" s="54"/>
      <c r="E91" s="55"/>
    </row>
    <row r="92" spans="1:5" s="33" customFormat="1" ht="15" customHeight="1">
      <c r="A92" s="59"/>
      <c r="B92" s="60" t="s">
        <v>37</v>
      </c>
      <c r="C92" s="61"/>
      <c r="D92" s="54"/>
      <c r="E92" s="55"/>
    </row>
    <row r="93" spans="1:5" s="33" customFormat="1" ht="15" customHeight="1">
      <c r="A93" s="59"/>
      <c r="B93" s="60" t="s">
        <v>38</v>
      </c>
      <c r="C93" s="61"/>
      <c r="D93" s="54"/>
      <c r="E93" s="55"/>
    </row>
    <row r="94" spans="1:5" s="33" customFormat="1" ht="15" customHeight="1">
      <c r="A94" s="66"/>
      <c r="B94" s="67" t="s">
        <v>66</v>
      </c>
      <c r="C94" s="61"/>
      <c r="D94" s="54"/>
      <c r="E94" s="55"/>
    </row>
    <row r="95" spans="1:5" s="33" customFormat="1" ht="15" customHeight="1">
      <c r="A95" s="66"/>
      <c r="B95" s="67" t="s">
        <v>41</v>
      </c>
      <c r="C95" s="61"/>
      <c r="D95" s="54"/>
      <c r="E95" s="55"/>
    </row>
    <row r="96" spans="1:5" s="33" customFormat="1" ht="15" customHeight="1" thickBot="1">
      <c r="A96" s="66"/>
      <c r="B96" s="67" t="s">
        <v>39</v>
      </c>
      <c r="C96" s="61"/>
      <c r="D96" s="54"/>
      <c r="E96" s="55"/>
    </row>
    <row r="97" spans="1:5" s="33" customFormat="1" ht="15" customHeight="1" thickBot="1" thickTop="1">
      <c r="A97" s="68">
        <v>6697</v>
      </c>
      <c r="B97" s="69" t="s">
        <v>10</v>
      </c>
      <c r="C97" s="70">
        <f>IF(C99&gt;0,C98+C99,C98+C100+IF(C101&gt;0,C101,C102+C103)+C104+C105+C106)</f>
        <v>0</v>
      </c>
      <c r="D97" s="71" t="str">
        <f>IF(C97=D20,"validé","avertissement")</f>
        <v>validé</v>
      </c>
      <c r="E97" s="72">
        <f>D20</f>
        <v>0</v>
      </c>
    </row>
    <row r="98" spans="1:5" s="33" customFormat="1" ht="15" customHeight="1">
      <c r="A98" s="73"/>
      <c r="B98" s="74" t="s">
        <v>40</v>
      </c>
      <c r="C98" s="75">
        <f>C20-(C37+IF(C46&gt;0,C46,C56+C66)+C77+C95+C116)</f>
        <v>0</v>
      </c>
      <c r="D98" s="54"/>
      <c r="E98" s="55"/>
    </row>
    <row r="99" spans="1:5" s="33" customFormat="1" ht="15" customHeight="1">
      <c r="A99" s="64"/>
      <c r="B99" s="65" t="s">
        <v>24</v>
      </c>
      <c r="C99" s="58"/>
      <c r="D99" s="54"/>
      <c r="E99" s="55"/>
    </row>
    <row r="100" spans="1:5" s="33" customFormat="1" ht="15" customHeight="1">
      <c r="A100" s="66"/>
      <c r="B100" s="67" t="s">
        <v>56</v>
      </c>
      <c r="C100" s="61"/>
      <c r="D100" s="54"/>
      <c r="E100" s="55"/>
    </row>
    <row r="101" spans="1:5" s="33" customFormat="1" ht="15" customHeight="1">
      <c r="A101" s="66"/>
      <c r="B101" s="67" t="s">
        <v>42</v>
      </c>
      <c r="C101" s="61"/>
      <c r="D101" s="54"/>
      <c r="E101" s="55"/>
    </row>
    <row r="102" spans="1:5" s="33" customFormat="1" ht="15" customHeight="1">
      <c r="A102" s="59"/>
      <c r="B102" s="60" t="s">
        <v>43</v>
      </c>
      <c r="C102" s="61"/>
      <c r="D102" s="54"/>
      <c r="E102" s="55"/>
    </row>
    <row r="103" spans="1:5" s="33" customFormat="1" ht="15" customHeight="1">
      <c r="A103" s="59"/>
      <c r="B103" s="60" t="s">
        <v>44</v>
      </c>
      <c r="C103" s="61"/>
      <c r="D103" s="54"/>
      <c r="E103" s="55"/>
    </row>
    <row r="104" spans="1:5" s="33" customFormat="1" ht="15" customHeight="1">
      <c r="A104" s="66"/>
      <c r="B104" s="67" t="s">
        <v>78</v>
      </c>
      <c r="C104" s="61"/>
      <c r="D104" s="54"/>
      <c r="E104" s="55"/>
    </row>
    <row r="105" spans="1:5" s="33" customFormat="1" ht="15" customHeight="1">
      <c r="A105" s="66"/>
      <c r="B105" s="67" t="s">
        <v>45</v>
      </c>
      <c r="C105" s="61"/>
      <c r="D105" s="54"/>
      <c r="E105" s="55"/>
    </row>
    <row r="106" spans="1:5" s="33" customFormat="1" ht="15" customHeight="1" thickBot="1">
      <c r="A106" s="66"/>
      <c r="B106" s="67" t="s">
        <v>46</v>
      </c>
      <c r="C106" s="61"/>
      <c r="D106" s="54"/>
      <c r="E106" s="55"/>
    </row>
    <row r="107" spans="1:5" s="33" customFormat="1" ht="15" customHeight="1" thickBot="1" thickTop="1">
      <c r="A107" s="68">
        <v>6699</v>
      </c>
      <c r="B107" s="69" t="s">
        <v>12</v>
      </c>
      <c r="C107" s="70">
        <f>IF(C109&gt;0,C108+C109,C108+C110+IF(C111&gt;0,C111,C112+C113)+C114+C115+C116)</f>
        <v>0</v>
      </c>
      <c r="D107" s="71" t="str">
        <f>IF(C107=D21,"validé","avertissement")</f>
        <v>validé</v>
      </c>
      <c r="E107" s="72">
        <f>D21</f>
        <v>0</v>
      </c>
    </row>
    <row r="108" spans="1:5" s="33" customFormat="1" ht="15" customHeight="1">
      <c r="A108" s="73"/>
      <c r="B108" s="74" t="s">
        <v>18</v>
      </c>
      <c r="C108" s="75">
        <f>C21-(C38+IF(C47&gt;0,C47,C57+C67)+C78+C96+C106)</f>
        <v>0</v>
      </c>
      <c r="D108" s="54"/>
      <c r="E108" s="55"/>
    </row>
    <row r="109" spans="1:5" s="33" customFormat="1" ht="15" customHeight="1">
      <c r="A109" s="64"/>
      <c r="B109" s="65" t="s">
        <v>25</v>
      </c>
      <c r="C109" s="58"/>
      <c r="D109" s="54"/>
      <c r="E109" s="55"/>
    </row>
    <row r="110" spans="1:5" s="33" customFormat="1" ht="15" customHeight="1">
      <c r="A110" s="64"/>
      <c r="B110" s="67" t="s">
        <v>57</v>
      </c>
      <c r="C110" s="61"/>
      <c r="D110" s="54"/>
      <c r="E110" s="55"/>
    </row>
    <row r="111" spans="1:5" s="33" customFormat="1" ht="15" customHeight="1">
      <c r="A111" s="66"/>
      <c r="B111" s="67" t="s">
        <v>47</v>
      </c>
      <c r="C111" s="61"/>
      <c r="D111" s="54"/>
      <c r="E111" s="55"/>
    </row>
    <row r="112" spans="1:5" s="33" customFormat="1" ht="15" customHeight="1">
      <c r="A112" s="66"/>
      <c r="B112" s="60" t="s">
        <v>48</v>
      </c>
      <c r="C112" s="61"/>
      <c r="D112" s="54"/>
      <c r="E112" s="55"/>
    </row>
    <row r="113" spans="1:5" s="33" customFormat="1" ht="15" customHeight="1">
      <c r="A113" s="59"/>
      <c r="B113" s="60" t="s">
        <v>49</v>
      </c>
      <c r="C113" s="61"/>
      <c r="D113" s="54"/>
      <c r="E113" s="55"/>
    </row>
    <row r="114" spans="1:5" s="33" customFormat="1" ht="15" customHeight="1">
      <c r="A114" s="59"/>
      <c r="B114" s="67" t="s">
        <v>76</v>
      </c>
      <c r="C114" s="61"/>
      <c r="D114" s="54"/>
      <c r="E114" s="55"/>
    </row>
    <row r="115" spans="1:5" s="33" customFormat="1" ht="15" customHeight="1">
      <c r="A115" s="66"/>
      <c r="B115" s="67" t="s">
        <v>50</v>
      </c>
      <c r="C115" s="61"/>
      <c r="D115" s="54"/>
      <c r="E115" s="55"/>
    </row>
    <row r="116" spans="1:5" s="33" customFormat="1" ht="15" customHeight="1" thickBot="1">
      <c r="A116" s="66"/>
      <c r="B116" s="83" t="s">
        <v>77</v>
      </c>
      <c r="C116" s="84"/>
      <c r="D116" s="54"/>
      <c r="E116" s="55"/>
    </row>
    <row r="117" spans="1:5" s="33" customFormat="1" ht="15" customHeight="1" thickBot="1" thickTop="1">
      <c r="A117" s="85">
        <v>6601</v>
      </c>
      <c r="B117" s="86" t="str">
        <f>CONCATENATE("Superficie totale des terres en ",D6)</f>
        <v>Superficie totale des terres en </v>
      </c>
      <c r="C117" s="87">
        <f>SUM(C28,IF(C39&gt;0,C39,C48+C58),C68,IF(C79&gt;0,C79,C87+C107))</f>
        <v>0</v>
      </c>
      <c r="D117" s="88" t="str">
        <f>IF(C117=D22,"validé","avertissement")</f>
        <v>validé</v>
      </c>
      <c r="E117" s="50">
        <f>D22</f>
        <v>0</v>
      </c>
    </row>
    <row r="118" spans="1:5" s="19" customFormat="1" ht="15" customHeight="1">
      <c r="A118" s="344" t="s">
        <v>186</v>
      </c>
      <c r="B118" s="345"/>
      <c r="C118" s="345"/>
      <c r="D118" s="345"/>
      <c r="E118" s="346"/>
    </row>
    <row r="119" spans="1:5" s="19" customFormat="1" ht="15" customHeight="1">
      <c r="A119" s="347"/>
      <c r="B119" s="348"/>
      <c r="C119" s="348"/>
      <c r="D119" s="348"/>
      <c r="E119" s="349"/>
    </row>
    <row r="120" spans="1:5" s="19" customFormat="1" ht="15" customHeight="1">
      <c r="A120" s="347"/>
      <c r="B120" s="348"/>
      <c r="C120" s="348"/>
      <c r="D120" s="348"/>
      <c r="E120" s="349"/>
    </row>
    <row r="121" spans="1:5" s="19" customFormat="1" ht="15" customHeight="1">
      <c r="A121" s="353"/>
      <c r="B121" s="354"/>
      <c r="C121" s="354"/>
      <c r="D121" s="354"/>
      <c r="E121" s="355"/>
    </row>
    <row r="122" spans="1:14" s="19" customFormat="1" ht="21" customHeight="1">
      <c r="A122" s="89"/>
      <c r="B122" s="89"/>
      <c r="C122" s="89"/>
      <c r="D122" s="89"/>
      <c r="E122" s="89"/>
      <c r="F122" s="89"/>
      <c r="G122" s="89"/>
      <c r="H122" s="89"/>
      <c r="I122" s="89"/>
      <c r="J122" s="89"/>
      <c r="K122" s="89"/>
      <c r="L122" s="89"/>
      <c r="M122" s="89"/>
      <c r="N122" s="89"/>
    </row>
    <row r="123" spans="1:14" s="19" customFormat="1" ht="18.75" customHeight="1">
      <c r="A123" s="90" t="s">
        <v>134</v>
      </c>
      <c r="B123" s="91"/>
      <c r="C123" s="91"/>
      <c r="D123" s="91"/>
      <c r="E123" s="91"/>
      <c r="F123" s="91"/>
      <c r="G123" s="91"/>
      <c r="H123" s="91"/>
      <c r="I123" s="91"/>
      <c r="J123" s="91"/>
      <c r="K123" s="91"/>
      <c r="L123" s="91"/>
      <c r="M123" s="91"/>
      <c r="N123" s="91"/>
    </row>
    <row r="124" spans="1:14" s="19" customFormat="1" ht="18" customHeight="1">
      <c r="A124" s="91"/>
      <c r="B124" s="91"/>
      <c r="C124" s="91"/>
      <c r="D124" s="91"/>
      <c r="E124" s="91"/>
      <c r="F124" s="91"/>
      <c r="G124" s="91"/>
      <c r="H124" s="91"/>
      <c r="I124" s="91"/>
      <c r="J124" s="91"/>
      <c r="K124" s="91"/>
      <c r="L124" s="91"/>
      <c r="M124" s="91"/>
      <c r="N124" s="91"/>
    </row>
    <row r="125" spans="1:14" s="19" customFormat="1" ht="97.5" customHeight="1">
      <c r="A125" s="356" t="s">
        <v>104</v>
      </c>
      <c r="B125" s="359" t="s">
        <v>135</v>
      </c>
      <c r="C125" s="360"/>
      <c r="D125" s="92" t="s">
        <v>82</v>
      </c>
      <c r="E125" s="92" t="s">
        <v>81</v>
      </c>
      <c r="F125" s="93" t="s">
        <v>83</v>
      </c>
      <c r="G125" s="93" t="s">
        <v>167</v>
      </c>
      <c r="H125" s="92" t="s">
        <v>4</v>
      </c>
      <c r="I125" s="92" t="s">
        <v>7</v>
      </c>
      <c r="J125" s="93" t="s">
        <v>9</v>
      </c>
      <c r="K125" s="93" t="s">
        <v>11</v>
      </c>
      <c r="L125" s="93" t="s">
        <v>84</v>
      </c>
      <c r="M125" s="365" t="str">
        <f>CONCATENATE("Surface totale année ",C6)</f>
        <v>Surface totale année </v>
      </c>
      <c r="N125" s="367" t="s">
        <v>86</v>
      </c>
    </row>
    <row r="126" spans="1:14" s="19" customFormat="1" ht="17.25" customHeight="1">
      <c r="A126" s="357"/>
      <c r="B126" s="361"/>
      <c r="C126" s="362"/>
      <c r="D126" s="94">
        <v>6661</v>
      </c>
      <c r="E126" s="94">
        <v>6620</v>
      </c>
      <c r="F126" s="95">
        <v>6621</v>
      </c>
      <c r="G126" s="95">
        <v>6650</v>
      </c>
      <c r="H126" s="94">
        <v>6655</v>
      </c>
      <c r="I126" s="94">
        <v>6670</v>
      </c>
      <c r="J126" s="95">
        <v>6698</v>
      </c>
      <c r="K126" s="95">
        <v>6697</v>
      </c>
      <c r="L126" s="95">
        <v>6699</v>
      </c>
      <c r="M126" s="366"/>
      <c r="N126" s="367"/>
    </row>
    <row r="127" spans="1:14" s="19" customFormat="1" ht="16.5" customHeight="1">
      <c r="A127" s="358"/>
      <c r="B127" s="363"/>
      <c r="C127" s="364"/>
      <c r="D127" s="96" t="s">
        <v>185</v>
      </c>
      <c r="E127" s="96" t="s">
        <v>185</v>
      </c>
      <c r="F127" s="97" t="s">
        <v>185</v>
      </c>
      <c r="G127" s="97" t="s">
        <v>185</v>
      </c>
      <c r="H127" s="96" t="s">
        <v>185</v>
      </c>
      <c r="I127" s="96" t="s">
        <v>185</v>
      </c>
      <c r="J127" s="97" t="s">
        <v>185</v>
      </c>
      <c r="K127" s="97" t="s">
        <v>185</v>
      </c>
      <c r="L127" s="97" t="s">
        <v>185</v>
      </c>
      <c r="M127" s="96" t="s">
        <v>185</v>
      </c>
      <c r="N127" s="367"/>
    </row>
    <row r="128" spans="1:14" s="19" customFormat="1" ht="30" customHeight="1">
      <c r="A128" s="98">
        <v>6661</v>
      </c>
      <c r="B128" s="99" t="s">
        <v>82</v>
      </c>
      <c r="C128" s="96" t="s">
        <v>185</v>
      </c>
      <c r="D128" s="100">
        <f>C$13-(D129+D132+D133)</f>
        <v>0</v>
      </c>
      <c r="E128" s="101">
        <f>IF(C$31&gt;0,C$31,C$32+C$33)</f>
        <v>0</v>
      </c>
      <c r="F128" s="102">
        <f>C$32</f>
        <v>0</v>
      </c>
      <c r="G128" s="102">
        <f>C$33</f>
        <v>0</v>
      </c>
      <c r="H128" s="100">
        <f>C$34</f>
        <v>0</v>
      </c>
      <c r="I128" s="100">
        <f>IF(C$35&gt;0,C$35,C$36+C$37+C$38)</f>
        <v>0</v>
      </c>
      <c r="J128" s="102">
        <f>C$36</f>
        <v>0</v>
      </c>
      <c r="K128" s="102">
        <f>C$37</f>
        <v>0</v>
      </c>
      <c r="L128" s="102">
        <f>C$38</f>
        <v>0</v>
      </c>
      <c r="M128" s="100">
        <f>E128+H128+D128+I128</f>
        <v>0</v>
      </c>
      <c r="N128" s="103" t="str">
        <f>IF(M128=D$13,"OK","avertissement")</f>
        <v>OK</v>
      </c>
    </row>
    <row r="129" spans="1:14" s="19" customFormat="1" ht="30" customHeight="1">
      <c r="A129" s="98">
        <v>6620</v>
      </c>
      <c r="B129" s="99" t="s">
        <v>80</v>
      </c>
      <c r="C129" s="96" t="s">
        <v>185</v>
      </c>
      <c r="D129" s="100">
        <f>IF(C$42&gt;0,C$42,C$51+C$61)</f>
        <v>0</v>
      </c>
      <c r="E129" s="100">
        <f>IF(C$14&gt;0,C14,C15+C16)-(E132+E128+E133)</f>
        <v>0</v>
      </c>
      <c r="F129" s="102">
        <f>C$62</f>
        <v>0</v>
      </c>
      <c r="G129" s="102">
        <f>C$52</f>
        <v>0</v>
      </c>
      <c r="H129" s="100">
        <f>IF(C$43&gt;0,C$43,C$53+C$63)</f>
        <v>0</v>
      </c>
      <c r="I129" s="100">
        <f>IF(C$44&gt;0,C$44,IF(C$45+C$46+C$47&gt;0,C$45+C$46+C$47,IF(C$54+C$64&gt;0,C$54+C$64,C$55+C$56+C$57+C$65+C$66+C$67)))</f>
        <v>0</v>
      </c>
      <c r="J129" s="102">
        <f>IF(C$45&gt;0,C$45,C$55+C$65)</f>
        <v>0</v>
      </c>
      <c r="K129" s="102">
        <f>IF(C$46&gt;0,C$46,C$56+C$66)</f>
        <v>0</v>
      </c>
      <c r="L129" s="102">
        <f>IF(C$47&gt;0,C$47,C$57+C$67)</f>
        <v>0</v>
      </c>
      <c r="M129" s="100">
        <f>E129+(H129+D129+I129)</f>
        <v>0</v>
      </c>
      <c r="N129" s="103" t="str">
        <f>IF(M129=IF(D$14&gt;0,D14,D15+D16),"OK","avertissement")</f>
        <v>OK</v>
      </c>
    </row>
    <row r="130" spans="1:14" s="19" customFormat="1" ht="30" customHeight="1">
      <c r="A130" s="104">
        <v>6621</v>
      </c>
      <c r="B130" s="105" t="s">
        <v>83</v>
      </c>
      <c r="C130" s="97" t="s">
        <v>185</v>
      </c>
      <c r="D130" s="102">
        <f>C$51</f>
        <v>0</v>
      </c>
      <c r="E130" s="102">
        <f>C$52</f>
        <v>0</v>
      </c>
      <c r="F130" s="102">
        <f>C$15-(F128+F131+F132+F133)</f>
        <v>0</v>
      </c>
      <c r="G130" s="102">
        <f>C$52</f>
        <v>0</v>
      </c>
      <c r="H130" s="102">
        <f>C$53</f>
        <v>0</v>
      </c>
      <c r="I130" s="102">
        <f>IF(C$54&gt;0,C$54,C$55+C$56+C$57)</f>
        <v>0</v>
      </c>
      <c r="J130" s="102">
        <f>C$55</f>
        <v>0</v>
      </c>
      <c r="K130" s="102">
        <f>C$56</f>
        <v>0</v>
      </c>
      <c r="L130" s="102">
        <f>C$57</f>
        <v>0</v>
      </c>
      <c r="M130" s="102">
        <f>F130+(G130+H130+D130+I130)</f>
        <v>0</v>
      </c>
      <c r="N130" s="103" t="str">
        <f>IF(M130=D$15,"OK","avertissement")</f>
        <v>OK</v>
      </c>
    </row>
    <row r="131" spans="1:14" s="19" customFormat="1" ht="30" customHeight="1">
      <c r="A131" s="104">
        <v>6650</v>
      </c>
      <c r="B131" s="105" t="s">
        <v>168</v>
      </c>
      <c r="C131" s="97" t="s">
        <v>185</v>
      </c>
      <c r="D131" s="102">
        <f>C$61</f>
        <v>0</v>
      </c>
      <c r="E131" s="102">
        <f>C$62</f>
        <v>0</v>
      </c>
      <c r="F131" s="102">
        <f>C$62</f>
        <v>0</v>
      </c>
      <c r="G131" s="102">
        <f>C$16-(G130+G132+G128+G133)</f>
        <v>0</v>
      </c>
      <c r="H131" s="102">
        <f>C$63</f>
        <v>0</v>
      </c>
      <c r="I131" s="102">
        <f>IF(C$64&gt;0,C$64,C$65+C$66+C$67)</f>
        <v>0</v>
      </c>
      <c r="J131" s="102">
        <f>C$65</f>
        <v>0</v>
      </c>
      <c r="K131" s="102">
        <f>C$66</f>
        <v>0</v>
      </c>
      <c r="L131" s="102">
        <f>C$67</f>
        <v>0</v>
      </c>
      <c r="M131" s="102">
        <f>F131+G131+H131+D131+I131</f>
        <v>0</v>
      </c>
      <c r="N131" s="103" t="str">
        <f>IF(M131=D$16,"OK","avertissement")</f>
        <v>OK</v>
      </c>
    </row>
    <row r="132" spans="1:14" s="19" customFormat="1" ht="30" customHeight="1">
      <c r="A132" s="98">
        <v>6655</v>
      </c>
      <c r="B132" s="99" t="s">
        <v>4</v>
      </c>
      <c r="C132" s="96" t="s">
        <v>185</v>
      </c>
      <c r="D132" s="100">
        <f>C$71</f>
        <v>0</v>
      </c>
      <c r="E132" s="100">
        <f>IF(C$72&gt;0,C$72,C$73+C$74)</f>
        <v>0</v>
      </c>
      <c r="F132" s="102">
        <f>C$73</f>
        <v>0</v>
      </c>
      <c r="G132" s="102">
        <f>C$74</f>
        <v>0</v>
      </c>
      <c r="H132" s="100">
        <f>C$17-(H129+H128+H133)</f>
        <v>0</v>
      </c>
      <c r="I132" s="102">
        <f>IF(C$75&gt;0,C$75,C$76+C$77+C$78)</f>
        <v>0</v>
      </c>
      <c r="J132" s="102">
        <f>C$76</f>
        <v>0</v>
      </c>
      <c r="K132" s="102">
        <f>C$77</f>
        <v>0</v>
      </c>
      <c r="L132" s="102">
        <f>C$78</f>
        <v>0</v>
      </c>
      <c r="M132" s="100">
        <f>E132+H132+D132+I132</f>
        <v>0</v>
      </c>
      <c r="N132" s="103" t="str">
        <f>IF(M132=D$17,"OK","avertissement")</f>
        <v>OK</v>
      </c>
    </row>
    <row r="133" spans="1:14" s="19" customFormat="1" ht="30" customHeight="1">
      <c r="A133" s="98">
        <v>6670</v>
      </c>
      <c r="B133" s="99" t="s">
        <v>6</v>
      </c>
      <c r="C133" s="96" t="s">
        <v>185</v>
      </c>
      <c r="D133" s="100">
        <f>IF(C$82&gt;0,C$82,C$90+C$100+C$110)</f>
        <v>0</v>
      </c>
      <c r="E133" s="100">
        <f>IF(C$83&gt;0,C$83,IF(C$84+C$85&gt;0,C$84+C$85,IF(C$91+C$101+C$111&gt;0,C$91+C$101+C$111,C$92+C$93+C$102+C$103+C$112+C$113)))</f>
        <v>0</v>
      </c>
      <c r="F133" s="102">
        <f>IF(C$84&gt;0,C$84,C$92+C$102+C$112)</f>
        <v>0</v>
      </c>
      <c r="G133" s="102">
        <f>IF(C$85&gt;0,C$85,C$93+C$103+C$113)</f>
        <v>0</v>
      </c>
      <c r="H133" s="100">
        <f>IF(C$86&gt;0,C$86,C$94+C$104+C$114)</f>
        <v>0</v>
      </c>
      <c r="I133" s="100">
        <f>IF(C$18&gt;0,C18,C19+C20+C21)-(I129+I132+I128)</f>
        <v>0</v>
      </c>
      <c r="J133" s="102">
        <f>C$105+C$115</f>
        <v>0</v>
      </c>
      <c r="K133" s="102">
        <f>C$95+C$116</f>
        <v>0</v>
      </c>
      <c r="L133" s="102">
        <f>C$96+C$106</f>
        <v>0</v>
      </c>
      <c r="M133" s="100">
        <f>E133+H133+D133+I133</f>
        <v>0</v>
      </c>
      <c r="N133" s="103" t="str">
        <f>IF(M133=IF(D$18&gt;0,D18,D19+D20+D21),"OK","avertissement")</f>
        <v>OK</v>
      </c>
    </row>
    <row r="134" spans="1:14" s="19" customFormat="1" ht="30" customHeight="1">
      <c r="A134" s="104">
        <v>6698</v>
      </c>
      <c r="B134" s="105" t="s">
        <v>9</v>
      </c>
      <c r="C134" s="97" t="s">
        <v>185</v>
      </c>
      <c r="D134" s="102">
        <f>C$90</f>
        <v>0</v>
      </c>
      <c r="E134" s="102">
        <f>IF(C$91&gt;0,C$91,C$92+C$93)</f>
        <v>0</v>
      </c>
      <c r="F134" s="102">
        <f>C$92</f>
        <v>0</v>
      </c>
      <c r="G134" s="102">
        <f>C$93</f>
        <v>0</v>
      </c>
      <c r="H134" s="102">
        <f>C$94</f>
        <v>0</v>
      </c>
      <c r="I134" s="102">
        <f>C$95+C$96</f>
        <v>0</v>
      </c>
      <c r="J134" s="102">
        <f>C$19-(J129+J132+J128+J135+J136)</f>
        <v>0</v>
      </c>
      <c r="K134" s="102">
        <f>C$95</f>
        <v>0</v>
      </c>
      <c r="L134" s="102">
        <f>C$96</f>
        <v>0</v>
      </c>
      <c r="M134" s="102">
        <f>E134+H134+D134+J134+K134+L134</f>
        <v>0</v>
      </c>
      <c r="N134" s="103" t="str">
        <f>IF(M134=D$19,"OK","avertissement")</f>
        <v>OK</v>
      </c>
    </row>
    <row r="135" spans="1:14" s="19" customFormat="1" ht="30" customHeight="1">
      <c r="A135" s="104">
        <v>6697</v>
      </c>
      <c r="B135" s="105" t="s">
        <v>11</v>
      </c>
      <c r="C135" s="97" t="s">
        <v>185</v>
      </c>
      <c r="D135" s="102">
        <f>C$100</f>
        <v>0</v>
      </c>
      <c r="E135" s="102">
        <f>IF(C$101&gt;0,C$101,C$102+C$103)</f>
        <v>0</v>
      </c>
      <c r="F135" s="102">
        <f>C$102</f>
        <v>0</v>
      </c>
      <c r="G135" s="102">
        <f>C$103</f>
        <v>0</v>
      </c>
      <c r="H135" s="102">
        <f>C$104</f>
        <v>0</v>
      </c>
      <c r="I135" s="102">
        <f>C$105+C$106</f>
        <v>0</v>
      </c>
      <c r="J135" s="102">
        <f>C$105</f>
        <v>0</v>
      </c>
      <c r="K135" s="102">
        <f>C$20-(K129+K132+K128+K134+K136)</f>
        <v>0</v>
      </c>
      <c r="L135" s="102">
        <f>C$106</f>
        <v>0</v>
      </c>
      <c r="M135" s="102">
        <f>E135+H135+D135+J135+K135+L135</f>
        <v>0</v>
      </c>
      <c r="N135" s="103" t="str">
        <f>IF(M135=D$20,"OK","avertissement")</f>
        <v>OK</v>
      </c>
    </row>
    <row r="136" spans="1:14" s="19" customFormat="1" ht="30" customHeight="1" thickBot="1">
      <c r="A136" s="104">
        <v>6699</v>
      </c>
      <c r="B136" s="105" t="s">
        <v>84</v>
      </c>
      <c r="C136" s="97" t="s">
        <v>185</v>
      </c>
      <c r="D136" s="102">
        <f>C$110</f>
        <v>0</v>
      </c>
      <c r="E136" s="102">
        <f>IF(C$111&gt;0,C$111,C$112+C$113)</f>
        <v>0</v>
      </c>
      <c r="F136" s="102">
        <f>C$112</f>
        <v>0</v>
      </c>
      <c r="G136" s="102">
        <f>C$113</f>
        <v>0</v>
      </c>
      <c r="H136" s="102">
        <f>C$114</f>
        <v>0</v>
      </c>
      <c r="I136" s="102">
        <f>C$115+C$116</f>
        <v>0</v>
      </c>
      <c r="J136" s="102">
        <f>C$115</f>
        <v>0</v>
      </c>
      <c r="K136" s="102">
        <f>C$116</f>
        <v>0</v>
      </c>
      <c r="L136" s="106">
        <f>C$21-(L129+L132+L128+L134+L135)</f>
        <v>0</v>
      </c>
      <c r="M136" s="102">
        <f>E136+H136+D136+J136+K136+L136</f>
        <v>0</v>
      </c>
      <c r="N136" s="103" t="str">
        <f>IF(M136=D$21,"OK","avertissement")</f>
        <v>OK</v>
      </c>
    </row>
    <row r="137" spans="1:14" s="19" customFormat="1" ht="30" customHeight="1" thickTop="1">
      <c r="A137" s="107"/>
      <c r="B137" s="86" t="str">
        <f>CONCATENATE("Surface totale année ",D6)</f>
        <v>Surface totale année </v>
      </c>
      <c r="C137" s="96" t="s">
        <v>185</v>
      </c>
      <c r="D137" s="108">
        <f>D128+D129+D132+D133</f>
        <v>0</v>
      </c>
      <c r="E137" s="108">
        <f>E129+E132+E128+E133</f>
        <v>0</v>
      </c>
      <c r="F137" s="109">
        <f>F131+F132+F128+F133+F130</f>
        <v>0</v>
      </c>
      <c r="G137" s="109">
        <f>G131+G132+G128+G133+G130</f>
        <v>0</v>
      </c>
      <c r="H137" s="108">
        <f>H132+H129+H128+H133</f>
        <v>0</v>
      </c>
      <c r="I137" s="108">
        <f>I133+I129+I132+I128</f>
        <v>0</v>
      </c>
      <c r="J137" s="109">
        <f>J129+J132+J128+J134</f>
        <v>0</v>
      </c>
      <c r="K137" s="109">
        <f>K135+K129+K132+K128</f>
        <v>0</v>
      </c>
      <c r="L137" s="109">
        <f>L135+L129+L132+L128</f>
        <v>0</v>
      </c>
      <c r="M137" s="110">
        <f>(SUM(M128,M129,M132,M133))*AND(SUM(D137,E137,H137,I137))</f>
        <v>0</v>
      </c>
      <c r="N137" s="111" t="str">
        <f>IF(M137=D22,"OK","avertissement")</f>
        <v>OK</v>
      </c>
    </row>
    <row r="138" spans="1:14" s="19" customFormat="1" ht="14.25">
      <c r="A138" s="112"/>
      <c r="B138" s="43"/>
      <c r="C138" s="43"/>
      <c r="D138" s="43"/>
      <c r="E138" s="43"/>
      <c r="F138" s="43"/>
      <c r="G138" s="43"/>
      <c r="H138" s="43"/>
      <c r="I138" s="43"/>
      <c r="J138" s="43"/>
      <c r="K138" s="43"/>
      <c r="L138" s="43"/>
      <c r="M138" s="43"/>
      <c r="N138" s="113"/>
    </row>
    <row r="139" spans="1:14" s="19" customFormat="1" ht="14.25">
      <c r="A139" s="112"/>
      <c r="B139" s="43"/>
      <c r="C139" s="43"/>
      <c r="D139" s="43"/>
      <c r="E139" s="43"/>
      <c r="F139" s="43"/>
      <c r="G139" s="43"/>
      <c r="H139" s="43"/>
      <c r="I139" s="43"/>
      <c r="J139" s="43"/>
      <c r="K139" s="43"/>
      <c r="L139" s="43"/>
      <c r="M139" s="43"/>
      <c r="N139" s="113"/>
    </row>
    <row r="140" spans="1:14" s="19" customFormat="1" ht="54" customHeight="1">
      <c r="A140" s="350" t="s">
        <v>192</v>
      </c>
      <c r="B140" s="351"/>
      <c r="C140" s="351"/>
      <c r="D140" s="351"/>
      <c r="E140" s="351"/>
      <c r="F140" s="351"/>
      <c r="G140" s="351"/>
      <c r="H140" s="351"/>
      <c r="I140" s="351"/>
      <c r="J140" s="351"/>
      <c r="K140" s="351"/>
      <c r="L140" s="351"/>
      <c r="M140" s="351"/>
      <c r="N140" s="352"/>
    </row>
    <row r="141" s="19" customFormat="1" ht="14.25"/>
    <row r="142" s="19" customFormat="1" ht="14.25"/>
    <row r="143" s="19" customFormat="1" ht="14.25"/>
    <row r="144" s="19" customFormat="1" ht="14.25"/>
    <row r="145" s="19" customFormat="1" ht="14.25"/>
    <row r="146" s="19" customFormat="1" ht="14.25"/>
    <row r="147" s="19" customFormat="1" ht="14.25"/>
    <row r="148" s="19" customFormat="1" ht="14.25"/>
    <row r="149" s="19" customFormat="1" ht="14.25"/>
    <row r="150" s="19" customFormat="1" ht="14.25"/>
    <row r="151" s="19" customFormat="1" ht="14.25"/>
    <row r="152" s="19" customFormat="1" ht="14.25"/>
    <row r="153" s="19" customFormat="1" ht="14.25"/>
    <row r="154" s="19" customFormat="1" ht="14.25"/>
    <row r="155" s="19" customFormat="1" ht="14.25"/>
    <row r="156" s="19" customFormat="1" ht="14.25"/>
    <row r="157" s="19" customFormat="1" ht="14.25"/>
    <row r="158" s="19" customFormat="1" ht="14.25"/>
    <row r="159" s="19" customFormat="1" ht="14.25"/>
    <row r="160" s="19" customFormat="1" ht="14.25"/>
    <row r="161" s="19" customFormat="1" ht="14.25"/>
    <row r="162" s="19" customFormat="1" ht="14.25"/>
    <row r="163" s="19" customFormat="1" ht="14.25"/>
    <row r="164" s="19" customFormat="1" ht="14.25"/>
    <row r="165" s="19" customFormat="1" ht="14.25"/>
    <row r="166" s="19" customFormat="1" ht="14.25"/>
    <row r="167" s="19" customFormat="1" ht="14.25"/>
    <row r="168" s="19" customFormat="1" ht="14.25"/>
    <row r="169" s="19" customFormat="1" ht="14.25"/>
    <row r="170" s="19" customFormat="1" ht="14.25"/>
    <row r="171" s="19" customFormat="1" ht="14.25"/>
    <row r="172" s="19" customFormat="1" ht="14.25"/>
    <row r="173" s="19" customFormat="1" ht="14.25"/>
    <row r="174" s="19" customFormat="1" ht="14.25"/>
    <row r="175" s="19" customFormat="1" ht="14.25"/>
    <row r="176" s="19" customFormat="1" ht="14.25"/>
    <row r="177" s="19" customFormat="1" ht="14.25"/>
    <row r="178" s="19" customFormat="1" ht="14.25"/>
    <row r="179" s="19" customFormat="1" ht="14.25"/>
    <row r="180" s="19" customFormat="1" ht="14.25"/>
    <row r="181" s="19" customFormat="1" ht="14.25"/>
    <row r="182" s="19" customFormat="1" ht="14.25"/>
    <row r="183" s="19" customFormat="1" ht="14.25"/>
    <row r="184" s="19" customFormat="1" ht="14.25"/>
    <row r="185" s="19" customFormat="1" ht="14.25"/>
    <row r="186" s="19" customFormat="1" ht="14.25"/>
    <row r="187" s="19" customFormat="1" ht="14.25"/>
    <row r="188" s="19" customFormat="1" ht="14.25"/>
    <row r="189" s="19" customFormat="1" ht="14.25"/>
    <row r="190" s="19" customFormat="1" ht="14.25"/>
    <row r="191" s="19" customFormat="1" ht="14.25"/>
    <row r="192" s="19" customFormat="1" ht="14.25"/>
    <row r="193" s="19" customFormat="1" ht="14.25"/>
    <row r="194" s="19" customFormat="1" ht="14.25"/>
    <row r="195" s="19" customFormat="1" ht="14.25"/>
  </sheetData>
  <sheetProtection password="ECB2" sheet="1"/>
  <mergeCells count="18">
    <mergeCell ref="A118:E118"/>
    <mergeCell ref="A119:E119"/>
    <mergeCell ref="A140:N140"/>
    <mergeCell ref="A121:E121"/>
    <mergeCell ref="A125:A127"/>
    <mergeCell ref="B125:C127"/>
    <mergeCell ref="M125:M126"/>
    <mergeCell ref="N125:N127"/>
    <mergeCell ref="A120:E120"/>
    <mergeCell ref="A24:E24"/>
    <mergeCell ref="A26:A27"/>
    <mergeCell ref="B26:B27"/>
    <mergeCell ref="B1:E1"/>
    <mergeCell ref="A2:E2"/>
    <mergeCell ref="A3:E3"/>
    <mergeCell ref="A9:E9"/>
    <mergeCell ref="A11:A12"/>
    <mergeCell ref="B11:B12"/>
  </mergeCells>
  <dataValidations count="2">
    <dataValidation type="decimal" operator="greaterThanOrEqual" allowBlank="1" showInputMessage="1" showErrorMessage="1" error="Please check you inserted a number greater than zero.&#10;&#10;&#10;" sqref="C30:C38 C109:C116 C99:C106 C89:C96 C81:C86 C70:C78 C60:C67 C50:C57 C41:C47 C13:D21">
      <formula1>0</formula1>
    </dataValidation>
    <dataValidation type="whole" allowBlank="1" showInputMessage="1" showErrorMessage="1" error="The value you entered is not valid.&#10;&#10;Please enter a value between 1900 and 2011." sqref="C6">
      <formula1>1900</formula1>
      <formula2>2011</formula2>
    </dataValidation>
  </dataValidations>
  <printOptions/>
  <pageMargins left="0.24" right="0.16" top="0.29" bottom="0.5" header="0.24" footer="0.3"/>
  <pageSetup horizontalDpi="600" verticalDpi="600" orientation="landscape" paperSize="9" r:id="rId2"/>
  <headerFooter>
    <oddFooter>&amp;R&amp;A   &amp;P/&amp;N</oddFooter>
  </headerFooter>
  <rowBreaks count="2" manualBreakCount="2">
    <brk id="38" max="4" man="1"/>
    <brk id="67" max="4" man="1"/>
  </rowBreaks>
  <ignoredErrors>
    <ignoredError sqref="F130" formula="1"/>
  </ignoredErrors>
  <drawing r:id="rId1"/>
</worksheet>
</file>

<file path=xl/worksheets/sheet4.xml><?xml version="1.0" encoding="utf-8"?>
<worksheet xmlns="http://schemas.openxmlformats.org/spreadsheetml/2006/main" xmlns:r="http://schemas.openxmlformats.org/officeDocument/2006/relationships">
  <dimension ref="A1:P117"/>
  <sheetViews>
    <sheetView zoomScale="75" zoomScaleNormal="75" zoomScalePageLayoutView="0" workbookViewId="0" topLeftCell="A1">
      <selection activeCell="A4" sqref="A4"/>
    </sheetView>
  </sheetViews>
  <sheetFormatPr defaultColWidth="68.140625" defaultRowHeight="15"/>
  <cols>
    <col min="1" max="1" width="6.8515625" style="123" customWidth="1"/>
    <col min="2" max="2" width="74.421875" style="123" customWidth="1"/>
    <col min="3" max="3" width="13.7109375" style="123" customWidth="1"/>
    <col min="4" max="4" width="13.00390625" style="123" customWidth="1"/>
    <col min="5" max="5" width="12.421875" style="123" customWidth="1"/>
    <col min="6" max="6" width="2.00390625" style="123" customWidth="1"/>
    <col min="7" max="7" width="6.8515625" style="123" customWidth="1"/>
    <col min="8" max="8" width="75.00390625" style="123" customWidth="1"/>
    <col min="9" max="9" width="13.00390625" style="123" customWidth="1"/>
    <col min="10" max="10" width="12.7109375" style="123" customWidth="1"/>
    <col min="11" max="11" width="13.28125" style="123" customWidth="1"/>
    <col min="12" max="18" width="15.28125" style="123" customWidth="1"/>
    <col min="19" max="16384" width="68.140625" style="123" customWidth="1"/>
  </cols>
  <sheetData>
    <row r="1" spans="1:12" s="116" customFormat="1" ht="51.75" customHeight="1">
      <c r="A1" s="370" t="s">
        <v>136</v>
      </c>
      <c r="B1" s="371"/>
      <c r="C1" s="371"/>
      <c r="D1" s="371"/>
      <c r="E1" s="372"/>
      <c r="F1" s="114"/>
      <c r="G1" s="115"/>
      <c r="H1" s="371" t="s">
        <v>138</v>
      </c>
      <c r="I1" s="371"/>
      <c r="J1" s="371"/>
      <c r="K1" s="372"/>
      <c r="L1" s="114"/>
    </row>
    <row r="2" spans="1:12" s="116" customFormat="1" ht="33" customHeight="1">
      <c r="A2" s="335" t="s">
        <v>137</v>
      </c>
      <c r="B2" s="336"/>
      <c r="C2" s="336"/>
      <c r="D2" s="336"/>
      <c r="E2" s="337"/>
      <c r="F2" s="114"/>
      <c r="G2" s="335" t="s">
        <v>137</v>
      </c>
      <c r="H2" s="336"/>
      <c r="I2" s="336"/>
      <c r="J2" s="336"/>
      <c r="K2" s="337"/>
      <c r="L2" s="114"/>
    </row>
    <row r="3" spans="1:12" s="118" customFormat="1" ht="15.75" customHeight="1" thickBot="1">
      <c r="A3" s="255"/>
      <c r="B3" s="297"/>
      <c r="C3" s="297"/>
      <c r="D3" s="297"/>
      <c r="E3" s="256"/>
      <c r="F3" s="117"/>
      <c r="G3" s="255"/>
      <c r="H3" s="297"/>
      <c r="I3" s="297"/>
      <c r="J3" s="297"/>
      <c r="K3" s="256"/>
      <c r="L3" s="114"/>
    </row>
    <row r="4" spans="1:12" ht="15" customHeight="1" thickBot="1">
      <c r="A4" s="257"/>
      <c r="B4" s="120" t="s">
        <v>153</v>
      </c>
      <c r="C4" s="121"/>
      <c r="D4" s="122"/>
      <c r="E4" s="122"/>
      <c r="G4" s="257"/>
      <c r="H4" s="295" t="s">
        <v>154</v>
      </c>
      <c r="I4" s="296"/>
      <c r="J4" s="122"/>
      <c r="K4" s="7"/>
      <c r="L4" s="119"/>
    </row>
    <row r="5" spans="1:14" ht="91.5" customHeight="1">
      <c r="A5" s="257"/>
      <c r="B5" s="368" t="s">
        <v>139</v>
      </c>
      <c r="C5" s="368"/>
      <c r="D5" s="368"/>
      <c r="E5" s="369"/>
      <c r="F5" s="124"/>
      <c r="G5" s="283"/>
      <c r="H5" s="368" t="s">
        <v>187</v>
      </c>
      <c r="I5" s="368"/>
      <c r="J5" s="368"/>
      <c r="K5" s="369"/>
      <c r="L5" s="125"/>
      <c r="M5" s="125"/>
      <c r="N5" s="125"/>
    </row>
    <row r="6" spans="1:14" ht="15" customHeight="1">
      <c r="A6" s="257"/>
      <c r="B6" s="126"/>
      <c r="C6" s="126"/>
      <c r="D6" s="126"/>
      <c r="E6" s="258"/>
      <c r="F6" s="124"/>
      <c r="G6" s="283"/>
      <c r="H6" s="126"/>
      <c r="I6" s="126"/>
      <c r="J6" s="126"/>
      <c r="K6" s="258"/>
      <c r="L6" s="125"/>
      <c r="M6" s="125"/>
      <c r="N6" s="125"/>
    </row>
    <row r="7" spans="1:11" ht="13.5" thickBot="1">
      <c r="A7" s="257"/>
      <c r="B7" s="119" t="s">
        <v>182</v>
      </c>
      <c r="C7" s="119" t="s">
        <v>105</v>
      </c>
      <c r="D7" s="119" t="s">
        <v>106</v>
      </c>
      <c r="E7" s="7"/>
      <c r="G7" s="257"/>
      <c r="H7" s="119" t="s">
        <v>182</v>
      </c>
      <c r="I7" s="119" t="s">
        <v>105</v>
      </c>
      <c r="J7" s="119" t="s">
        <v>106</v>
      </c>
      <c r="K7" s="7"/>
    </row>
    <row r="8" spans="1:11" ht="13.5" thickBot="1">
      <c r="A8" s="257"/>
      <c r="B8" s="119"/>
      <c r="C8" s="127">
        <v>2009</v>
      </c>
      <c r="D8" s="128">
        <v>2010</v>
      </c>
      <c r="E8" s="7"/>
      <c r="G8" s="257"/>
      <c r="H8" s="119"/>
      <c r="I8" s="127">
        <v>2009</v>
      </c>
      <c r="J8" s="128">
        <v>2010</v>
      </c>
      <c r="K8" s="7"/>
    </row>
    <row r="9" spans="1:11" s="133" customFormat="1" ht="12.75">
      <c r="A9" s="259"/>
      <c r="B9" s="129"/>
      <c r="C9" s="130"/>
      <c r="D9" s="130"/>
      <c r="E9" s="260"/>
      <c r="F9" s="131"/>
      <c r="G9" s="284"/>
      <c r="H9" s="129"/>
      <c r="I9" s="132"/>
      <c r="J9" s="132"/>
      <c r="K9" s="260"/>
    </row>
    <row r="10" spans="1:11" ht="54.75" customHeight="1" thickBot="1">
      <c r="A10" s="341" t="s">
        <v>183</v>
      </c>
      <c r="B10" s="342"/>
      <c r="C10" s="342"/>
      <c r="D10" s="342"/>
      <c r="E10" s="343"/>
      <c r="G10" s="341" t="s">
        <v>183</v>
      </c>
      <c r="H10" s="342"/>
      <c r="I10" s="342"/>
      <c r="J10" s="342"/>
      <c r="K10" s="343"/>
    </row>
    <row r="11" spans="1:11" ht="42" customHeight="1">
      <c r="A11" s="329" t="s">
        <v>101</v>
      </c>
      <c r="B11" s="331" t="s">
        <v>184</v>
      </c>
      <c r="C11" s="134" t="str">
        <f>CONCATENATE("année ",C8)</f>
        <v>année 2009</v>
      </c>
      <c r="D11" s="134" t="str">
        <f>CONCATENATE("année ",D8)</f>
        <v>année 2010</v>
      </c>
      <c r="E11" s="261" t="str">
        <f>CONCATENATE("variation nette ",D8,"-",C8)</f>
        <v>variation nette 2010-2009</v>
      </c>
      <c r="G11" s="329" t="s">
        <v>101</v>
      </c>
      <c r="H11" s="331" t="s">
        <v>184</v>
      </c>
      <c r="I11" s="134" t="str">
        <f>CONCATENATE("année ",I8)</f>
        <v>année 2009</v>
      </c>
      <c r="J11" s="134" t="str">
        <f>CONCATENATE("année ",J8)</f>
        <v>année 2010</v>
      </c>
      <c r="K11" s="261" t="str">
        <f>CONCATENATE("variation nette ",J8,"-",I8)</f>
        <v>variation nette 2010-2009</v>
      </c>
    </row>
    <row r="12" spans="1:11" ht="15" customHeight="1" thickBot="1">
      <c r="A12" s="330"/>
      <c r="B12" s="332"/>
      <c r="C12" s="135" t="s">
        <v>185</v>
      </c>
      <c r="D12" s="27" t="s">
        <v>185</v>
      </c>
      <c r="E12" s="28" t="s">
        <v>185</v>
      </c>
      <c r="G12" s="330"/>
      <c r="H12" s="332"/>
      <c r="I12" s="135" t="s">
        <v>185</v>
      </c>
      <c r="J12" s="27" t="s">
        <v>185</v>
      </c>
      <c r="K12" s="28" t="s">
        <v>185</v>
      </c>
    </row>
    <row r="13" spans="1:11" s="139" customFormat="1" ht="15" customHeight="1" thickBot="1" thickTop="1">
      <c r="A13" s="262">
        <v>6661</v>
      </c>
      <c r="B13" s="136" t="s">
        <v>140</v>
      </c>
      <c r="C13" s="137">
        <v>1200</v>
      </c>
      <c r="D13" s="138">
        <v>1150</v>
      </c>
      <c r="E13" s="263">
        <f>D13-C13</f>
        <v>-50</v>
      </c>
      <c r="G13" s="262">
        <v>6661</v>
      </c>
      <c r="H13" s="136" t="s">
        <v>140</v>
      </c>
      <c r="I13" s="137">
        <v>1200</v>
      </c>
      <c r="J13" s="138">
        <v>1150</v>
      </c>
      <c r="K13" s="263">
        <f>J13-I13</f>
        <v>-50</v>
      </c>
    </row>
    <row r="14" spans="1:11" s="139" customFormat="1" ht="15" customHeight="1" thickBot="1" thickTop="1">
      <c r="A14" s="262">
        <v>6620</v>
      </c>
      <c r="B14" s="140" t="s">
        <v>141</v>
      </c>
      <c r="C14" s="137">
        <v>1000</v>
      </c>
      <c r="D14" s="138">
        <v>1100</v>
      </c>
      <c r="E14" s="263">
        <f aca="true" t="shared" si="0" ref="E14:E22">D14-C14</f>
        <v>100</v>
      </c>
      <c r="G14" s="262">
        <v>6620</v>
      </c>
      <c r="H14" s="140" t="s">
        <v>141</v>
      </c>
      <c r="I14" s="137">
        <v>1000</v>
      </c>
      <c r="J14" s="138">
        <v>1100</v>
      </c>
      <c r="K14" s="263">
        <f aca="true" t="shared" si="1" ref="K14:K22">J14-I14</f>
        <v>100</v>
      </c>
    </row>
    <row r="15" spans="1:11" s="139" customFormat="1" ht="15" customHeight="1" thickBot="1" thickTop="1">
      <c r="A15" s="262">
        <v>6621</v>
      </c>
      <c r="B15" s="141" t="s">
        <v>142</v>
      </c>
      <c r="C15" s="142">
        <v>800</v>
      </c>
      <c r="D15" s="143">
        <v>850</v>
      </c>
      <c r="E15" s="264">
        <f t="shared" si="0"/>
        <v>50</v>
      </c>
      <c r="G15" s="262">
        <v>6621</v>
      </c>
      <c r="H15" s="141" t="s">
        <v>142</v>
      </c>
      <c r="I15" s="142">
        <v>800</v>
      </c>
      <c r="J15" s="143">
        <v>850</v>
      </c>
      <c r="K15" s="264">
        <f t="shared" si="1"/>
        <v>50</v>
      </c>
    </row>
    <row r="16" spans="1:11" s="139" customFormat="1" ht="15" customHeight="1" thickBot="1" thickTop="1">
      <c r="A16" s="265">
        <v>6650</v>
      </c>
      <c r="B16" s="141" t="s">
        <v>143</v>
      </c>
      <c r="C16" s="142">
        <v>200</v>
      </c>
      <c r="D16" s="143">
        <v>250</v>
      </c>
      <c r="E16" s="264">
        <f t="shared" si="0"/>
        <v>50</v>
      </c>
      <c r="G16" s="265">
        <v>6650</v>
      </c>
      <c r="H16" s="141" t="s">
        <v>143</v>
      </c>
      <c r="I16" s="142"/>
      <c r="J16" s="143"/>
      <c r="K16" s="264">
        <f t="shared" si="1"/>
        <v>0</v>
      </c>
    </row>
    <row r="17" spans="1:11" s="139" customFormat="1" ht="15" customHeight="1" thickBot="1" thickTop="1">
      <c r="A17" s="262">
        <v>6655</v>
      </c>
      <c r="B17" s="140" t="s">
        <v>144</v>
      </c>
      <c r="C17" s="137">
        <v>450</v>
      </c>
      <c r="D17" s="138">
        <v>400</v>
      </c>
      <c r="E17" s="263">
        <f t="shared" si="0"/>
        <v>-50</v>
      </c>
      <c r="G17" s="262">
        <v>6655</v>
      </c>
      <c r="H17" s="140" t="s">
        <v>144</v>
      </c>
      <c r="I17" s="137">
        <v>450</v>
      </c>
      <c r="J17" s="138">
        <v>400</v>
      </c>
      <c r="K17" s="263">
        <f t="shared" si="1"/>
        <v>-50</v>
      </c>
    </row>
    <row r="18" spans="1:11" s="139" customFormat="1" ht="15" customHeight="1" thickBot="1" thickTop="1">
      <c r="A18" s="262">
        <v>6670</v>
      </c>
      <c r="B18" s="140" t="s">
        <v>145</v>
      </c>
      <c r="C18" s="137">
        <v>10</v>
      </c>
      <c r="D18" s="138">
        <v>10</v>
      </c>
      <c r="E18" s="263">
        <f t="shared" si="0"/>
        <v>0</v>
      </c>
      <c r="G18" s="262">
        <v>6670</v>
      </c>
      <c r="H18" s="140" t="s">
        <v>145</v>
      </c>
      <c r="I18" s="137">
        <v>10</v>
      </c>
      <c r="J18" s="138">
        <v>10</v>
      </c>
      <c r="K18" s="263">
        <f t="shared" si="1"/>
        <v>0</v>
      </c>
    </row>
    <row r="19" spans="1:11" s="139" customFormat="1" ht="15" customHeight="1" thickBot="1" thickTop="1">
      <c r="A19" s="265">
        <v>6698</v>
      </c>
      <c r="B19" s="141" t="s">
        <v>146</v>
      </c>
      <c r="C19" s="142">
        <v>2</v>
      </c>
      <c r="D19" s="143">
        <v>1</v>
      </c>
      <c r="E19" s="264">
        <f t="shared" si="0"/>
        <v>-1</v>
      </c>
      <c r="G19" s="265">
        <v>6698</v>
      </c>
      <c r="H19" s="141" t="s">
        <v>146</v>
      </c>
      <c r="I19" s="142"/>
      <c r="J19" s="143"/>
      <c r="K19" s="264">
        <f t="shared" si="1"/>
        <v>0</v>
      </c>
    </row>
    <row r="20" spans="1:11" s="139" customFormat="1" ht="15" customHeight="1" thickBot="1" thickTop="1">
      <c r="A20" s="265">
        <v>6697</v>
      </c>
      <c r="B20" s="141" t="s">
        <v>147</v>
      </c>
      <c r="C20" s="142">
        <v>5</v>
      </c>
      <c r="D20" s="143">
        <v>5.5</v>
      </c>
      <c r="E20" s="264">
        <f t="shared" si="0"/>
        <v>0.5</v>
      </c>
      <c r="G20" s="265">
        <v>6697</v>
      </c>
      <c r="H20" s="141" t="s">
        <v>147</v>
      </c>
      <c r="I20" s="142">
        <v>5</v>
      </c>
      <c r="J20" s="143">
        <v>5.5</v>
      </c>
      <c r="K20" s="264">
        <f t="shared" si="1"/>
        <v>0.5</v>
      </c>
    </row>
    <row r="21" spans="1:11" s="139" customFormat="1" ht="15" customHeight="1" thickBot="1" thickTop="1">
      <c r="A21" s="265">
        <v>6699</v>
      </c>
      <c r="B21" s="141" t="s">
        <v>148</v>
      </c>
      <c r="C21" s="142">
        <v>3</v>
      </c>
      <c r="D21" s="143">
        <v>3.5</v>
      </c>
      <c r="E21" s="264">
        <f t="shared" si="0"/>
        <v>0.5</v>
      </c>
      <c r="G21" s="265">
        <v>6699</v>
      </c>
      <c r="H21" s="141" t="s">
        <v>148</v>
      </c>
      <c r="I21" s="142"/>
      <c r="J21" s="143"/>
      <c r="K21" s="264">
        <f t="shared" si="1"/>
        <v>0</v>
      </c>
    </row>
    <row r="22" spans="1:11" s="139" customFormat="1" ht="15" customHeight="1" thickBot="1">
      <c r="A22" s="266">
        <v>6601</v>
      </c>
      <c r="B22" s="144" t="s">
        <v>85</v>
      </c>
      <c r="C22" s="145">
        <f>C13+C14+C17+C18</f>
        <v>2660</v>
      </c>
      <c r="D22" s="145">
        <f>D13+D14+D17+D18</f>
        <v>2660</v>
      </c>
      <c r="E22" s="267">
        <f t="shared" si="0"/>
        <v>0</v>
      </c>
      <c r="G22" s="266">
        <v>6601</v>
      </c>
      <c r="H22" s="144" t="s">
        <v>85</v>
      </c>
      <c r="I22" s="145">
        <f>I13+I14+I17+I18</f>
        <v>2660</v>
      </c>
      <c r="J22" s="145">
        <f>J13+J14+J17+J18</f>
        <v>2660</v>
      </c>
      <c r="K22" s="267">
        <f t="shared" si="1"/>
        <v>0</v>
      </c>
    </row>
    <row r="23" spans="1:11" ht="12.75">
      <c r="A23" s="257"/>
      <c r="B23" s="119"/>
      <c r="C23" s="119"/>
      <c r="D23" s="119"/>
      <c r="E23" s="7"/>
      <c r="G23" s="257"/>
      <c r="H23" s="119"/>
      <c r="I23" s="119"/>
      <c r="J23" s="119"/>
      <c r="K23" s="7"/>
    </row>
    <row r="24" spans="1:16" ht="90.75" customHeight="1">
      <c r="A24" s="257"/>
      <c r="B24" s="373" t="s">
        <v>188</v>
      </c>
      <c r="C24" s="373"/>
      <c r="D24" s="373"/>
      <c r="E24" s="374"/>
      <c r="F24" s="146"/>
      <c r="G24" s="257"/>
      <c r="H24" s="373" t="s">
        <v>0</v>
      </c>
      <c r="I24" s="373"/>
      <c r="J24" s="373"/>
      <c r="K24" s="374"/>
      <c r="L24" s="146"/>
      <c r="M24" s="146"/>
      <c r="N24" s="146"/>
      <c r="O24" s="146"/>
      <c r="P24" s="146"/>
    </row>
    <row r="25" spans="1:11" ht="15" customHeight="1" thickBot="1">
      <c r="A25" s="326" t="s">
        <v>1</v>
      </c>
      <c r="B25" s="327"/>
      <c r="C25" s="327"/>
      <c r="D25" s="327"/>
      <c r="E25" s="328"/>
      <c r="G25" s="326" t="s">
        <v>1</v>
      </c>
      <c r="H25" s="327"/>
      <c r="I25" s="327"/>
      <c r="J25" s="327"/>
      <c r="K25" s="328"/>
    </row>
    <row r="26" spans="1:11" ht="30" customHeight="1">
      <c r="A26" s="329" t="s">
        <v>101</v>
      </c>
      <c r="B26" s="331" t="s">
        <v>184</v>
      </c>
      <c r="C26" s="24" t="str">
        <f>CONCATENATE("année ",D8)</f>
        <v>année 2010</v>
      </c>
      <c r="D26" s="147"/>
      <c r="E26" s="25" t="str">
        <f>CONCATENATE("année ",D8," du Tab.1")</f>
        <v>année 2010 du Tab.1</v>
      </c>
      <c r="G26" s="329" t="s">
        <v>101</v>
      </c>
      <c r="H26" s="331" t="s">
        <v>184</v>
      </c>
      <c r="I26" s="24" t="str">
        <f>CONCATENATE("année ",J8)</f>
        <v>année 2010</v>
      </c>
      <c r="J26" s="147"/>
      <c r="K26" s="25" t="str">
        <f>CONCATENATE("année ",J8," du Tab.1")</f>
        <v>année 2010 du Tab.1</v>
      </c>
    </row>
    <row r="27" spans="1:11" ht="15" customHeight="1" thickBot="1">
      <c r="A27" s="330"/>
      <c r="B27" s="332"/>
      <c r="C27" s="46" t="s">
        <v>185</v>
      </c>
      <c r="D27" s="147"/>
      <c r="E27" s="47" t="s">
        <v>185</v>
      </c>
      <c r="G27" s="330"/>
      <c r="H27" s="332"/>
      <c r="I27" s="46" t="s">
        <v>185</v>
      </c>
      <c r="J27" s="147"/>
      <c r="K27" s="47" t="s">
        <v>185</v>
      </c>
    </row>
    <row r="28" spans="1:11" s="139" customFormat="1" ht="15" customHeight="1" thickBot="1" thickTop="1">
      <c r="A28" s="262">
        <v>6661</v>
      </c>
      <c r="B28" s="136" t="s">
        <v>149</v>
      </c>
      <c r="C28" s="148">
        <f>IF(C30&gt;0,C29+C30,C29+IF(C31&gt;0,C31,C32+C33)+C34+IF(C35&gt;0,C35,C36+C37+C38))</f>
        <v>1150</v>
      </c>
      <c r="D28" s="49" t="str">
        <f>IF(C28=D13,"validé","avertissement")</f>
        <v>validé</v>
      </c>
      <c r="E28" s="268">
        <f>D13</f>
        <v>1150</v>
      </c>
      <c r="G28" s="262">
        <v>6661</v>
      </c>
      <c r="H28" s="136" t="s">
        <v>149</v>
      </c>
      <c r="I28" s="148">
        <f>IF(I30&gt;0,I29+I30,I29+IF(I31&gt;0,I31,I32+I33)+I34+IF(I35&gt;0,I35,I36+I37+I38))</f>
        <v>1150</v>
      </c>
      <c r="J28" s="49" t="str">
        <f>IF(I28=J13,"validé","avertissement")</f>
        <v>validé</v>
      </c>
      <c r="K28" s="268">
        <f>J13</f>
        <v>1150</v>
      </c>
    </row>
    <row r="29" spans="1:11" s="139" customFormat="1" ht="15" customHeight="1">
      <c r="A29" s="269"/>
      <c r="B29" s="149" t="s">
        <v>150</v>
      </c>
      <c r="C29" s="150">
        <f>C13-(IF(C42&gt;0,C42,C51+C61)+C71+IF(C82&gt;0,C82,C90+C100+C110))</f>
        <v>1150</v>
      </c>
      <c r="D29" s="151"/>
      <c r="E29" s="7"/>
      <c r="G29" s="269"/>
      <c r="H29" s="149" t="s">
        <v>150</v>
      </c>
      <c r="I29" s="150">
        <f>I13-(IF(I42&gt;0,I42,I51+I61)+I71+IF(I82&gt;0,I82,I90+I100+I110))</f>
        <v>1150</v>
      </c>
      <c r="J29" s="151"/>
      <c r="K29" s="7"/>
    </row>
    <row r="30" spans="1:11" s="139" customFormat="1" ht="15" customHeight="1">
      <c r="A30" s="270"/>
      <c r="B30" s="152" t="s">
        <v>151</v>
      </c>
      <c r="C30" s="153"/>
      <c r="D30" s="151"/>
      <c r="E30" s="7"/>
      <c r="G30" s="270"/>
      <c r="H30" s="152" t="s">
        <v>151</v>
      </c>
      <c r="I30" s="153"/>
      <c r="J30" s="151"/>
      <c r="K30" s="7"/>
    </row>
    <row r="31" spans="1:11" s="139" customFormat="1" ht="15" customHeight="1">
      <c r="A31" s="271"/>
      <c r="B31" s="154" t="s">
        <v>152</v>
      </c>
      <c r="C31" s="155"/>
      <c r="D31" s="151"/>
      <c r="E31" s="7"/>
      <c r="G31" s="271"/>
      <c r="H31" s="154" t="s">
        <v>152</v>
      </c>
      <c r="I31" s="155"/>
      <c r="J31" s="151"/>
      <c r="K31" s="7"/>
    </row>
    <row r="32" spans="1:11" s="139" customFormat="1" ht="15" customHeight="1">
      <c r="A32" s="271"/>
      <c r="B32" s="154" t="s">
        <v>155</v>
      </c>
      <c r="C32" s="155"/>
      <c r="D32" s="151"/>
      <c r="E32" s="7"/>
      <c r="G32" s="271"/>
      <c r="H32" s="154" t="s">
        <v>155</v>
      </c>
      <c r="I32" s="155"/>
      <c r="J32" s="151"/>
      <c r="K32" s="7"/>
    </row>
    <row r="33" spans="1:11" s="139" customFormat="1" ht="15" customHeight="1">
      <c r="A33" s="271"/>
      <c r="B33" s="154" t="s">
        <v>58</v>
      </c>
      <c r="C33" s="155"/>
      <c r="D33" s="151"/>
      <c r="E33" s="7"/>
      <c r="G33" s="271"/>
      <c r="H33" s="154" t="s">
        <v>58</v>
      </c>
      <c r="I33" s="155"/>
      <c r="J33" s="151"/>
      <c r="K33" s="7"/>
    </row>
    <row r="34" spans="1:11" s="139" customFormat="1" ht="15" customHeight="1">
      <c r="A34" s="271"/>
      <c r="B34" s="154" t="s">
        <v>156</v>
      </c>
      <c r="C34" s="155"/>
      <c r="D34" s="151"/>
      <c r="E34" s="7"/>
      <c r="G34" s="271"/>
      <c r="H34" s="154" t="s">
        <v>156</v>
      </c>
      <c r="I34" s="155"/>
      <c r="J34" s="151"/>
      <c r="K34" s="7"/>
    </row>
    <row r="35" spans="1:11" s="139" customFormat="1" ht="15" customHeight="1">
      <c r="A35" s="271"/>
      <c r="B35" s="154" t="s">
        <v>157</v>
      </c>
      <c r="C35" s="155"/>
      <c r="D35" s="151"/>
      <c r="E35" s="7"/>
      <c r="G35" s="271"/>
      <c r="H35" s="154" t="s">
        <v>157</v>
      </c>
      <c r="I35" s="155"/>
      <c r="J35" s="151"/>
      <c r="K35" s="7"/>
    </row>
    <row r="36" spans="1:11" s="139" customFormat="1" ht="15" customHeight="1">
      <c r="A36" s="271"/>
      <c r="B36" s="154" t="s">
        <v>158</v>
      </c>
      <c r="C36" s="155"/>
      <c r="D36" s="151"/>
      <c r="E36" s="7"/>
      <c r="G36" s="271"/>
      <c r="H36" s="154" t="s">
        <v>158</v>
      </c>
      <c r="I36" s="155"/>
      <c r="J36" s="151"/>
      <c r="K36" s="7"/>
    </row>
    <row r="37" spans="1:11" s="139" customFormat="1" ht="15" customHeight="1">
      <c r="A37" s="271"/>
      <c r="B37" s="154" t="s">
        <v>164</v>
      </c>
      <c r="C37" s="155"/>
      <c r="D37" s="151"/>
      <c r="E37" s="7"/>
      <c r="G37" s="271"/>
      <c r="H37" s="154" t="s">
        <v>164</v>
      </c>
      <c r="I37" s="155"/>
      <c r="J37" s="151"/>
      <c r="K37" s="7"/>
    </row>
    <row r="38" spans="1:11" s="139" customFormat="1" ht="15" customHeight="1" thickBot="1">
      <c r="A38" s="271"/>
      <c r="B38" s="156" t="s">
        <v>159</v>
      </c>
      <c r="C38" s="155"/>
      <c r="D38" s="151"/>
      <c r="E38" s="7"/>
      <c r="G38" s="271"/>
      <c r="H38" s="156" t="s">
        <v>159</v>
      </c>
      <c r="I38" s="155"/>
      <c r="J38" s="151"/>
      <c r="K38" s="7"/>
    </row>
    <row r="39" spans="1:11" s="139" customFormat="1" ht="15" customHeight="1" thickBot="1" thickTop="1">
      <c r="A39" s="262">
        <v>6620</v>
      </c>
      <c r="B39" s="140" t="s">
        <v>160</v>
      </c>
      <c r="C39" s="148">
        <f>IF(C41&gt;0,C40+C41,C40+IF(C42&gt;0,C42,C51+C61)+IF(C43&gt;40,C43,C53+C63)+IF(C44&gt;0,C44,IF((C45+C46+C47)&gt;0,(C45+C46+C47),IF((C54+C64)&gt;0,(C54+C64),C55+C56+C57+C65+C66+C67))))</f>
        <v>1100</v>
      </c>
      <c r="D39" s="49" t="str">
        <f>IF(C39=E39,"validé","avertissement")</f>
        <v>validé</v>
      </c>
      <c r="E39" s="268">
        <f>IF(D14=0,D15+D16,D14)</f>
        <v>1100</v>
      </c>
      <c r="G39" s="262">
        <v>6620</v>
      </c>
      <c r="H39" s="140" t="s">
        <v>160</v>
      </c>
      <c r="I39" s="148">
        <f>IF(I41&gt;0,I40+I41,I40+IF(I42&gt;0,I42,I51+I61)+IF(I43&gt;40,I43,I53+I63)+IF(I44&gt;0,I44,IF((I45+I46+I47)&gt;0,(I45+I46+I47),IF((I54+I64)&gt;0,(I54+I64),I55+I56+I57+I65+I66+I67))))</f>
        <v>1100</v>
      </c>
      <c r="J39" s="49" t="str">
        <f>IF(I39=K39,"validé","avertissement")</f>
        <v>validé</v>
      </c>
      <c r="K39" s="268">
        <f>IF(J14=0,J15+J16,J14)</f>
        <v>1100</v>
      </c>
    </row>
    <row r="40" spans="1:11" s="139" customFormat="1" ht="15" customHeight="1">
      <c r="A40" s="272"/>
      <c r="B40" s="157" t="s">
        <v>161</v>
      </c>
      <c r="C40" s="150">
        <f>IF(C14&gt;0,C14,C15+C16)-(IF(C72&gt;0,C72,C73+C74)+IF(C31&gt;0,C31,C32+C33)+IF(C83&gt;0,C83,IF((C84+C85)&gt;0,(C84+C85),IF(C91&gt;C91,C92+C93)+IF(C101&gt;0,C101,C102+C103)+IF(C111&gt;0,C111,C112+C113))))</f>
        <v>1000</v>
      </c>
      <c r="D40" s="151"/>
      <c r="E40" s="7"/>
      <c r="G40" s="272"/>
      <c r="H40" s="157" t="s">
        <v>161</v>
      </c>
      <c r="I40" s="150">
        <f>IF(I14&gt;0,I14,I15+I16)-(IF(I72&gt;0,I72,I73+I74)+IF(I31&gt;0,I31,I32+I33)+IF(I83&gt;0,I83,IF((I84+I85)&gt;0,(I84+I85),IF(I91&gt;I91,I92+I93)+IF(I101&gt;0,I101,I102+I103)+IF(I111&gt;0,I111,I112+I113))))</f>
        <v>1000</v>
      </c>
      <c r="J40" s="151"/>
      <c r="K40" s="7"/>
    </row>
    <row r="41" spans="1:11" s="139" customFormat="1" ht="15" customHeight="1">
      <c r="A41" s="273"/>
      <c r="B41" s="158" t="s">
        <v>162</v>
      </c>
      <c r="C41" s="153"/>
      <c r="D41" s="151"/>
      <c r="E41" s="7"/>
      <c r="G41" s="273"/>
      <c r="H41" s="158" t="s">
        <v>162</v>
      </c>
      <c r="I41" s="153"/>
      <c r="J41" s="151"/>
      <c r="K41" s="7"/>
    </row>
    <row r="42" spans="1:11" s="139" customFormat="1" ht="15" customHeight="1">
      <c r="A42" s="274"/>
      <c r="B42" s="159" t="s">
        <v>163</v>
      </c>
      <c r="C42" s="155">
        <v>49</v>
      </c>
      <c r="D42" s="151"/>
      <c r="E42" s="7"/>
      <c r="G42" s="274"/>
      <c r="H42" s="159" t="s">
        <v>163</v>
      </c>
      <c r="I42" s="155">
        <v>49</v>
      </c>
      <c r="J42" s="151"/>
      <c r="K42" s="7"/>
    </row>
    <row r="43" spans="1:11" s="139" customFormat="1" ht="15" customHeight="1">
      <c r="A43" s="274"/>
      <c r="B43" s="159" t="s">
        <v>2</v>
      </c>
      <c r="C43" s="155">
        <v>50</v>
      </c>
      <c r="D43" s="151"/>
      <c r="E43" s="7"/>
      <c r="G43" s="274"/>
      <c r="H43" s="159" t="s">
        <v>2</v>
      </c>
      <c r="I43" s="155">
        <v>50</v>
      </c>
      <c r="J43" s="151"/>
      <c r="K43" s="7"/>
    </row>
    <row r="44" spans="1:11" s="139" customFormat="1" ht="15" customHeight="1">
      <c r="A44" s="271"/>
      <c r="B44" s="154" t="s">
        <v>51</v>
      </c>
      <c r="C44" s="155">
        <v>1</v>
      </c>
      <c r="D44" s="151"/>
      <c r="E44" s="7"/>
      <c r="G44" s="271"/>
      <c r="H44" s="154" t="s">
        <v>51</v>
      </c>
      <c r="I44" s="155">
        <v>1</v>
      </c>
      <c r="J44" s="151"/>
      <c r="K44" s="7"/>
    </row>
    <row r="45" spans="1:11" s="139" customFormat="1" ht="15" customHeight="1">
      <c r="A45" s="271"/>
      <c r="B45" s="154" t="s">
        <v>67</v>
      </c>
      <c r="C45" s="155">
        <v>1</v>
      </c>
      <c r="D45" s="151"/>
      <c r="E45" s="7"/>
      <c r="G45" s="271"/>
      <c r="H45" s="154" t="s">
        <v>67</v>
      </c>
      <c r="I45" s="155"/>
      <c r="J45" s="151"/>
      <c r="K45" s="7"/>
    </row>
    <row r="46" spans="1:11" s="139" customFormat="1" ht="15" customHeight="1">
      <c r="A46" s="271"/>
      <c r="B46" s="154" t="s">
        <v>59</v>
      </c>
      <c r="C46" s="155"/>
      <c r="D46" s="151"/>
      <c r="E46" s="7"/>
      <c r="G46" s="271"/>
      <c r="H46" s="154" t="s">
        <v>59</v>
      </c>
      <c r="I46" s="155"/>
      <c r="J46" s="151"/>
      <c r="K46" s="7"/>
    </row>
    <row r="47" spans="1:11" s="139" customFormat="1" ht="15" customHeight="1" thickBot="1">
      <c r="A47" s="271"/>
      <c r="B47" s="154" t="s">
        <v>60</v>
      </c>
      <c r="C47" s="155"/>
      <c r="D47" s="151"/>
      <c r="E47" s="7"/>
      <c r="G47" s="271"/>
      <c r="H47" s="156" t="s">
        <v>60</v>
      </c>
      <c r="I47" s="155"/>
      <c r="J47" s="151"/>
      <c r="K47" s="7"/>
    </row>
    <row r="48" spans="1:11" s="139" customFormat="1" ht="15" customHeight="1" thickBot="1" thickTop="1">
      <c r="A48" s="275">
        <v>6621</v>
      </c>
      <c r="B48" s="160" t="s">
        <v>165</v>
      </c>
      <c r="C48" s="161">
        <f>IF(C50&gt;0,C49+C50,C49+(C51+C52+C53+IF(C54&gt;0,C54,(C55+C56+C57))))</f>
        <v>850</v>
      </c>
      <c r="D48" s="71" t="str">
        <f>IF(C48=D15,"validé","avertissement")</f>
        <v>validé</v>
      </c>
      <c r="E48" s="276">
        <f>D15</f>
        <v>850</v>
      </c>
      <c r="G48" s="275">
        <v>6621</v>
      </c>
      <c r="H48" s="160" t="s">
        <v>165</v>
      </c>
      <c r="I48" s="161">
        <f>IF(I50&gt;0,I49+I50,I49+(I51+I52+I53+IF(I54&gt;0,I54,(I55+I56+I57))))</f>
        <v>850</v>
      </c>
      <c r="J48" s="71" t="str">
        <f>IF(I48=J15,"validé","avertissement")</f>
        <v>validé</v>
      </c>
      <c r="K48" s="276">
        <f>J15</f>
        <v>850</v>
      </c>
    </row>
    <row r="49" spans="1:11" s="139" customFormat="1" ht="15" customHeight="1">
      <c r="A49" s="277"/>
      <c r="B49" s="162" t="s">
        <v>13</v>
      </c>
      <c r="C49" s="163">
        <f>C15-(C32+C62+C73+(IF(C84&gt;0,C84,(C92+C102+C112))))</f>
        <v>800</v>
      </c>
      <c r="D49" s="151"/>
      <c r="E49" s="7"/>
      <c r="G49" s="277"/>
      <c r="H49" s="162" t="s">
        <v>13</v>
      </c>
      <c r="I49" s="163">
        <f>I15-(I32+I62+I73+(IF(I84&gt;0,I84,(I92+I102+I112))))</f>
        <v>800</v>
      </c>
      <c r="J49" s="151"/>
      <c r="K49" s="7"/>
    </row>
    <row r="50" spans="1:11" s="139" customFormat="1" ht="15" customHeight="1">
      <c r="A50" s="273"/>
      <c r="B50" s="158" t="s">
        <v>19</v>
      </c>
      <c r="C50" s="153"/>
      <c r="D50" s="151"/>
      <c r="E50" s="7"/>
      <c r="G50" s="273"/>
      <c r="H50" s="158" t="s">
        <v>19</v>
      </c>
      <c r="I50" s="153"/>
      <c r="J50" s="151"/>
      <c r="K50" s="7"/>
    </row>
    <row r="51" spans="1:11" s="139" customFormat="1" ht="15" customHeight="1">
      <c r="A51" s="274"/>
      <c r="B51" s="159" t="s">
        <v>52</v>
      </c>
      <c r="C51" s="155"/>
      <c r="D51" s="151"/>
      <c r="E51" s="7"/>
      <c r="G51" s="274"/>
      <c r="H51" s="159" t="s">
        <v>52</v>
      </c>
      <c r="I51" s="155"/>
      <c r="J51" s="151"/>
      <c r="K51" s="7"/>
    </row>
    <row r="52" spans="1:11" s="139" customFormat="1" ht="15" customHeight="1">
      <c r="A52" s="274"/>
      <c r="B52" s="159" t="s">
        <v>68</v>
      </c>
      <c r="C52" s="155"/>
      <c r="D52" s="151"/>
      <c r="E52" s="7"/>
      <c r="G52" s="274"/>
      <c r="H52" s="159" t="s">
        <v>68</v>
      </c>
      <c r="I52" s="155"/>
      <c r="J52" s="151"/>
      <c r="K52" s="7"/>
    </row>
    <row r="53" spans="1:11" s="139" customFormat="1" ht="15" customHeight="1">
      <c r="A53" s="274"/>
      <c r="B53" s="159" t="s">
        <v>62</v>
      </c>
      <c r="C53" s="155">
        <v>49.5</v>
      </c>
      <c r="D53" s="151"/>
      <c r="E53" s="7"/>
      <c r="G53" s="274"/>
      <c r="H53" s="159" t="s">
        <v>62</v>
      </c>
      <c r="I53" s="155">
        <v>49.5</v>
      </c>
      <c r="J53" s="151"/>
      <c r="K53" s="7"/>
    </row>
    <row r="54" spans="1:11" s="139" customFormat="1" ht="15" customHeight="1">
      <c r="A54" s="271"/>
      <c r="B54" s="154" t="s">
        <v>69</v>
      </c>
      <c r="C54" s="155"/>
      <c r="D54" s="151"/>
      <c r="E54" s="7"/>
      <c r="G54" s="271"/>
      <c r="H54" s="154" t="s">
        <v>69</v>
      </c>
      <c r="I54" s="155">
        <v>0.5</v>
      </c>
      <c r="J54" s="151"/>
      <c r="K54" s="7"/>
    </row>
    <row r="55" spans="1:11" s="139" customFormat="1" ht="15" customHeight="1">
      <c r="A55" s="271"/>
      <c r="B55" s="154" t="s">
        <v>70</v>
      </c>
      <c r="C55" s="155">
        <v>0.5</v>
      </c>
      <c r="D55" s="151"/>
      <c r="E55" s="7"/>
      <c r="G55" s="271"/>
      <c r="H55" s="154" t="s">
        <v>70</v>
      </c>
      <c r="I55" s="155"/>
      <c r="J55" s="151"/>
      <c r="K55" s="7"/>
    </row>
    <row r="56" spans="1:11" s="139" customFormat="1" ht="15" customHeight="1">
      <c r="A56" s="271"/>
      <c r="B56" s="154" t="s">
        <v>61</v>
      </c>
      <c r="C56" s="155"/>
      <c r="D56" s="151"/>
      <c r="E56" s="7"/>
      <c r="G56" s="271"/>
      <c r="H56" s="154" t="s">
        <v>61</v>
      </c>
      <c r="I56" s="155"/>
      <c r="J56" s="151"/>
      <c r="K56" s="7"/>
    </row>
    <row r="57" spans="1:11" s="139" customFormat="1" ht="15" customHeight="1" thickBot="1">
      <c r="A57" s="271"/>
      <c r="B57" s="154" t="s">
        <v>71</v>
      </c>
      <c r="C57" s="155"/>
      <c r="D57" s="151"/>
      <c r="E57" s="7"/>
      <c r="G57" s="271"/>
      <c r="H57" s="154" t="s">
        <v>71</v>
      </c>
      <c r="I57" s="155"/>
      <c r="J57" s="151"/>
      <c r="K57" s="7"/>
    </row>
    <row r="58" spans="1:11" s="139" customFormat="1" ht="15" customHeight="1" thickBot="1" thickTop="1">
      <c r="A58" s="275">
        <v>6650</v>
      </c>
      <c r="B58" s="160" t="s">
        <v>166</v>
      </c>
      <c r="C58" s="161">
        <f>IF(C60&gt;0,C59+C60,C59+(C61+C62+C63+IF(C64&gt;0,C64,(C65+C66+C67))))</f>
        <v>250</v>
      </c>
      <c r="D58" s="71" t="str">
        <f>IF(C58=D16,"validé","avertissement")</f>
        <v>validé</v>
      </c>
      <c r="E58" s="276">
        <f>D16</f>
        <v>250</v>
      </c>
      <c r="G58" s="275">
        <v>6650</v>
      </c>
      <c r="H58" s="160" t="s">
        <v>166</v>
      </c>
      <c r="I58" s="161">
        <f>IF(I60&gt;0,I59+I60,I59+(I61+I62+I63+IF(I64&gt;0,I64,(I65+I66+I67))))</f>
        <v>0</v>
      </c>
      <c r="J58" s="71" t="str">
        <f>IF(I58=J16,"validé","avertissement")</f>
        <v>validé</v>
      </c>
      <c r="K58" s="276">
        <f>J16</f>
        <v>0</v>
      </c>
    </row>
    <row r="59" spans="1:11" s="139" customFormat="1" ht="15" customHeight="1">
      <c r="A59" s="277"/>
      <c r="B59" s="162" t="s">
        <v>14</v>
      </c>
      <c r="C59" s="163">
        <f>C16-(C33+C52+C74+(IF(C85&gt;0,C85,(C93+C103+C113))))</f>
        <v>200</v>
      </c>
      <c r="D59" s="151"/>
      <c r="E59" s="7"/>
      <c r="G59" s="277"/>
      <c r="H59" s="162" t="s">
        <v>14</v>
      </c>
      <c r="I59" s="163">
        <f>I16-(I33+I52+I74+(IF(I85&gt;0,I85,(I93+I103+I113))))</f>
        <v>0</v>
      </c>
      <c r="J59" s="151"/>
      <c r="K59" s="7"/>
    </row>
    <row r="60" spans="1:11" s="139" customFormat="1" ht="15" customHeight="1">
      <c r="A60" s="273"/>
      <c r="B60" s="158" t="s">
        <v>20</v>
      </c>
      <c r="C60" s="153"/>
      <c r="D60" s="151"/>
      <c r="E60" s="7"/>
      <c r="G60" s="273"/>
      <c r="H60" s="158" t="s">
        <v>20</v>
      </c>
      <c r="I60" s="153"/>
      <c r="J60" s="151"/>
      <c r="K60" s="7"/>
    </row>
    <row r="61" spans="1:11" s="139" customFormat="1" ht="15" customHeight="1">
      <c r="A61" s="274"/>
      <c r="B61" s="159" t="s">
        <v>53</v>
      </c>
      <c r="C61" s="155">
        <v>49</v>
      </c>
      <c r="D61" s="151"/>
      <c r="E61" s="7"/>
      <c r="G61" s="274"/>
      <c r="H61" s="159" t="s">
        <v>53</v>
      </c>
      <c r="I61" s="155"/>
      <c r="J61" s="151"/>
      <c r="K61" s="7"/>
    </row>
    <row r="62" spans="1:11" s="139" customFormat="1" ht="15" customHeight="1">
      <c r="A62" s="274"/>
      <c r="B62" s="159" t="s">
        <v>72</v>
      </c>
      <c r="C62" s="155"/>
      <c r="D62" s="151"/>
      <c r="E62" s="7"/>
      <c r="G62" s="274"/>
      <c r="H62" s="159" t="s">
        <v>72</v>
      </c>
      <c r="I62" s="155"/>
      <c r="J62" s="151"/>
      <c r="K62" s="7"/>
    </row>
    <row r="63" spans="1:11" s="139" customFormat="1" ht="15" customHeight="1">
      <c r="A63" s="274"/>
      <c r="B63" s="159" t="s">
        <v>63</v>
      </c>
      <c r="C63" s="155">
        <v>0.5</v>
      </c>
      <c r="D63" s="151"/>
      <c r="E63" s="7"/>
      <c r="G63" s="274"/>
      <c r="H63" s="159" t="s">
        <v>63</v>
      </c>
      <c r="I63" s="155"/>
      <c r="J63" s="151"/>
      <c r="K63" s="7"/>
    </row>
    <row r="64" spans="1:11" s="139" customFormat="1" ht="15" customHeight="1">
      <c r="A64" s="271"/>
      <c r="B64" s="154" t="s">
        <v>73</v>
      </c>
      <c r="C64" s="155"/>
      <c r="D64" s="151"/>
      <c r="E64" s="7"/>
      <c r="G64" s="271"/>
      <c r="H64" s="154" t="s">
        <v>73</v>
      </c>
      <c r="I64" s="155"/>
      <c r="J64" s="151"/>
      <c r="K64" s="7"/>
    </row>
    <row r="65" spans="1:11" s="139" customFormat="1" ht="15" customHeight="1">
      <c r="A65" s="271"/>
      <c r="B65" s="154" t="s">
        <v>74</v>
      </c>
      <c r="C65" s="155">
        <v>0.5</v>
      </c>
      <c r="D65" s="151"/>
      <c r="E65" s="7"/>
      <c r="G65" s="271"/>
      <c r="H65" s="154" t="s">
        <v>74</v>
      </c>
      <c r="I65" s="155"/>
      <c r="J65" s="151"/>
      <c r="K65" s="7"/>
    </row>
    <row r="66" spans="1:11" s="139" customFormat="1" ht="15" customHeight="1">
      <c r="A66" s="271"/>
      <c r="B66" s="154" t="s">
        <v>64</v>
      </c>
      <c r="C66" s="155"/>
      <c r="D66" s="151"/>
      <c r="E66" s="7"/>
      <c r="G66" s="271"/>
      <c r="H66" s="154" t="s">
        <v>64</v>
      </c>
      <c r="I66" s="155"/>
      <c r="J66" s="151"/>
      <c r="K66" s="7"/>
    </row>
    <row r="67" spans="1:11" s="139" customFormat="1" ht="15" customHeight="1" thickBot="1">
      <c r="A67" s="271"/>
      <c r="B67" s="156" t="s">
        <v>75</v>
      </c>
      <c r="C67" s="155"/>
      <c r="D67" s="151"/>
      <c r="E67" s="7"/>
      <c r="G67" s="271"/>
      <c r="H67" s="156" t="s">
        <v>75</v>
      </c>
      <c r="I67" s="155"/>
      <c r="J67" s="151"/>
      <c r="K67" s="7"/>
    </row>
    <row r="68" spans="1:11" s="139" customFormat="1" ht="15" customHeight="1" thickBot="1" thickTop="1">
      <c r="A68" s="262">
        <v>6655</v>
      </c>
      <c r="B68" s="140" t="s">
        <v>3</v>
      </c>
      <c r="C68" s="148">
        <f>IF(C70&gt;0,C69+C70,C69+IF(C71&gt;0,C71,C72+C73)+C74+IF(C75&gt;0,C75,C76+C77+C78))</f>
        <v>400</v>
      </c>
      <c r="D68" s="49" t="str">
        <f>IF(C68=D17,"validé","avertissement")</f>
        <v>validé</v>
      </c>
      <c r="E68" s="268">
        <f>D17</f>
        <v>400</v>
      </c>
      <c r="G68" s="262">
        <v>6655</v>
      </c>
      <c r="H68" s="140" t="s">
        <v>3</v>
      </c>
      <c r="I68" s="148">
        <f>IF(I70&gt;0,I69+I70,I69+IF(I71&gt;0,I71,I72+I73)+I74+IF(I75&gt;0,I75,I76+I77+I78))</f>
        <v>400</v>
      </c>
      <c r="J68" s="49" t="str">
        <f>IF(I68=J17,"validé","avertissement")</f>
        <v>validé</v>
      </c>
      <c r="K68" s="268">
        <f>J17</f>
        <v>400</v>
      </c>
    </row>
    <row r="69" spans="1:11" s="139" customFormat="1" ht="15" customHeight="1">
      <c r="A69" s="272"/>
      <c r="B69" s="157" t="s">
        <v>15</v>
      </c>
      <c r="C69" s="150">
        <f>C17-(C34+IF(C43&gt;0,C43,C53+C63)+IF(C86&gt;0,C86,C94+C104+C114))</f>
        <v>400</v>
      </c>
      <c r="D69" s="151"/>
      <c r="E69" s="7"/>
      <c r="G69" s="272"/>
      <c r="H69" s="157" t="s">
        <v>15</v>
      </c>
      <c r="I69" s="150">
        <f>I17-(I34+IF(I43&gt;0,I43,I53+I63)+IF(I86&gt;0,I86,I94+I104+I114))</f>
        <v>400</v>
      </c>
      <c r="J69" s="151"/>
      <c r="K69" s="7"/>
    </row>
    <row r="70" spans="1:11" s="139" customFormat="1" ht="15" customHeight="1">
      <c r="A70" s="273"/>
      <c r="B70" s="158" t="s">
        <v>21</v>
      </c>
      <c r="C70" s="153"/>
      <c r="D70" s="151"/>
      <c r="E70" s="7"/>
      <c r="G70" s="273"/>
      <c r="H70" s="158" t="s">
        <v>21</v>
      </c>
      <c r="I70" s="153"/>
      <c r="J70" s="151"/>
      <c r="K70" s="7"/>
    </row>
    <row r="71" spans="1:11" s="139" customFormat="1" ht="15" customHeight="1">
      <c r="A71" s="278"/>
      <c r="B71" s="164" t="s">
        <v>26</v>
      </c>
      <c r="C71" s="165"/>
      <c r="D71" s="151"/>
      <c r="E71" s="7"/>
      <c r="G71" s="278"/>
      <c r="H71" s="164" t="s">
        <v>26</v>
      </c>
      <c r="I71" s="165"/>
      <c r="J71" s="151"/>
      <c r="K71" s="7"/>
    </row>
    <row r="72" spans="1:11" s="139" customFormat="1" ht="15" customHeight="1">
      <c r="A72" s="274"/>
      <c r="B72" s="159" t="s">
        <v>27</v>
      </c>
      <c r="C72" s="155"/>
      <c r="D72" s="151"/>
      <c r="E72" s="7"/>
      <c r="G72" s="274"/>
      <c r="H72" s="159" t="s">
        <v>27</v>
      </c>
      <c r="I72" s="155"/>
      <c r="J72" s="151"/>
      <c r="K72" s="7"/>
    </row>
    <row r="73" spans="1:11" s="139" customFormat="1" ht="15" customHeight="1">
      <c r="A73" s="271"/>
      <c r="B73" s="154" t="s">
        <v>28</v>
      </c>
      <c r="C73" s="155"/>
      <c r="D73" s="151"/>
      <c r="E73" s="7"/>
      <c r="G73" s="271"/>
      <c r="H73" s="154" t="s">
        <v>28</v>
      </c>
      <c r="I73" s="155"/>
      <c r="J73" s="151"/>
      <c r="K73" s="7"/>
    </row>
    <row r="74" spans="1:11" s="139" customFormat="1" ht="15" customHeight="1">
      <c r="A74" s="271"/>
      <c r="B74" s="154" t="s">
        <v>29</v>
      </c>
      <c r="C74" s="155"/>
      <c r="D74" s="151"/>
      <c r="E74" s="7"/>
      <c r="G74" s="271"/>
      <c r="H74" s="154" t="s">
        <v>29</v>
      </c>
      <c r="I74" s="155"/>
      <c r="J74" s="151"/>
      <c r="K74" s="7"/>
    </row>
    <row r="75" spans="1:11" s="139" customFormat="1" ht="15" customHeight="1">
      <c r="A75" s="271"/>
      <c r="B75" s="154" t="s">
        <v>30</v>
      </c>
      <c r="C75" s="155"/>
      <c r="D75" s="151"/>
      <c r="E75" s="7"/>
      <c r="G75" s="271"/>
      <c r="H75" s="154" t="s">
        <v>30</v>
      </c>
      <c r="I75" s="155"/>
      <c r="J75" s="151"/>
      <c r="K75" s="7"/>
    </row>
    <row r="76" spans="1:11" s="139" customFormat="1" ht="15" customHeight="1">
      <c r="A76" s="271"/>
      <c r="B76" s="154" t="s">
        <v>31</v>
      </c>
      <c r="C76" s="155"/>
      <c r="D76" s="151"/>
      <c r="E76" s="7"/>
      <c r="G76" s="271"/>
      <c r="H76" s="154" t="s">
        <v>31</v>
      </c>
      <c r="I76" s="155"/>
      <c r="J76" s="151"/>
      <c r="K76" s="7"/>
    </row>
    <row r="77" spans="1:11" s="139" customFormat="1" ht="15" customHeight="1">
      <c r="A77" s="271"/>
      <c r="B77" s="154" t="s">
        <v>79</v>
      </c>
      <c r="C77" s="155"/>
      <c r="D77" s="151"/>
      <c r="E77" s="7"/>
      <c r="G77" s="271"/>
      <c r="H77" s="154" t="s">
        <v>79</v>
      </c>
      <c r="I77" s="155"/>
      <c r="J77" s="151"/>
      <c r="K77" s="7"/>
    </row>
    <row r="78" spans="1:11" s="139" customFormat="1" ht="15" customHeight="1" thickBot="1">
      <c r="A78" s="271"/>
      <c r="B78" s="154" t="s">
        <v>32</v>
      </c>
      <c r="C78" s="155"/>
      <c r="D78" s="151"/>
      <c r="E78" s="7"/>
      <c r="G78" s="271"/>
      <c r="H78" s="156" t="s">
        <v>32</v>
      </c>
      <c r="I78" s="155"/>
      <c r="J78" s="151"/>
      <c r="K78" s="7"/>
    </row>
    <row r="79" spans="1:11" s="139" customFormat="1" ht="15" customHeight="1" thickBot="1" thickTop="1">
      <c r="A79" s="279">
        <v>6670</v>
      </c>
      <c r="B79" s="140" t="s">
        <v>5</v>
      </c>
      <c r="C79" s="148">
        <f>C80+IF(C81&gt;0,C81,(IF(C82&gt;0,C82,C90+C100+C110))+(IF(C83&gt;0,C83,IF((C84+C85)&gt;0,C84+C85,IF(C91+C101+C111&gt;0,C91+C101+C111,C92+C93+C102+C103+C112+C113)))+(IF(C86&gt;0,C86,C94+C104+C114))))</f>
        <v>10</v>
      </c>
      <c r="D79" s="49" t="str">
        <f>IF(C79=E79,"validé","avertissement")</f>
        <v>validé</v>
      </c>
      <c r="E79" s="268">
        <f>IF(D18&gt;0,D18,D19+D20+D21)</f>
        <v>10</v>
      </c>
      <c r="G79" s="279">
        <v>6670</v>
      </c>
      <c r="H79" s="140" t="s">
        <v>5</v>
      </c>
      <c r="I79" s="148">
        <f>I80+IF(I81&gt;0,I81,(IF(I82&gt;0,I82,I90+I100+I110))+(IF(I83&gt;0,I83,IF((I84+I85)&gt;0,I84+I85,IF(I91+I101+I111&gt;0,I91+I101+I111,I92+I93+I102+I103+I112+I113)))+(IF(I86&gt;0,I86,I94+I104+I114))))</f>
        <v>10</v>
      </c>
      <c r="J79" s="49" t="str">
        <f>IF(I79=K79,"validé","avertissement")</f>
        <v>validé</v>
      </c>
      <c r="K79" s="268">
        <f>IF(J18&gt;0,J18,J19+J20+J21)</f>
        <v>10</v>
      </c>
    </row>
    <row r="80" spans="1:11" s="139" customFormat="1" ht="15" customHeight="1">
      <c r="A80" s="272"/>
      <c r="B80" s="157" t="s">
        <v>16</v>
      </c>
      <c r="C80" s="150">
        <f>IF(C18&gt;0,C18,C19+C20+C21)-((IF(C35&gt;0,C35,C36+C37+C38))+(IF(C44&gt;0,C44,(IF(C45+C46+C47&gt;0,C45+C46+C47,(IF(C54+C64&gt;0,C54+C64,C55+C56+C57+C65+C66+C67)))))+(IF(C75&gt;0,C75,C76+C77+C78))))</f>
        <v>9</v>
      </c>
      <c r="D80" s="151"/>
      <c r="E80" s="7"/>
      <c r="G80" s="272"/>
      <c r="H80" s="157" t="s">
        <v>16</v>
      </c>
      <c r="I80" s="150">
        <f>IF(I18&gt;0,I18,I19+I20+I21)-((IF(I35&gt;0,I35,I36+I37+I38))+(IF(I44&gt;0,I44,(IF(I45+I46+I47&gt;0,I45+I46+I47,(IF(I54+I64&gt;0,I54+I64,I55+I56+I57+I65+I66+I67)))))+(IF(I75&gt;0,I75,I76+I77+I78))))</f>
        <v>9</v>
      </c>
      <c r="J80" s="151"/>
      <c r="K80" s="7"/>
    </row>
    <row r="81" spans="1:11" s="139" customFormat="1" ht="15" customHeight="1">
      <c r="A81" s="273"/>
      <c r="B81" s="158" t="s">
        <v>22</v>
      </c>
      <c r="C81" s="153"/>
      <c r="D81" s="151"/>
      <c r="E81" s="7"/>
      <c r="G81" s="273"/>
      <c r="H81" s="158" t="s">
        <v>22</v>
      </c>
      <c r="I81" s="153"/>
      <c r="J81" s="151"/>
      <c r="K81" s="7"/>
    </row>
    <row r="82" spans="1:11" s="139" customFormat="1" ht="15" customHeight="1">
      <c r="A82" s="274"/>
      <c r="B82" s="159" t="s">
        <v>54</v>
      </c>
      <c r="C82" s="155">
        <v>1</v>
      </c>
      <c r="D82" s="151"/>
      <c r="E82" s="7"/>
      <c r="G82" s="274"/>
      <c r="H82" s="159" t="s">
        <v>54</v>
      </c>
      <c r="I82" s="155">
        <v>1</v>
      </c>
      <c r="J82" s="151"/>
      <c r="K82" s="7"/>
    </row>
    <row r="83" spans="1:11" s="139" customFormat="1" ht="15" customHeight="1">
      <c r="A83" s="274"/>
      <c r="B83" s="159" t="s">
        <v>33</v>
      </c>
      <c r="C83" s="155"/>
      <c r="D83" s="151"/>
      <c r="E83" s="7"/>
      <c r="G83" s="274"/>
      <c r="H83" s="159" t="s">
        <v>33</v>
      </c>
      <c r="I83" s="155"/>
      <c r="J83" s="151"/>
      <c r="K83" s="7"/>
    </row>
    <row r="84" spans="1:11" s="139" customFormat="1" ht="15" customHeight="1">
      <c r="A84" s="271"/>
      <c r="B84" s="154" t="s">
        <v>34</v>
      </c>
      <c r="C84" s="155"/>
      <c r="D84" s="151"/>
      <c r="E84" s="7"/>
      <c r="G84" s="271"/>
      <c r="H84" s="154" t="s">
        <v>34</v>
      </c>
      <c r="I84" s="155"/>
      <c r="J84" s="151"/>
      <c r="K84" s="7"/>
    </row>
    <row r="85" spans="1:11" s="139" customFormat="1" ht="15" customHeight="1">
      <c r="A85" s="271"/>
      <c r="B85" s="154" t="s">
        <v>35</v>
      </c>
      <c r="C85" s="155"/>
      <c r="D85" s="151"/>
      <c r="E85" s="7"/>
      <c r="G85" s="271"/>
      <c r="H85" s="154" t="s">
        <v>35</v>
      </c>
      <c r="I85" s="155"/>
      <c r="J85" s="151"/>
      <c r="K85" s="7"/>
    </row>
    <row r="86" spans="1:11" s="139" customFormat="1" ht="15" customHeight="1" thickBot="1">
      <c r="A86" s="274"/>
      <c r="B86" s="159" t="s">
        <v>65</v>
      </c>
      <c r="C86" s="155"/>
      <c r="D86" s="151"/>
      <c r="E86" s="7"/>
      <c r="G86" s="274"/>
      <c r="H86" s="159" t="s">
        <v>65</v>
      </c>
      <c r="I86" s="155"/>
      <c r="J86" s="151"/>
      <c r="K86" s="7"/>
    </row>
    <row r="87" spans="1:11" s="139" customFormat="1" ht="15" customHeight="1" thickBot="1" thickTop="1">
      <c r="A87" s="275">
        <v>6698</v>
      </c>
      <c r="B87" s="160" t="s">
        <v>8</v>
      </c>
      <c r="C87" s="161">
        <f>IF(C89&gt;0,C88+C89,C88+C90+IF(C91&gt;0,C91,C92+C93)+C94+C95+C96)</f>
        <v>1</v>
      </c>
      <c r="D87" s="71" t="str">
        <f>IF(C87=D19,"validé","avertissement")</f>
        <v>validé</v>
      </c>
      <c r="E87" s="276">
        <f>D19</f>
        <v>1</v>
      </c>
      <c r="G87" s="275">
        <v>6698</v>
      </c>
      <c r="H87" s="160" t="s">
        <v>8</v>
      </c>
      <c r="I87" s="161">
        <f>IF(I89&gt;0,I88+I89,I88+I90+IF(I91&gt;0,I91,I92+I93)+I94+I95+I96)</f>
        <v>0</v>
      </c>
      <c r="J87" s="71" t="str">
        <f>IF(I87=J19,"validé","avertissement")</f>
        <v>validé</v>
      </c>
      <c r="K87" s="276">
        <f>J19</f>
        <v>0</v>
      </c>
    </row>
    <row r="88" spans="1:11" s="139" customFormat="1" ht="15" customHeight="1">
      <c r="A88" s="277"/>
      <c r="B88" s="162" t="s">
        <v>17</v>
      </c>
      <c r="C88" s="163">
        <f>C19-(C36+IF(C45&gt;0,C45,C55+C65)+C76+C105+C115)</f>
        <v>1</v>
      </c>
      <c r="D88" s="151"/>
      <c r="E88" s="7"/>
      <c r="G88" s="277"/>
      <c r="H88" s="162" t="s">
        <v>17</v>
      </c>
      <c r="I88" s="163">
        <f>I19-(I36+IF(I45&gt;0,I45,I55+I65)+I76+I105+I115)</f>
        <v>0</v>
      </c>
      <c r="J88" s="151"/>
      <c r="K88" s="7"/>
    </row>
    <row r="89" spans="1:11" s="139" customFormat="1" ht="15" customHeight="1">
      <c r="A89" s="280"/>
      <c r="B89" s="166" t="s">
        <v>23</v>
      </c>
      <c r="C89" s="167"/>
      <c r="D89" s="151"/>
      <c r="E89" s="7"/>
      <c r="G89" s="280"/>
      <c r="H89" s="166" t="s">
        <v>23</v>
      </c>
      <c r="I89" s="167"/>
      <c r="J89" s="151"/>
      <c r="K89" s="7"/>
    </row>
    <row r="90" spans="1:11" s="139" customFormat="1" ht="15" customHeight="1">
      <c r="A90" s="274"/>
      <c r="B90" s="159" t="s">
        <v>55</v>
      </c>
      <c r="C90" s="155"/>
      <c r="D90" s="151"/>
      <c r="E90" s="7"/>
      <c r="G90" s="274"/>
      <c r="H90" s="159" t="s">
        <v>55</v>
      </c>
      <c r="I90" s="155"/>
      <c r="J90" s="151"/>
      <c r="K90" s="7"/>
    </row>
    <row r="91" spans="1:11" s="139" customFormat="1" ht="15" customHeight="1">
      <c r="A91" s="274"/>
      <c r="B91" s="159" t="s">
        <v>36</v>
      </c>
      <c r="C91" s="155"/>
      <c r="D91" s="151"/>
      <c r="E91" s="7"/>
      <c r="G91" s="274"/>
      <c r="H91" s="159" t="s">
        <v>36</v>
      </c>
      <c r="I91" s="155"/>
      <c r="J91" s="151"/>
      <c r="K91" s="7"/>
    </row>
    <row r="92" spans="1:11" s="139" customFormat="1" ht="15" customHeight="1">
      <c r="A92" s="271"/>
      <c r="B92" s="154" t="s">
        <v>37</v>
      </c>
      <c r="C92" s="155"/>
      <c r="D92" s="151"/>
      <c r="E92" s="7"/>
      <c r="G92" s="271"/>
      <c r="H92" s="154" t="s">
        <v>37</v>
      </c>
      <c r="I92" s="155"/>
      <c r="J92" s="151"/>
      <c r="K92" s="7"/>
    </row>
    <row r="93" spans="1:11" s="139" customFormat="1" ht="15" customHeight="1">
      <c r="A93" s="271"/>
      <c r="B93" s="154" t="s">
        <v>38</v>
      </c>
      <c r="C93" s="155"/>
      <c r="D93" s="151"/>
      <c r="E93" s="7"/>
      <c r="G93" s="271"/>
      <c r="H93" s="154" t="s">
        <v>38</v>
      </c>
      <c r="I93" s="155"/>
      <c r="J93" s="151"/>
      <c r="K93" s="7"/>
    </row>
    <row r="94" spans="1:11" s="139" customFormat="1" ht="15" customHeight="1">
      <c r="A94" s="274"/>
      <c r="B94" s="159" t="s">
        <v>66</v>
      </c>
      <c r="C94" s="155"/>
      <c r="D94" s="151"/>
      <c r="E94" s="7"/>
      <c r="G94" s="274"/>
      <c r="H94" s="159" t="s">
        <v>66</v>
      </c>
      <c r="I94" s="155"/>
      <c r="J94" s="151"/>
      <c r="K94" s="7"/>
    </row>
    <row r="95" spans="1:11" s="139" customFormat="1" ht="15" customHeight="1">
      <c r="A95" s="274"/>
      <c r="B95" s="159" t="s">
        <v>41</v>
      </c>
      <c r="C95" s="155"/>
      <c r="D95" s="151"/>
      <c r="E95" s="7"/>
      <c r="G95" s="274"/>
      <c r="H95" s="159" t="s">
        <v>41</v>
      </c>
      <c r="I95" s="155"/>
      <c r="J95" s="151"/>
      <c r="K95" s="7"/>
    </row>
    <row r="96" spans="1:11" s="139" customFormat="1" ht="15" customHeight="1" thickBot="1">
      <c r="A96" s="274"/>
      <c r="B96" s="159" t="s">
        <v>39</v>
      </c>
      <c r="C96" s="155"/>
      <c r="D96" s="151"/>
      <c r="E96" s="7"/>
      <c r="G96" s="274"/>
      <c r="H96" s="168" t="s">
        <v>39</v>
      </c>
      <c r="I96" s="155"/>
      <c r="J96" s="151"/>
      <c r="K96" s="7"/>
    </row>
    <row r="97" spans="1:11" s="139" customFormat="1" ht="15" customHeight="1" thickBot="1" thickTop="1">
      <c r="A97" s="275">
        <v>6697</v>
      </c>
      <c r="B97" s="160" t="s">
        <v>10</v>
      </c>
      <c r="C97" s="161">
        <f>IF(C99&gt;0,C98+C99,C98+C100+IF(C101&gt;0,C101,C102+C103)+C104+C105+C106)</f>
        <v>5.5</v>
      </c>
      <c r="D97" s="71" t="str">
        <f>IF(C97=D20,"validé","avertissement")</f>
        <v>validé</v>
      </c>
      <c r="E97" s="276">
        <f>D20</f>
        <v>5.5</v>
      </c>
      <c r="G97" s="275">
        <v>6697</v>
      </c>
      <c r="H97" s="160" t="s">
        <v>10</v>
      </c>
      <c r="I97" s="161">
        <f>IF(I99&gt;0,I98+I99,I98+I100+IF(I101&gt;0,I101,I102+I103)+I104+I105+I106)</f>
        <v>5.5</v>
      </c>
      <c r="J97" s="71" t="str">
        <f>IF(I97=J20,"validé","avertissement")</f>
        <v>validé</v>
      </c>
      <c r="K97" s="276">
        <f>J20</f>
        <v>5.5</v>
      </c>
    </row>
    <row r="98" spans="1:11" s="139" customFormat="1" ht="15" customHeight="1">
      <c r="A98" s="277"/>
      <c r="B98" s="162" t="s">
        <v>40</v>
      </c>
      <c r="C98" s="163">
        <f>C20-(C37+IF(C46&gt;0,C46,C56+C66)+C77+C95+C116)</f>
        <v>5</v>
      </c>
      <c r="D98" s="151"/>
      <c r="E98" s="7"/>
      <c r="G98" s="277"/>
      <c r="H98" s="162" t="s">
        <v>40</v>
      </c>
      <c r="I98" s="163">
        <f>I20-(I37+IF(I46&gt;0,I46,I56+I66)+I77+I95+I116)</f>
        <v>5</v>
      </c>
      <c r="J98" s="151"/>
      <c r="K98" s="7"/>
    </row>
    <row r="99" spans="1:11" s="139" customFormat="1" ht="15" customHeight="1">
      <c r="A99" s="273"/>
      <c r="B99" s="158" t="s">
        <v>24</v>
      </c>
      <c r="C99" s="153"/>
      <c r="D99" s="151"/>
      <c r="E99" s="7"/>
      <c r="G99" s="273"/>
      <c r="H99" s="158" t="s">
        <v>24</v>
      </c>
      <c r="I99" s="153"/>
      <c r="J99" s="151"/>
      <c r="K99" s="7"/>
    </row>
    <row r="100" spans="1:11" s="139" customFormat="1" ht="15" customHeight="1">
      <c r="A100" s="274"/>
      <c r="B100" s="159" t="s">
        <v>56</v>
      </c>
      <c r="C100" s="155">
        <v>0.5</v>
      </c>
      <c r="D100" s="151"/>
      <c r="E100" s="7"/>
      <c r="G100" s="274"/>
      <c r="H100" s="159" t="s">
        <v>56</v>
      </c>
      <c r="I100" s="155">
        <v>0.5</v>
      </c>
      <c r="J100" s="151"/>
      <c r="K100" s="7"/>
    </row>
    <row r="101" spans="1:11" s="139" customFormat="1" ht="15" customHeight="1">
      <c r="A101" s="274"/>
      <c r="B101" s="159" t="s">
        <v>42</v>
      </c>
      <c r="C101" s="155"/>
      <c r="D101" s="151"/>
      <c r="E101" s="7"/>
      <c r="G101" s="274"/>
      <c r="H101" s="159" t="s">
        <v>42</v>
      </c>
      <c r="I101" s="155"/>
      <c r="J101" s="151"/>
      <c r="K101" s="7"/>
    </row>
    <row r="102" spans="1:11" s="139" customFormat="1" ht="15" customHeight="1">
      <c r="A102" s="271"/>
      <c r="B102" s="154" t="s">
        <v>43</v>
      </c>
      <c r="C102" s="155"/>
      <c r="D102" s="151"/>
      <c r="E102" s="7"/>
      <c r="G102" s="271"/>
      <c r="H102" s="154" t="s">
        <v>43</v>
      </c>
      <c r="I102" s="155"/>
      <c r="J102" s="151"/>
      <c r="K102" s="7"/>
    </row>
    <row r="103" spans="1:11" s="139" customFormat="1" ht="15" customHeight="1">
      <c r="A103" s="271"/>
      <c r="B103" s="154" t="s">
        <v>44</v>
      </c>
      <c r="C103" s="155"/>
      <c r="D103" s="151"/>
      <c r="E103" s="7"/>
      <c r="G103" s="271"/>
      <c r="H103" s="154" t="s">
        <v>44</v>
      </c>
      <c r="I103" s="155"/>
      <c r="J103" s="151"/>
      <c r="K103" s="7"/>
    </row>
    <row r="104" spans="1:11" s="139" customFormat="1" ht="15" customHeight="1">
      <c r="A104" s="274"/>
      <c r="B104" s="159" t="s">
        <v>78</v>
      </c>
      <c r="C104" s="155"/>
      <c r="D104" s="151"/>
      <c r="E104" s="7"/>
      <c r="G104" s="274"/>
      <c r="H104" s="159" t="s">
        <v>78</v>
      </c>
      <c r="I104" s="155"/>
      <c r="J104" s="151"/>
      <c r="K104" s="7"/>
    </row>
    <row r="105" spans="1:11" s="139" customFormat="1" ht="15" customHeight="1">
      <c r="A105" s="274"/>
      <c r="B105" s="159" t="s">
        <v>45</v>
      </c>
      <c r="C105" s="155"/>
      <c r="D105" s="151"/>
      <c r="E105" s="7"/>
      <c r="G105" s="274"/>
      <c r="H105" s="159" t="s">
        <v>45</v>
      </c>
      <c r="I105" s="155"/>
      <c r="J105" s="151"/>
      <c r="K105" s="7"/>
    </row>
    <row r="106" spans="1:11" s="139" customFormat="1" ht="15" customHeight="1" thickBot="1">
      <c r="A106" s="274"/>
      <c r="B106" s="159" t="s">
        <v>46</v>
      </c>
      <c r="C106" s="155"/>
      <c r="D106" s="151"/>
      <c r="E106" s="7"/>
      <c r="G106" s="274"/>
      <c r="H106" s="159" t="s">
        <v>46</v>
      </c>
      <c r="I106" s="155"/>
      <c r="J106" s="151"/>
      <c r="K106" s="7"/>
    </row>
    <row r="107" spans="1:11" s="139" customFormat="1" ht="15" customHeight="1" thickBot="1" thickTop="1">
      <c r="A107" s="275">
        <v>6699</v>
      </c>
      <c r="B107" s="160" t="s">
        <v>12</v>
      </c>
      <c r="C107" s="161">
        <f>IF(C109&gt;0,C108+C109,C108+C110+IF(C111&gt;0,C111,C112+C113)+C114+C115+C116)</f>
        <v>3.5</v>
      </c>
      <c r="D107" s="71" t="str">
        <f>IF(C107=D21,"validé","avertissement")</f>
        <v>validé</v>
      </c>
      <c r="E107" s="276">
        <f>D21</f>
        <v>3.5</v>
      </c>
      <c r="G107" s="275">
        <v>6699</v>
      </c>
      <c r="H107" s="160" t="s">
        <v>12</v>
      </c>
      <c r="I107" s="161">
        <f>IF(I109&gt;0,I108+I109,I108+I110+IF(I111&gt;0,I111,I112+I113)+I114+I115+I116)</f>
        <v>0</v>
      </c>
      <c r="J107" s="71" t="str">
        <f>IF(I107=J21,"validé","avertissement")</f>
        <v>validé</v>
      </c>
      <c r="K107" s="276">
        <f>J21</f>
        <v>0</v>
      </c>
    </row>
    <row r="108" spans="1:11" s="139" customFormat="1" ht="15" customHeight="1">
      <c r="A108" s="277"/>
      <c r="B108" s="162" t="s">
        <v>18</v>
      </c>
      <c r="C108" s="163">
        <f>C21-(C38+IF(C47&gt;0,C47,C57+C67)+C78+C96+C106)</f>
        <v>3</v>
      </c>
      <c r="D108" s="151"/>
      <c r="E108" s="7"/>
      <c r="G108" s="277"/>
      <c r="H108" s="162" t="s">
        <v>18</v>
      </c>
      <c r="I108" s="163">
        <f>I21-(I38+IF(I47&gt;0,I47,I57+I67)+I78+I96+I106)</f>
        <v>0</v>
      </c>
      <c r="J108" s="151"/>
      <c r="K108" s="7"/>
    </row>
    <row r="109" spans="1:11" s="139" customFormat="1" ht="15" customHeight="1">
      <c r="A109" s="273"/>
      <c r="B109" s="158" t="s">
        <v>25</v>
      </c>
      <c r="C109" s="153"/>
      <c r="D109" s="151"/>
      <c r="E109" s="7"/>
      <c r="G109" s="273"/>
      <c r="H109" s="158" t="s">
        <v>25</v>
      </c>
      <c r="I109" s="153"/>
      <c r="J109" s="151"/>
      <c r="K109" s="7"/>
    </row>
    <row r="110" spans="1:11" s="139" customFormat="1" ht="15" customHeight="1">
      <c r="A110" s="273"/>
      <c r="B110" s="159" t="s">
        <v>57</v>
      </c>
      <c r="C110" s="155">
        <v>0.5</v>
      </c>
      <c r="D110" s="151"/>
      <c r="E110" s="7"/>
      <c r="G110" s="273"/>
      <c r="H110" s="159" t="s">
        <v>57</v>
      </c>
      <c r="I110" s="155"/>
      <c r="J110" s="151"/>
      <c r="K110" s="7"/>
    </row>
    <row r="111" spans="1:11" s="139" customFormat="1" ht="15" customHeight="1">
      <c r="A111" s="274"/>
      <c r="B111" s="159" t="s">
        <v>47</v>
      </c>
      <c r="C111" s="155"/>
      <c r="D111" s="151"/>
      <c r="E111" s="7"/>
      <c r="G111" s="274"/>
      <c r="H111" s="159" t="s">
        <v>47</v>
      </c>
      <c r="I111" s="155"/>
      <c r="J111" s="151"/>
      <c r="K111" s="7"/>
    </row>
    <row r="112" spans="1:11" s="139" customFormat="1" ht="15" customHeight="1">
      <c r="A112" s="274"/>
      <c r="B112" s="154" t="s">
        <v>48</v>
      </c>
      <c r="C112" s="155"/>
      <c r="D112" s="151"/>
      <c r="E112" s="7"/>
      <c r="G112" s="274"/>
      <c r="H112" s="154" t="s">
        <v>48</v>
      </c>
      <c r="I112" s="155"/>
      <c r="J112" s="151"/>
      <c r="K112" s="7"/>
    </row>
    <row r="113" spans="1:11" s="139" customFormat="1" ht="15" customHeight="1">
      <c r="A113" s="271"/>
      <c r="B113" s="154" t="s">
        <v>49</v>
      </c>
      <c r="C113" s="155"/>
      <c r="D113" s="151"/>
      <c r="E113" s="7"/>
      <c r="G113" s="271"/>
      <c r="H113" s="154" t="s">
        <v>49</v>
      </c>
      <c r="I113" s="155"/>
      <c r="J113" s="151"/>
      <c r="K113" s="7"/>
    </row>
    <row r="114" spans="1:11" s="139" customFormat="1" ht="15" customHeight="1">
      <c r="A114" s="271"/>
      <c r="B114" s="159" t="s">
        <v>76</v>
      </c>
      <c r="C114" s="155"/>
      <c r="D114" s="151"/>
      <c r="E114" s="7"/>
      <c r="G114" s="271"/>
      <c r="H114" s="159" t="s">
        <v>76</v>
      </c>
      <c r="I114" s="155"/>
      <c r="J114" s="151"/>
      <c r="K114" s="7"/>
    </row>
    <row r="115" spans="1:11" s="139" customFormat="1" ht="15" customHeight="1">
      <c r="A115" s="274"/>
      <c r="B115" s="159" t="s">
        <v>50</v>
      </c>
      <c r="C115" s="155"/>
      <c r="D115" s="151"/>
      <c r="E115" s="7"/>
      <c r="G115" s="274"/>
      <c r="H115" s="159" t="s">
        <v>50</v>
      </c>
      <c r="I115" s="155"/>
      <c r="J115" s="151"/>
      <c r="K115" s="7"/>
    </row>
    <row r="116" spans="1:11" s="139" customFormat="1" ht="15" customHeight="1" thickBot="1">
      <c r="A116" s="274"/>
      <c r="B116" s="169" t="s">
        <v>77</v>
      </c>
      <c r="C116" s="170"/>
      <c r="D116" s="151"/>
      <c r="E116" s="7"/>
      <c r="G116" s="274"/>
      <c r="H116" s="169" t="s">
        <v>77</v>
      </c>
      <c r="I116" s="170"/>
      <c r="J116" s="151"/>
      <c r="K116" s="7"/>
    </row>
    <row r="117" spans="1:11" s="139" customFormat="1" ht="15" customHeight="1" thickTop="1">
      <c r="A117" s="281">
        <v>6601</v>
      </c>
      <c r="B117" s="171" t="str">
        <f>CONCATENATE("Superficie totale des terres dans l'année ",D8)</f>
        <v>Superficie totale des terres dans l'année 2010</v>
      </c>
      <c r="C117" s="87">
        <f>SUM(C28,IF(C39&gt;0,C39,C48+C58),C68,IF(C79&gt;0,C79,C87+C107))</f>
        <v>2660</v>
      </c>
      <c r="D117" s="88" t="str">
        <f>IF(C117=D22,"validé","avertissement")</f>
        <v>validé</v>
      </c>
      <c r="E117" s="282"/>
      <c r="G117" s="281">
        <v>6601</v>
      </c>
      <c r="H117" s="171" t="str">
        <f>CONCATENATE("Superficie totale des terres dans l'année ",J8)</f>
        <v>Superficie totale des terres dans l'année 2010</v>
      </c>
      <c r="I117" s="87">
        <f>SUM(I28,IF(I39&gt;0,I39,I48+I58),I68,IF(I79&gt;0,I79,I87+I107))</f>
        <v>2660</v>
      </c>
      <c r="J117" s="88" t="str">
        <f>IF(I117=J22,"validé","avertissement")</f>
        <v>validé</v>
      </c>
      <c r="K117" s="282"/>
    </row>
  </sheetData>
  <sheetProtection/>
  <mergeCells count="20">
    <mergeCell ref="B24:E24"/>
    <mergeCell ref="H24:K24"/>
    <mergeCell ref="A26:A27"/>
    <mergeCell ref="B26:B27"/>
    <mergeCell ref="G26:G27"/>
    <mergeCell ref="H26:H27"/>
    <mergeCell ref="A25:E25"/>
    <mergeCell ref="G25:K25"/>
    <mergeCell ref="A10:E10"/>
    <mergeCell ref="G10:K10"/>
    <mergeCell ref="A11:A12"/>
    <mergeCell ref="B11:B12"/>
    <mergeCell ref="G11:G12"/>
    <mergeCell ref="H11:H12"/>
    <mergeCell ref="B5:E5"/>
    <mergeCell ref="H5:K5"/>
    <mergeCell ref="A1:E1"/>
    <mergeCell ref="H1:K1"/>
    <mergeCell ref="A2:E2"/>
    <mergeCell ref="G2:K2"/>
  </mergeCells>
  <printOptions/>
  <pageMargins left="0.47" right="0.35" top="0.6" bottom="0.63" header="0.3" footer="0.3"/>
  <pageSetup horizontalDpi="600" verticalDpi="600" orientation="portrait" paperSize="9" scale="76" r:id="rId2"/>
  <headerFooter>
    <oddFooter>&amp;R&amp;A   &amp;P/&amp;N</oddFooter>
  </headerFooter>
  <rowBreaks count="2" manualBreakCount="2">
    <brk id="47" max="255" man="1"/>
    <brk id="96" max="255" man="1"/>
  </rowBreaks>
  <colBreaks count="1" manualBreakCount="1">
    <brk id="6" max="65535" man="1"/>
  </colBreaks>
  <drawing r:id="rId1"/>
</worksheet>
</file>

<file path=xl/worksheets/sheet5.xml><?xml version="1.0" encoding="utf-8"?>
<worksheet xmlns="http://schemas.openxmlformats.org/spreadsheetml/2006/main" xmlns:r="http://schemas.openxmlformats.org/officeDocument/2006/relationships">
  <dimension ref="A1:O29"/>
  <sheetViews>
    <sheetView zoomScale="76" zoomScaleNormal="76" zoomScalePageLayoutView="60" workbookViewId="0" topLeftCell="A2">
      <selection activeCell="A4" sqref="A4"/>
    </sheetView>
  </sheetViews>
  <sheetFormatPr defaultColWidth="9.140625" defaultRowHeight="15"/>
  <cols>
    <col min="1" max="1" width="8.57421875" style="222" customWidth="1"/>
    <col min="2" max="2" width="15.28125" style="222" customWidth="1"/>
    <col min="3" max="3" width="9.28125" style="222" customWidth="1"/>
    <col min="4" max="11" width="11.28125" style="222" customWidth="1"/>
    <col min="12" max="12" width="12.28125" style="222" customWidth="1"/>
    <col min="13" max="13" width="14.00390625" style="222" customWidth="1"/>
    <col min="14" max="14" width="3.7109375" style="222" customWidth="1"/>
    <col min="15" max="15" width="9.28125" style="222" customWidth="1"/>
    <col min="16" max="16384" width="8.8515625" style="222" customWidth="1"/>
  </cols>
  <sheetData>
    <row r="1" spans="1:14" s="200" customFormat="1" ht="51" customHeight="1">
      <c r="A1" s="193"/>
      <c r="B1" s="194" t="s">
        <v>87</v>
      </c>
      <c r="C1" s="195"/>
      <c r="D1" s="196"/>
      <c r="E1" s="196"/>
      <c r="F1" s="196"/>
      <c r="G1" s="197"/>
      <c r="H1" s="198"/>
      <c r="I1" s="198"/>
      <c r="J1" s="198"/>
      <c r="K1" s="198"/>
      <c r="L1" s="198"/>
      <c r="M1" s="198"/>
      <c r="N1" s="199"/>
    </row>
    <row r="2" spans="1:14" s="201" customFormat="1" ht="39.75" customHeight="1">
      <c r="A2" s="377" t="s">
        <v>88</v>
      </c>
      <c r="B2" s="378"/>
      <c r="C2" s="378"/>
      <c r="D2" s="378"/>
      <c r="E2" s="378"/>
      <c r="F2" s="378"/>
      <c r="G2" s="378"/>
      <c r="H2" s="378"/>
      <c r="I2" s="378"/>
      <c r="J2" s="378"/>
      <c r="K2" s="378"/>
      <c r="L2" s="378"/>
      <c r="M2" s="378"/>
      <c r="N2" s="379"/>
    </row>
    <row r="3" spans="1:14" s="202" customFormat="1" ht="33.75" customHeight="1">
      <c r="A3" s="380" t="s">
        <v>89</v>
      </c>
      <c r="B3" s="381"/>
      <c r="C3" s="381"/>
      <c r="D3" s="381"/>
      <c r="E3" s="381"/>
      <c r="F3" s="381"/>
      <c r="G3" s="381"/>
      <c r="H3" s="381"/>
      <c r="I3" s="381"/>
      <c r="J3" s="381"/>
      <c r="K3" s="381"/>
      <c r="L3" s="381"/>
      <c r="M3" s="381"/>
      <c r="N3" s="382"/>
    </row>
    <row r="4" spans="1:14" s="207" customFormat="1" ht="21" customHeight="1">
      <c r="A4" s="203"/>
      <c r="B4" s="204" t="s">
        <v>90</v>
      </c>
      <c r="C4" s="205"/>
      <c r="D4" s="205"/>
      <c r="E4" s="205"/>
      <c r="F4" s="205"/>
      <c r="G4" s="205"/>
      <c r="H4" s="205"/>
      <c r="I4" s="205"/>
      <c r="J4" s="205"/>
      <c r="K4" s="205"/>
      <c r="L4" s="205"/>
      <c r="M4" s="205"/>
      <c r="N4" s="206"/>
    </row>
    <row r="5" spans="1:14" s="207" customFormat="1" ht="12" customHeight="1">
      <c r="A5" s="208"/>
      <c r="B5" s="205"/>
      <c r="C5" s="205"/>
      <c r="D5" s="205"/>
      <c r="E5" s="205"/>
      <c r="F5" s="205"/>
      <c r="G5" s="205"/>
      <c r="H5" s="205"/>
      <c r="I5" s="205"/>
      <c r="J5" s="205"/>
      <c r="K5" s="205"/>
      <c r="L5" s="205"/>
      <c r="M5" s="205"/>
      <c r="N5" s="206"/>
    </row>
    <row r="6" spans="1:14" s="207" customFormat="1" ht="35.25" customHeight="1">
      <c r="A6" s="209">
        <v>6600</v>
      </c>
      <c r="B6" s="383" t="s">
        <v>193</v>
      </c>
      <c r="C6" s="383"/>
      <c r="D6" s="383"/>
      <c r="E6" s="383"/>
      <c r="F6" s="383"/>
      <c r="G6" s="383"/>
      <c r="H6" s="383"/>
      <c r="I6" s="383"/>
      <c r="J6" s="383"/>
      <c r="K6" s="383"/>
      <c r="L6" s="383"/>
      <c r="M6" s="383"/>
      <c r="N6" s="210"/>
    </row>
    <row r="7" spans="1:14" s="207" customFormat="1" ht="23.25" customHeight="1">
      <c r="A7" s="209">
        <v>6601</v>
      </c>
      <c r="B7" s="383" t="s">
        <v>194</v>
      </c>
      <c r="C7" s="383"/>
      <c r="D7" s="383"/>
      <c r="E7" s="383"/>
      <c r="F7" s="383"/>
      <c r="G7" s="383"/>
      <c r="H7" s="383"/>
      <c r="I7" s="383"/>
      <c r="J7" s="383"/>
      <c r="K7" s="383"/>
      <c r="L7" s="383"/>
      <c r="M7" s="383"/>
      <c r="N7" s="211"/>
    </row>
    <row r="8" spans="1:14" s="207" customFormat="1" ht="23.25" customHeight="1">
      <c r="A8" s="209">
        <v>6610</v>
      </c>
      <c r="B8" s="383" t="s">
        <v>195</v>
      </c>
      <c r="C8" s="383"/>
      <c r="D8" s="383"/>
      <c r="E8" s="383"/>
      <c r="F8" s="383"/>
      <c r="G8" s="383"/>
      <c r="H8" s="383"/>
      <c r="I8" s="383"/>
      <c r="J8" s="383"/>
      <c r="K8" s="383"/>
      <c r="L8" s="383"/>
      <c r="M8" s="383"/>
      <c r="N8" s="211"/>
    </row>
    <row r="9" spans="1:14" s="207" customFormat="1" ht="23.25" customHeight="1">
      <c r="A9" s="214">
        <v>6620</v>
      </c>
      <c r="B9" s="383" t="s">
        <v>91</v>
      </c>
      <c r="C9" s="383"/>
      <c r="D9" s="383"/>
      <c r="E9" s="383"/>
      <c r="F9" s="383"/>
      <c r="G9" s="383"/>
      <c r="H9" s="383"/>
      <c r="I9" s="383"/>
      <c r="J9" s="383"/>
      <c r="K9" s="383"/>
      <c r="L9" s="383"/>
      <c r="M9" s="383"/>
      <c r="N9" s="211"/>
    </row>
    <row r="10" spans="1:15" s="207" customFormat="1" ht="45.75" customHeight="1">
      <c r="A10" s="214">
        <v>6621</v>
      </c>
      <c r="B10" s="397" t="s">
        <v>196</v>
      </c>
      <c r="C10" s="398"/>
      <c r="D10" s="398"/>
      <c r="E10" s="398"/>
      <c r="F10" s="398"/>
      <c r="G10" s="398"/>
      <c r="H10" s="398"/>
      <c r="I10" s="398"/>
      <c r="J10" s="398"/>
      <c r="K10" s="398"/>
      <c r="L10" s="398"/>
      <c r="M10" s="398"/>
      <c r="N10" s="212"/>
      <c r="O10" s="213"/>
    </row>
    <row r="11" spans="1:15" s="207" customFormat="1" ht="30.75" customHeight="1">
      <c r="A11" s="214">
        <v>6630</v>
      </c>
      <c r="B11" s="383" t="s">
        <v>92</v>
      </c>
      <c r="C11" s="383"/>
      <c r="D11" s="383"/>
      <c r="E11" s="383"/>
      <c r="F11" s="383"/>
      <c r="G11" s="383"/>
      <c r="H11" s="383"/>
      <c r="I11" s="383"/>
      <c r="J11" s="383"/>
      <c r="K11" s="383"/>
      <c r="L11" s="383"/>
      <c r="M11" s="383"/>
      <c r="N11" s="212"/>
      <c r="O11" s="213"/>
    </row>
    <row r="12" spans="1:15" s="207" customFormat="1" ht="46.5" customHeight="1">
      <c r="A12" s="214">
        <v>6633</v>
      </c>
      <c r="B12" s="399" t="s">
        <v>197</v>
      </c>
      <c r="C12" s="400"/>
      <c r="D12" s="400"/>
      <c r="E12" s="400"/>
      <c r="F12" s="400"/>
      <c r="G12" s="400"/>
      <c r="H12" s="400"/>
      <c r="I12" s="400"/>
      <c r="J12" s="400"/>
      <c r="K12" s="400"/>
      <c r="L12" s="400"/>
      <c r="M12" s="400"/>
      <c r="N12" s="212"/>
      <c r="O12" s="213"/>
    </row>
    <row r="13" spans="1:15" s="207" customFormat="1" ht="74.25" customHeight="1">
      <c r="A13" s="214">
        <v>6640</v>
      </c>
      <c r="B13" s="399" t="s">
        <v>198</v>
      </c>
      <c r="C13" s="400"/>
      <c r="D13" s="400"/>
      <c r="E13" s="400"/>
      <c r="F13" s="400"/>
      <c r="G13" s="400"/>
      <c r="H13" s="400"/>
      <c r="I13" s="400"/>
      <c r="J13" s="400"/>
      <c r="K13" s="400"/>
      <c r="L13" s="400"/>
      <c r="M13" s="400"/>
      <c r="N13" s="212"/>
      <c r="O13" s="213"/>
    </row>
    <row r="14" spans="1:15" s="207" customFormat="1" ht="49.5" customHeight="1">
      <c r="A14" s="214">
        <v>6650</v>
      </c>
      <c r="B14" s="399" t="s">
        <v>93</v>
      </c>
      <c r="C14" s="400"/>
      <c r="D14" s="400"/>
      <c r="E14" s="400"/>
      <c r="F14" s="400"/>
      <c r="G14" s="400"/>
      <c r="H14" s="400"/>
      <c r="I14" s="400"/>
      <c r="J14" s="400"/>
      <c r="K14" s="400"/>
      <c r="L14" s="400"/>
      <c r="M14" s="400"/>
      <c r="N14" s="212"/>
      <c r="O14" s="213"/>
    </row>
    <row r="15" spans="1:15" s="207" customFormat="1" ht="45" customHeight="1">
      <c r="A15" s="214">
        <v>6655</v>
      </c>
      <c r="B15" s="399" t="s">
        <v>199</v>
      </c>
      <c r="C15" s="400"/>
      <c r="D15" s="400"/>
      <c r="E15" s="400"/>
      <c r="F15" s="400"/>
      <c r="G15" s="400"/>
      <c r="H15" s="400"/>
      <c r="I15" s="400"/>
      <c r="J15" s="400"/>
      <c r="K15" s="400"/>
      <c r="L15" s="400"/>
      <c r="M15" s="400"/>
      <c r="N15" s="212"/>
      <c r="O15" s="213"/>
    </row>
    <row r="16" spans="1:15" s="207" customFormat="1" ht="36.75" customHeight="1">
      <c r="A16" s="214">
        <v>6656</v>
      </c>
      <c r="B16" s="375" t="s">
        <v>200</v>
      </c>
      <c r="C16" s="396"/>
      <c r="D16" s="396"/>
      <c r="E16" s="396"/>
      <c r="F16" s="396"/>
      <c r="G16" s="396"/>
      <c r="H16" s="396"/>
      <c r="I16" s="396"/>
      <c r="J16" s="396"/>
      <c r="K16" s="396"/>
      <c r="L16" s="396"/>
      <c r="M16" s="396"/>
      <c r="N16" s="212"/>
      <c r="O16" s="213"/>
    </row>
    <row r="17" spans="1:15" s="207" customFormat="1" ht="27.75" customHeight="1">
      <c r="A17" s="214">
        <v>6657</v>
      </c>
      <c r="B17" s="375" t="s">
        <v>94</v>
      </c>
      <c r="C17" s="376"/>
      <c r="D17" s="376"/>
      <c r="E17" s="376"/>
      <c r="F17" s="376"/>
      <c r="G17" s="376"/>
      <c r="H17" s="376"/>
      <c r="I17" s="376"/>
      <c r="J17" s="376"/>
      <c r="K17" s="376"/>
      <c r="L17" s="376"/>
      <c r="M17" s="376"/>
      <c r="N17" s="212"/>
      <c r="O17" s="213"/>
    </row>
    <row r="18" spans="1:15" s="207" customFormat="1" ht="114.75" customHeight="1">
      <c r="A18" s="209">
        <v>6661</v>
      </c>
      <c r="B18" s="386" t="s">
        <v>95</v>
      </c>
      <c r="C18" s="386"/>
      <c r="D18" s="386"/>
      <c r="E18" s="386"/>
      <c r="F18" s="386"/>
      <c r="G18" s="386"/>
      <c r="H18" s="386"/>
      <c r="I18" s="386"/>
      <c r="J18" s="386"/>
      <c r="K18" s="386"/>
      <c r="L18" s="386"/>
      <c r="M18" s="386"/>
      <c r="N18" s="211"/>
      <c r="O18" s="215"/>
    </row>
    <row r="19" spans="1:15" s="207" customFormat="1" ht="33" customHeight="1">
      <c r="A19" s="208"/>
      <c r="B19" s="387" t="s">
        <v>96</v>
      </c>
      <c r="C19" s="387"/>
      <c r="D19" s="387"/>
      <c r="E19" s="387"/>
      <c r="F19" s="387"/>
      <c r="G19" s="387"/>
      <c r="H19" s="387"/>
      <c r="I19" s="387"/>
      <c r="J19" s="387"/>
      <c r="K19" s="387"/>
      <c r="L19" s="387"/>
      <c r="M19" s="387"/>
      <c r="N19" s="210"/>
      <c r="O19" s="216"/>
    </row>
    <row r="20" spans="1:15" s="207" customFormat="1" ht="18" customHeight="1">
      <c r="A20" s="209">
        <v>6670</v>
      </c>
      <c r="B20" s="388" t="s">
        <v>97</v>
      </c>
      <c r="C20" s="389"/>
      <c r="D20" s="389"/>
      <c r="E20" s="389"/>
      <c r="F20" s="389"/>
      <c r="G20" s="389"/>
      <c r="H20" s="389"/>
      <c r="I20" s="389"/>
      <c r="J20" s="389"/>
      <c r="K20" s="389"/>
      <c r="L20" s="389"/>
      <c r="M20" s="389"/>
      <c r="N20" s="210"/>
      <c r="O20" s="216"/>
    </row>
    <row r="21" spans="1:15" s="207" customFormat="1" ht="27.75" customHeight="1">
      <c r="A21" s="209">
        <v>6698</v>
      </c>
      <c r="B21" s="390" t="s">
        <v>98</v>
      </c>
      <c r="C21" s="391"/>
      <c r="D21" s="391"/>
      <c r="E21" s="391"/>
      <c r="F21" s="391"/>
      <c r="G21" s="391"/>
      <c r="H21" s="391"/>
      <c r="I21" s="391"/>
      <c r="J21" s="391"/>
      <c r="K21" s="391"/>
      <c r="L21" s="391"/>
      <c r="M21" s="392"/>
      <c r="N21" s="210"/>
      <c r="O21" s="216"/>
    </row>
    <row r="22" spans="1:15" s="207" customFormat="1" ht="75" customHeight="1">
      <c r="A22" s="209">
        <v>6697</v>
      </c>
      <c r="B22" s="390" t="s">
        <v>99</v>
      </c>
      <c r="C22" s="395"/>
      <c r="D22" s="395"/>
      <c r="E22" s="395"/>
      <c r="F22" s="395"/>
      <c r="G22" s="395"/>
      <c r="H22" s="395"/>
      <c r="I22" s="395"/>
      <c r="J22" s="395"/>
      <c r="K22" s="395"/>
      <c r="L22" s="395"/>
      <c r="M22" s="395"/>
      <c r="N22" s="210"/>
      <c r="O22" s="216"/>
    </row>
    <row r="23" spans="1:15" s="207" customFormat="1" ht="18" customHeight="1">
      <c r="A23" s="209">
        <v>6699</v>
      </c>
      <c r="B23" s="393" t="s">
        <v>189</v>
      </c>
      <c r="C23" s="394"/>
      <c r="D23" s="394"/>
      <c r="E23" s="394"/>
      <c r="F23" s="394"/>
      <c r="G23" s="394"/>
      <c r="H23" s="394"/>
      <c r="I23" s="394"/>
      <c r="J23" s="394"/>
      <c r="K23" s="394"/>
      <c r="L23" s="394"/>
      <c r="M23" s="394"/>
      <c r="N23" s="210"/>
      <c r="O23" s="216"/>
    </row>
    <row r="24" spans="1:14" s="207" customFormat="1" ht="38.25" customHeight="1">
      <c r="A24" s="299">
        <v>6680</v>
      </c>
      <c r="B24" s="384" t="s">
        <v>201</v>
      </c>
      <c r="C24" s="384"/>
      <c r="D24" s="384"/>
      <c r="E24" s="384"/>
      <c r="F24" s="384"/>
      <c r="G24" s="384"/>
      <c r="H24" s="384"/>
      <c r="I24" s="384"/>
      <c r="J24" s="384"/>
      <c r="K24" s="384"/>
      <c r="L24" s="384"/>
      <c r="M24" s="384"/>
      <c r="N24" s="210"/>
    </row>
    <row r="25" spans="1:14" s="207" customFormat="1" ht="49.5" customHeight="1">
      <c r="A25" s="299">
        <v>6773</v>
      </c>
      <c r="B25" s="384" t="s">
        <v>202</v>
      </c>
      <c r="C25" s="385"/>
      <c r="D25" s="385"/>
      <c r="E25" s="385"/>
      <c r="F25" s="385"/>
      <c r="G25" s="385"/>
      <c r="H25" s="385"/>
      <c r="I25" s="385"/>
      <c r="J25" s="385"/>
      <c r="K25" s="385"/>
      <c r="L25" s="385"/>
      <c r="M25" s="385"/>
      <c r="N25" s="210"/>
    </row>
    <row r="26" spans="1:14" s="207" customFormat="1" ht="12.75" customHeight="1">
      <c r="A26" s="250"/>
      <c r="B26" s="251"/>
      <c r="C26" s="218"/>
      <c r="D26" s="218"/>
      <c r="E26" s="218"/>
      <c r="F26" s="218"/>
      <c r="G26" s="218"/>
      <c r="H26" s="218"/>
      <c r="I26" s="218"/>
      <c r="J26" s="218"/>
      <c r="K26" s="218"/>
      <c r="L26" s="218"/>
      <c r="M26" s="218"/>
      <c r="N26" s="206"/>
    </row>
    <row r="27" spans="1:15" s="207" customFormat="1" ht="22.5" customHeight="1">
      <c r="A27" s="208"/>
      <c r="B27" s="217" t="s">
        <v>100</v>
      </c>
      <c r="C27" s="220"/>
      <c r="D27" s="220"/>
      <c r="E27" s="220"/>
      <c r="F27" s="220"/>
      <c r="G27" s="220"/>
      <c r="H27" s="220"/>
      <c r="I27" s="220"/>
      <c r="J27" s="220"/>
      <c r="K27" s="220"/>
      <c r="L27" s="220"/>
      <c r="M27" s="220"/>
      <c r="N27" s="252"/>
      <c r="O27" s="221"/>
    </row>
    <row r="28" spans="1:14" s="207" customFormat="1" ht="12.75" customHeight="1">
      <c r="A28" s="208"/>
      <c r="B28" s="293" t="s">
        <v>203</v>
      </c>
      <c r="C28" s="218" t="s">
        <v>204</v>
      </c>
      <c r="D28" s="218"/>
      <c r="E28" s="218"/>
      <c r="F28" s="218"/>
      <c r="G28" s="218"/>
      <c r="H28" s="218"/>
      <c r="I28" s="218"/>
      <c r="J28" s="218"/>
      <c r="K28" s="218"/>
      <c r="L28" s="218"/>
      <c r="M28" s="218"/>
      <c r="N28" s="206"/>
    </row>
    <row r="29" spans="1:14" s="207" customFormat="1" ht="12.75" customHeight="1">
      <c r="A29" s="253"/>
      <c r="B29" s="294"/>
      <c r="C29" s="254"/>
      <c r="D29" s="254"/>
      <c r="E29" s="254"/>
      <c r="F29" s="254"/>
      <c r="G29" s="254"/>
      <c r="H29" s="254"/>
      <c r="I29" s="254"/>
      <c r="J29" s="254"/>
      <c r="K29" s="254"/>
      <c r="L29" s="254"/>
      <c r="M29" s="254"/>
      <c r="N29" s="219"/>
    </row>
    <row r="30" s="223" customFormat="1" ht="12.75"/>
    <row r="31" s="223" customFormat="1" ht="12.75"/>
    <row r="32" s="223" customFormat="1" ht="12.75"/>
    <row r="33" s="223" customFormat="1" ht="12.75"/>
    <row r="34" s="223" customFormat="1" ht="12.75"/>
    <row r="35" s="223" customFormat="1" ht="12.75"/>
    <row r="36" s="223" customFormat="1" ht="12.75"/>
    <row r="37" s="223" customFormat="1" ht="12.75"/>
    <row r="38" s="223" customFormat="1" ht="12.75"/>
  </sheetData>
  <sheetProtection/>
  <mergeCells count="22">
    <mergeCell ref="B12:M12"/>
    <mergeCell ref="B13:M13"/>
    <mergeCell ref="B14:M14"/>
    <mergeCell ref="B15:M15"/>
    <mergeCell ref="B25:M25"/>
    <mergeCell ref="B24:M24"/>
    <mergeCell ref="B18:M18"/>
    <mergeCell ref="B19:M19"/>
    <mergeCell ref="B20:M20"/>
    <mergeCell ref="B21:M21"/>
    <mergeCell ref="B23:M23"/>
    <mergeCell ref="B22:M22"/>
    <mergeCell ref="B17:M17"/>
    <mergeCell ref="A2:N2"/>
    <mergeCell ref="A3:N3"/>
    <mergeCell ref="B6:M6"/>
    <mergeCell ref="B8:M8"/>
    <mergeCell ref="B7:M7"/>
    <mergeCell ref="B16:M16"/>
    <mergeCell ref="B9:M9"/>
    <mergeCell ref="B10:M10"/>
    <mergeCell ref="B11:M11"/>
  </mergeCells>
  <printOptions/>
  <pageMargins left="0.3937007874015748" right="0.2362204724409449" top="0.35433070866141736" bottom="0.3422222222222222" header="0.31496062992125984" footer="0.2362204724409449"/>
  <pageSetup horizontalDpi="600" verticalDpi="600" orientation="landscape" paperSize="9" scale="88" r:id="rId2"/>
  <headerFooter>
    <oddFooter>&amp;R&amp;A   &amp;P/&amp;N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Mirella Salvatore</dc:creator>
  <cp:keywords/>
  <dc:description/>
  <cp:lastModifiedBy>Giorgia DeSantis (ESS)</cp:lastModifiedBy>
  <cp:lastPrinted>2013-09-20T15:22:02Z</cp:lastPrinted>
  <dcterms:created xsi:type="dcterms:W3CDTF">2012-05-08T10:02:22Z</dcterms:created>
  <dcterms:modified xsi:type="dcterms:W3CDTF">2014-12-11T10:58:25Z</dcterms:modified>
  <cp:category/>
  <cp:version/>
  <cp:contentType/>
  <cp:contentStatus/>
</cp:coreProperties>
</file>