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9855"/>
  </bookViews>
  <sheets>
    <sheet name="Example" sheetId="4" r:id="rId1"/>
    <sheet name="Example averages" sheetId="6" r:id="rId2"/>
    <sheet name="Archival" sheetId="1" r:id="rId3"/>
    <sheet name="Reference" sheetId="2" r:id="rId4"/>
    <sheet name="Upload" sheetId="5" r:id="rId5"/>
    <sheet name="Averages" sheetId="7" r:id="rId6"/>
  </sheets>
  <definedNames>
    <definedName name="_xlnm._FilterDatabase" localSheetId="2" hidden="1">Archival!$A$3:$AS$77</definedName>
    <definedName name="_xlnm._FilterDatabase" localSheetId="5" hidden="1">Averages!$A$1:$AS$4</definedName>
    <definedName name="_xlnm._FilterDatabase" localSheetId="3" hidden="1">Reference!$A$3:$AS$77</definedName>
  </definedNames>
  <calcPr calcId="145621"/>
</workbook>
</file>

<file path=xl/calcChain.xml><?xml version="1.0" encoding="utf-8"?>
<calcChain xmlns="http://schemas.openxmlformats.org/spreadsheetml/2006/main">
  <c r="Q265" i="7" l="1"/>
  <c r="O265" i="7"/>
  <c r="N265" i="7"/>
  <c r="M265" i="7"/>
  <c r="L265" i="7"/>
  <c r="K265" i="7"/>
  <c r="J265" i="7"/>
  <c r="I265" i="7"/>
  <c r="H265" i="7"/>
  <c r="G265" i="7"/>
  <c r="Q258" i="7"/>
  <c r="O258" i="7"/>
  <c r="N258" i="7"/>
  <c r="M258" i="7"/>
  <c r="L258" i="7"/>
  <c r="K258" i="7"/>
  <c r="J258" i="7"/>
  <c r="I258" i="7"/>
  <c r="H258" i="7"/>
  <c r="G258" i="7"/>
  <c r="Q253" i="7"/>
  <c r="O253" i="7"/>
  <c r="N253" i="7"/>
  <c r="M253" i="7"/>
  <c r="L253" i="7"/>
  <c r="K253" i="7"/>
  <c r="J253" i="7"/>
  <c r="I253" i="7"/>
  <c r="H253" i="7"/>
  <c r="G253" i="7"/>
  <c r="Q248" i="7"/>
  <c r="O248" i="7"/>
  <c r="N248" i="7"/>
  <c r="M248" i="7"/>
  <c r="L248" i="7"/>
  <c r="K248" i="7"/>
  <c r="J248" i="7"/>
  <c r="I248" i="7"/>
  <c r="H248" i="7"/>
  <c r="G248" i="7"/>
  <c r="Q241" i="7"/>
  <c r="O241" i="7"/>
  <c r="N241" i="7"/>
  <c r="M241" i="7"/>
  <c r="L241" i="7"/>
  <c r="K241" i="7"/>
  <c r="J241" i="7"/>
  <c r="I241" i="7"/>
  <c r="H241" i="7"/>
  <c r="G241" i="7"/>
  <c r="Q236" i="7"/>
  <c r="O236" i="7"/>
  <c r="N236" i="7"/>
  <c r="M236" i="7"/>
  <c r="L236" i="7"/>
  <c r="K236" i="7"/>
  <c r="J236" i="7"/>
  <c r="I236" i="7"/>
  <c r="H236" i="7"/>
  <c r="G236" i="7"/>
  <c r="Q231" i="7"/>
  <c r="O231" i="7"/>
  <c r="N231" i="7"/>
  <c r="M231" i="7"/>
  <c r="L231" i="7"/>
  <c r="K231" i="7"/>
  <c r="J231" i="7"/>
  <c r="I231" i="7"/>
  <c r="H231" i="7"/>
  <c r="G231" i="7"/>
  <c r="Q226" i="7"/>
  <c r="O226" i="7"/>
  <c r="J226" i="7"/>
  <c r="I226" i="7"/>
  <c r="H226" i="7"/>
  <c r="G226" i="7"/>
  <c r="F224" i="7"/>
  <c r="F223" i="7"/>
  <c r="F222" i="7"/>
  <c r="N226" i="7" s="1"/>
  <c r="Q220" i="7"/>
  <c r="O220" i="7"/>
  <c r="N220" i="7"/>
  <c r="M220" i="7"/>
  <c r="L220" i="7"/>
  <c r="K220" i="7"/>
  <c r="J220" i="7"/>
  <c r="I220" i="7"/>
  <c r="H220" i="7"/>
  <c r="G220" i="7"/>
  <c r="Q213" i="7"/>
  <c r="O213" i="7"/>
  <c r="N213" i="7"/>
  <c r="M213" i="7"/>
  <c r="L213" i="7"/>
  <c r="K213" i="7"/>
  <c r="J213" i="7"/>
  <c r="I213" i="7"/>
  <c r="H213" i="7"/>
  <c r="G213" i="7"/>
  <c r="Q206" i="7"/>
  <c r="O206" i="7"/>
  <c r="N206" i="7"/>
  <c r="M206" i="7"/>
  <c r="L206" i="7"/>
  <c r="K206" i="7"/>
  <c r="J206" i="7"/>
  <c r="I206" i="7"/>
  <c r="H206" i="7"/>
  <c r="G206" i="7"/>
  <c r="Q200" i="7"/>
  <c r="O200" i="7"/>
  <c r="N200" i="7"/>
  <c r="M200" i="7"/>
  <c r="L200" i="7"/>
  <c r="K200" i="7"/>
  <c r="J200" i="7"/>
  <c r="I200" i="7"/>
  <c r="H200" i="7"/>
  <c r="G200" i="7"/>
  <c r="Q193" i="7"/>
  <c r="O193" i="7"/>
  <c r="N193" i="7"/>
  <c r="M193" i="7"/>
  <c r="L193" i="7"/>
  <c r="K193" i="7"/>
  <c r="J193" i="7"/>
  <c r="I193" i="7"/>
  <c r="H193" i="7"/>
  <c r="G193" i="7"/>
  <c r="N184" i="7"/>
  <c r="F182" i="7"/>
  <c r="H184" i="7" s="1"/>
  <c r="F181" i="7"/>
  <c r="F180" i="7"/>
  <c r="M184" i="7" s="1"/>
  <c r="Q178" i="7"/>
  <c r="O178" i="7"/>
  <c r="N178" i="7"/>
  <c r="M178" i="7"/>
  <c r="L178" i="7"/>
  <c r="K178" i="7"/>
  <c r="J178" i="7"/>
  <c r="I178" i="7"/>
  <c r="H178" i="7"/>
  <c r="G178" i="7"/>
  <c r="Q170" i="7"/>
  <c r="O170" i="7"/>
  <c r="N170" i="7"/>
  <c r="M170" i="7"/>
  <c r="L170" i="7"/>
  <c r="K170" i="7"/>
  <c r="J170" i="7"/>
  <c r="I170" i="7"/>
  <c r="H170" i="7"/>
  <c r="G170" i="7"/>
  <c r="Q160" i="7"/>
  <c r="O160" i="7"/>
  <c r="N160" i="7"/>
  <c r="M160" i="7"/>
  <c r="L160" i="7"/>
  <c r="K160" i="7"/>
  <c r="J160" i="7"/>
  <c r="I160" i="7"/>
  <c r="H160" i="7"/>
  <c r="G160" i="7"/>
  <c r="Q153" i="7"/>
  <c r="O153" i="7"/>
  <c r="N153" i="7"/>
  <c r="M153" i="7"/>
  <c r="L153" i="7"/>
  <c r="K153" i="7"/>
  <c r="J153" i="7"/>
  <c r="I153" i="7"/>
  <c r="H153" i="7"/>
  <c r="G153" i="7"/>
  <c r="Q148" i="7"/>
  <c r="O148" i="7"/>
  <c r="N148" i="7"/>
  <c r="M148" i="7"/>
  <c r="L148" i="7"/>
  <c r="K148" i="7"/>
  <c r="J148" i="7"/>
  <c r="I148" i="7"/>
  <c r="H148" i="7"/>
  <c r="G148" i="7"/>
  <c r="Q143" i="7"/>
  <c r="O143" i="7"/>
  <c r="N143" i="7"/>
  <c r="M143" i="7"/>
  <c r="L143" i="7"/>
  <c r="K143" i="7"/>
  <c r="J143" i="7"/>
  <c r="I143" i="7"/>
  <c r="H143" i="7"/>
  <c r="G143" i="7"/>
  <c r="Q136" i="7"/>
  <c r="O136" i="7"/>
  <c r="N136" i="7"/>
  <c r="M136" i="7"/>
  <c r="L136" i="7"/>
  <c r="K136" i="7"/>
  <c r="J136" i="7"/>
  <c r="I136" i="7"/>
  <c r="H136" i="7"/>
  <c r="G136" i="7"/>
  <c r="Q131" i="7"/>
  <c r="O131" i="7"/>
  <c r="N131" i="7"/>
  <c r="M131" i="7"/>
  <c r="L131" i="7"/>
  <c r="K131" i="7"/>
  <c r="J131" i="7"/>
  <c r="I131" i="7"/>
  <c r="H131" i="7"/>
  <c r="G131" i="7"/>
  <c r="L125" i="7"/>
  <c r="K125" i="7"/>
  <c r="I125" i="7"/>
  <c r="H125" i="7"/>
  <c r="G125" i="7"/>
  <c r="Q114" i="7"/>
  <c r="Q125" i="7" s="1"/>
  <c r="O114" i="7"/>
  <c r="O125" i="7" s="1"/>
  <c r="N114" i="7"/>
  <c r="N125" i="7" s="1"/>
  <c r="M114" i="7"/>
  <c r="M125" i="7" s="1"/>
  <c r="L114" i="7"/>
  <c r="K114" i="7"/>
  <c r="J114" i="7"/>
  <c r="J125" i="7" s="1"/>
  <c r="I114" i="7"/>
  <c r="Q112" i="7"/>
  <c r="O112" i="7"/>
  <c r="N112" i="7"/>
  <c r="M112" i="7"/>
  <c r="L112" i="7"/>
  <c r="K112" i="7"/>
  <c r="J112" i="7"/>
  <c r="I112" i="7"/>
  <c r="H112" i="7"/>
  <c r="G112" i="7"/>
  <c r="Q105" i="7"/>
  <c r="O105" i="7"/>
  <c r="N105" i="7"/>
  <c r="M105" i="7"/>
  <c r="L105" i="7"/>
  <c r="K105" i="7"/>
  <c r="J105" i="7"/>
  <c r="I105" i="7"/>
  <c r="H105" i="7"/>
  <c r="G105" i="7"/>
  <c r="L97" i="7"/>
  <c r="K97" i="7"/>
  <c r="J97" i="7"/>
  <c r="I97" i="7"/>
  <c r="F95" i="7"/>
  <c r="F94" i="7"/>
  <c r="F93" i="7"/>
  <c r="Q97" i="7" s="1"/>
  <c r="Q90" i="7"/>
  <c r="O90" i="7"/>
  <c r="N90" i="7"/>
  <c r="M90" i="7"/>
  <c r="L90" i="7"/>
  <c r="K90" i="7"/>
  <c r="J90" i="7"/>
  <c r="I90" i="7"/>
  <c r="H90" i="7"/>
  <c r="G90" i="7"/>
  <c r="Q84" i="7"/>
  <c r="O84" i="7"/>
  <c r="N84" i="7"/>
  <c r="M84" i="7"/>
  <c r="L84" i="7"/>
  <c r="K84" i="7"/>
  <c r="J84" i="7"/>
  <c r="I84" i="7"/>
  <c r="H84" i="7"/>
  <c r="G84" i="7"/>
  <c r="J75" i="7"/>
  <c r="F73" i="7"/>
  <c r="F72" i="7"/>
  <c r="F71" i="7"/>
  <c r="F70" i="7"/>
  <c r="I75" i="7" s="1"/>
  <c r="Q68" i="7"/>
  <c r="M68" i="7"/>
  <c r="K68" i="7"/>
  <c r="J68" i="7"/>
  <c r="I68" i="7"/>
  <c r="H68" i="7"/>
  <c r="F66" i="7"/>
  <c r="O68" i="7" s="1"/>
  <c r="K63" i="7"/>
  <c r="F61" i="7"/>
  <c r="F60" i="7"/>
  <c r="F59" i="7"/>
  <c r="F58" i="7"/>
  <c r="M63" i="7" s="1"/>
  <c r="F57" i="7"/>
  <c r="F56" i="7"/>
  <c r="F55" i="7"/>
  <c r="F54" i="7"/>
  <c r="F53" i="7"/>
  <c r="J63" i="7" s="1"/>
  <c r="N51" i="7"/>
  <c r="F49" i="7"/>
  <c r="O51" i="7" s="1"/>
  <c r="F48" i="7"/>
  <c r="F47" i="7"/>
  <c r="F46" i="7"/>
  <c r="F45" i="7"/>
  <c r="F44" i="7"/>
  <c r="F43" i="7"/>
  <c r="M51" i="7" s="1"/>
  <c r="F39" i="7"/>
  <c r="F38" i="7"/>
  <c r="F37" i="7"/>
  <c r="F36" i="7"/>
  <c r="F35" i="7"/>
  <c r="F34" i="7"/>
  <c r="F33" i="7"/>
  <c r="F32" i="7"/>
  <c r="G41" i="7" s="1"/>
  <c r="F31" i="7"/>
  <c r="F30" i="7"/>
  <c r="F29" i="7"/>
  <c r="F28" i="7"/>
  <c r="F27" i="7"/>
  <c r="F26" i="7"/>
  <c r="F25" i="7"/>
  <c r="N41" i="7" s="1"/>
  <c r="Q23" i="7"/>
  <c r="I23" i="7"/>
  <c r="H23" i="7"/>
  <c r="F21" i="7"/>
  <c r="F20" i="7"/>
  <c r="F19" i="7"/>
  <c r="F18" i="7"/>
  <c r="F17" i="7"/>
  <c r="O23" i="7" s="1"/>
  <c r="Q15" i="7"/>
  <c r="O15" i="7"/>
  <c r="N15" i="7"/>
  <c r="M15" i="7"/>
  <c r="L15" i="7"/>
  <c r="K15" i="7"/>
  <c r="J15" i="7"/>
  <c r="I15" i="7"/>
  <c r="H15" i="7"/>
  <c r="G15" i="7"/>
  <c r="Q6" i="7"/>
  <c r="O6" i="7"/>
  <c r="N6" i="7"/>
  <c r="M6" i="7"/>
  <c r="L6" i="7"/>
  <c r="K6" i="7"/>
  <c r="J6" i="7"/>
  <c r="I6" i="7"/>
  <c r="H6" i="7"/>
  <c r="G6" i="7"/>
  <c r="R69" i="2"/>
  <c r="P69" i="2"/>
  <c r="P68" i="2"/>
  <c r="R68" i="2" s="1"/>
  <c r="P67" i="2"/>
  <c r="R67" i="2" s="1"/>
  <c r="P66" i="2"/>
  <c r="R66" i="2" s="1"/>
  <c r="R65" i="2"/>
  <c r="P65" i="2"/>
  <c r="P64" i="2"/>
  <c r="R64" i="2" s="1"/>
  <c r="P63" i="2"/>
  <c r="R63" i="2" s="1"/>
  <c r="P62" i="2"/>
  <c r="R62" i="2" s="1"/>
  <c r="R61" i="2"/>
  <c r="P61" i="2"/>
  <c r="P60" i="2"/>
  <c r="R60" i="2" s="1"/>
  <c r="P59" i="2"/>
  <c r="R59" i="2" s="1"/>
  <c r="P58" i="2"/>
  <c r="R58" i="2" s="1"/>
  <c r="R57" i="2"/>
  <c r="P57" i="2"/>
  <c r="P56" i="2"/>
  <c r="R56" i="2" s="1"/>
  <c r="P55" i="2"/>
  <c r="R55" i="2" s="1"/>
  <c r="P54" i="2"/>
  <c r="R54" i="2" s="1"/>
  <c r="R53" i="2"/>
  <c r="P53" i="2"/>
  <c r="P52" i="2"/>
  <c r="R52" i="2" s="1"/>
  <c r="P51" i="2"/>
  <c r="R51" i="2" s="1"/>
  <c r="P50" i="2"/>
  <c r="R50" i="2" s="1"/>
  <c r="R49" i="2"/>
  <c r="P49" i="2"/>
  <c r="P48" i="2"/>
  <c r="R48" i="2" s="1"/>
  <c r="P47" i="2"/>
  <c r="R47" i="2" s="1"/>
  <c r="P46" i="2"/>
  <c r="R46" i="2" s="1"/>
  <c r="R45" i="2"/>
  <c r="P45" i="2"/>
  <c r="P44" i="2"/>
  <c r="R44" i="2" s="1"/>
  <c r="P43" i="2"/>
  <c r="R43" i="2" s="1"/>
  <c r="P42" i="2"/>
  <c r="R42" i="2" s="1"/>
  <c r="R41" i="2"/>
  <c r="P41" i="2"/>
  <c r="P40" i="2"/>
  <c r="R40" i="2" s="1"/>
  <c r="P39" i="2"/>
  <c r="R39" i="2" s="1"/>
  <c r="P38" i="2"/>
  <c r="R38" i="2" s="1"/>
  <c r="R37" i="2"/>
  <c r="P37" i="2"/>
  <c r="P36" i="2"/>
  <c r="R36" i="2" s="1"/>
  <c r="P35" i="2"/>
  <c r="R35" i="2" s="1"/>
  <c r="P34" i="2"/>
  <c r="R34" i="2" s="1"/>
  <c r="R33" i="2"/>
  <c r="P33" i="2"/>
  <c r="P32" i="2"/>
  <c r="R32" i="2" s="1"/>
  <c r="P31" i="2"/>
  <c r="R31" i="2" s="1"/>
  <c r="P30" i="2"/>
  <c r="R30" i="2" s="1"/>
  <c r="R29" i="2"/>
  <c r="P29" i="2"/>
  <c r="P28" i="2"/>
  <c r="R28" i="2" s="1"/>
  <c r="P27" i="2"/>
  <c r="R27" i="2" s="1"/>
  <c r="P26" i="2"/>
  <c r="R26" i="2" s="1"/>
  <c r="R25" i="2"/>
  <c r="P25" i="2"/>
  <c r="P24" i="2"/>
  <c r="R24" i="2" s="1"/>
  <c r="P23" i="2"/>
  <c r="R23" i="2" s="1"/>
  <c r="P22" i="2"/>
  <c r="R22" i="2" s="1"/>
  <c r="R21" i="2"/>
  <c r="P21" i="2"/>
  <c r="P20" i="2"/>
  <c r="R20" i="2" s="1"/>
  <c r="P19" i="2"/>
  <c r="R19" i="2" s="1"/>
  <c r="P18" i="2"/>
  <c r="R18" i="2" s="1"/>
  <c r="R17" i="2"/>
  <c r="P17" i="2"/>
  <c r="P16" i="2"/>
  <c r="R16" i="2" s="1"/>
  <c r="P15" i="2"/>
  <c r="R15" i="2" s="1"/>
  <c r="P14" i="2"/>
  <c r="R14" i="2" s="1"/>
  <c r="R13" i="2"/>
  <c r="P12" i="2"/>
  <c r="R12" i="2" s="1"/>
  <c r="P11" i="2"/>
  <c r="R11" i="2" s="1"/>
  <c r="R10" i="2"/>
  <c r="P10" i="2"/>
  <c r="P9" i="2"/>
  <c r="R9" i="2" s="1"/>
  <c r="P8" i="2"/>
  <c r="R8" i="2" s="1"/>
  <c r="P7" i="2"/>
  <c r="R7" i="2" s="1"/>
  <c r="R6" i="2"/>
  <c r="P6" i="2"/>
  <c r="P5" i="2"/>
  <c r="R5" i="2" s="1"/>
  <c r="P4" i="2"/>
  <c r="R4" i="2" s="1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Z18" i="6"/>
  <c r="Y18" i="6"/>
  <c r="X18" i="6"/>
  <c r="W18" i="6"/>
  <c r="T18" i="6"/>
  <c r="S18" i="6"/>
  <c r="Q18" i="6"/>
  <c r="O18" i="6"/>
  <c r="N18" i="6"/>
  <c r="M18" i="6"/>
  <c r="L18" i="6"/>
  <c r="K18" i="6"/>
  <c r="J18" i="6"/>
  <c r="I18" i="6"/>
  <c r="H18" i="6"/>
  <c r="G18" i="6"/>
  <c r="AA15" i="6"/>
  <c r="AA18" i="6" s="1"/>
  <c r="F8" i="6"/>
  <c r="F7" i="6"/>
  <c r="F6" i="6"/>
  <c r="F5" i="6"/>
  <c r="M10" i="6" s="1"/>
  <c r="F4" i="6"/>
  <c r="F3" i="6"/>
  <c r="F2" i="6"/>
  <c r="AL10" i="6" s="1"/>
  <c r="P13" i="4"/>
  <c r="R13" i="4" s="1"/>
  <c r="P12" i="4"/>
  <c r="R12" i="4" s="1"/>
  <c r="R11" i="4"/>
  <c r="P11" i="4"/>
  <c r="P10" i="4"/>
  <c r="R10" i="4" s="1"/>
  <c r="P9" i="4"/>
  <c r="R9" i="4" s="1"/>
  <c r="P8" i="4"/>
  <c r="R8" i="4" s="1"/>
  <c r="R7" i="4"/>
  <c r="P7" i="4"/>
  <c r="X10" i="6" l="1"/>
  <c r="G51" i="7"/>
  <c r="L63" i="7"/>
  <c r="G184" i="7"/>
  <c r="AO10" i="6"/>
  <c r="Q51" i="7"/>
  <c r="Q184" i="7"/>
  <c r="N10" i="6"/>
  <c r="K23" i="7"/>
  <c r="J41" i="7"/>
  <c r="I51" i="7"/>
  <c r="N63" i="7"/>
  <c r="M75" i="7"/>
  <c r="I184" i="7"/>
  <c r="G10" i="6"/>
  <c r="O10" i="6"/>
  <c r="AA10" i="6"/>
  <c r="AI10" i="6"/>
  <c r="L23" i="7"/>
  <c r="K41" i="7"/>
  <c r="J51" i="7"/>
  <c r="G63" i="7"/>
  <c r="O63" i="7"/>
  <c r="L68" i="7"/>
  <c r="N75" i="7"/>
  <c r="M97" i="7"/>
  <c r="J184" i="7"/>
  <c r="K226" i="7"/>
  <c r="W10" i="6"/>
  <c r="AM10" i="6"/>
  <c r="O41" i="7"/>
  <c r="AF10" i="6"/>
  <c r="AG10" i="6"/>
  <c r="AH10" i="6"/>
  <c r="AJ10" i="6"/>
  <c r="M23" i="7"/>
  <c r="L41" i="7"/>
  <c r="K51" i="7"/>
  <c r="H63" i="7"/>
  <c r="Q63" i="7"/>
  <c r="G75" i="7"/>
  <c r="O75" i="7"/>
  <c r="N97" i="7"/>
  <c r="K184" i="7"/>
  <c r="L226" i="7"/>
  <c r="AN10" i="6"/>
  <c r="Q41" i="7"/>
  <c r="K75" i="7"/>
  <c r="O184" i="7"/>
  <c r="Y10" i="6"/>
  <c r="I41" i="7"/>
  <c r="L75" i="7"/>
  <c r="Z10" i="6"/>
  <c r="H10" i="6"/>
  <c r="AB10" i="6"/>
  <c r="I10" i="6"/>
  <c r="S10" i="6"/>
  <c r="AC10" i="6"/>
  <c r="AK10" i="6"/>
  <c r="N23" i="7"/>
  <c r="L51" i="7"/>
  <c r="I63" i="7"/>
  <c r="N68" i="7"/>
  <c r="H75" i="7"/>
  <c r="Q75" i="7"/>
  <c r="G97" i="7"/>
  <c r="O97" i="7"/>
  <c r="L184" i="7"/>
  <c r="M226" i="7"/>
  <c r="K10" i="6"/>
  <c r="AE10" i="6"/>
  <c r="L10" i="6"/>
  <c r="H41" i="7"/>
  <c r="J23" i="7"/>
  <c r="H51" i="7"/>
  <c r="Q10" i="6"/>
  <c r="M41" i="7"/>
  <c r="J10" i="6"/>
  <c r="T10" i="6"/>
  <c r="AD10" i="6"/>
  <c r="G23" i="7"/>
  <c r="G68" i="7"/>
  <c r="H97" i="7"/>
</calcChain>
</file>

<file path=xl/comments1.xml><?xml version="1.0" encoding="utf-8"?>
<comments xmlns="http://schemas.openxmlformats.org/spreadsheetml/2006/main">
  <authors>
    <author>Moltedo</author>
  </authors>
  <commentList>
    <comment ref="F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AP7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From reference file Protein Digestibility Values.xls. Rice polished</t>
        </r>
      </text>
    </comment>
    <comment ref="AP9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86 from average of vegetables in reference table Protein Digestibility Values.xls.</t>
        </r>
      </text>
    </comment>
    <comment ref="AP10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86 from average of vegetables in reference table Protein Digestibility Values.xls.</t>
        </r>
      </text>
    </comment>
    <comment ref="AP1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From reference file Protein Digestibility Values.xls. Egg whole unprocessed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Estimation based on assumption that only 1/20 of nutrients is going to the liquid tea/coffee</t>
        </r>
      </text>
    </comment>
    <comment ref="AE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F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G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H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I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J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L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M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N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O12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I assume 0</t>
        </r>
      </text>
    </comment>
    <comment ref="AP1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0</t>
        </r>
      </text>
    </comment>
    <comment ref="I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J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K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L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M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N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O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P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Q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T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U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V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W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X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Y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Z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A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B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C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D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E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F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G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H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I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J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K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L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M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N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O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  <comment ref="AP14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Undefined food items consumed away from should have missing data in this variable</t>
        </r>
      </text>
    </comment>
  </commentList>
</comments>
</file>

<file path=xl/comments2.xml><?xml version="1.0" encoding="utf-8"?>
<comments xmlns="http://schemas.openxmlformats.org/spreadsheetml/2006/main">
  <authors>
    <author>Moltedo</author>
  </authors>
  <commentList>
    <comment ref="P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AA15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estimated as Vit A in RAE*12</t>
        </r>
      </text>
    </comment>
  </commentList>
</comments>
</file>

<file path=xl/comments3.xml><?xml version="1.0" encoding="utf-8"?>
<comments xmlns="http://schemas.openxmlformats.org/spreadsheetml/2006/main">
  <authors>
    <author>Moltedo</author>
  </authors>
  <commentList>
    <comment ref="F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fd_kcal=fd_pro*4+fd_fat*9+fd_car*4+fd_fib*2+fd_alc*7</t>
        </r>
      </text>
    </comment>
  </commentList>
</comments>
</file>

<file path=xl/comments4.xml><?xml version="1.0" encoding="utf-8"?>
<comments xmlns="http://schemas.openxmlformats.org/spreadsheetml/2006/main">
  <authors>
    <author>Moltedo</author>
  </authors>
  <commentList>
    <comment ref="F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A - Single, perfect match, no modifications required (apart from edible portion, if indicated).
A2 - Exact match, but multiple selections, need weighting.
B - Similar, single match
B2 - Similar match, multiple selections, need weighting
C - Poor, single match
C2 - Poor match, multiple selections, need weighting
D - Calories estimated by ADePT using unit calorie cost</t>
        </r>
      </text>
    </comment>
    <comment ref="P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R3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fd_kcal=fd_pro*4+fd_fat*9+fd_car*4+fd_fib*2+fd_alc*7</t>
        </r>
      </text>
    </comment>
  </commentList>
</comments>
</file>

<file path=xl/comments5.xml><?xml version="1.0" encoding="utf-8"?>
<comments xmlns="http://schemas.openxmlformats.org/spreadsheetml/2006/main">
  <authors>
    <author>Moltedo</author>
    <author>Ana</author>
  </authors>
  <commentList>
    <comment ref="P1" authorId="0">
      <text>
        <r>
          <rPr>
            <b/>
            <sz val="8"/>
            <color indexed="81"/>
            <rFont val="Tahoma"/>
            <family val="2"/>
          </rPr>
          <t>Moltedo:</t>
        </r>
        <r>
          <rPr>
            <sz val="8"/>
            <color indexed="81"/>
            <rFont val="Tahoma"/>
            <family val="2"/>
          </rPr>
          <t xml:space="preserve">
fd_car=100 - Water - Protein - Fat - Alcohol - Fibre - Ash</t>
        </r>
      </text>
    </comment>
    <comment ref="I262" authorId="1">
      <text>
        <r>
          <rPr>
            <b/>
            <sz val="9"/>
            <color indexed="81"/>
            <rFont val="Tahoma"/>
            <family val="2"/>
          </rPr>
          <t>Ana:</t>
        </r>
        <r>
          <rPr>
            <sz val="9"/>
            <color indexed="81"/>
            <rFont val="Tahoma"/>
            <family val="2"/>
          </rPr>
          <t xml:space="preserve">
Ajustado para poder tener 14% de alcohol</t>
        </r>
      </text>
    </comment>
  </commentList>
</comments>
</file>

<file path=xl/sharedStrings.xml><?xml version="1.0" encoding="utf-8"?>
<sst xmlns="http://schemas.openxmlformats.org/spreadsheetml/2006/main" count="1748" uniqueCount="591">
  <si>
    <t>USDA</t>
  </si>
  <si>
    <t>09040</t>
  </si>
  <si>
    <t>01123</t>
  </si>
  <si>
    <t>item_cod</t>
  </si>
  <si>
    <t>desc</t>
  </si>
  <si>
    <t>refuse</t>
  </si>
  <si>
    <t>item_grp</t>
  </si>
  <si>
    <t>fd_pro</t>
  </si>
  <si>
    <t>fd_fat</t>
  </si>
  <si>
    <t>fd_fib</t>
  </si>
  <si>
    <t>fd_alc</t>
  </si>
  <si>
    <t>fd_car</t>
  </si>
  <si>
    <t>fd_kcal</t>
  </si>
  <si>
    <t>calcium</t>
  </si>
  <si>
    <t>iron</t>
  </si>
  <si>
    <t>fe_anim</t>
  </si>
  <si>
    <t>fe_nanim</t>
  </si>
  <si>
    <t>vit_c</t>
  </si>
  <si>
    <t>vit_b1</t>
  </si>
  <si>
    <t>vit_b2</t>
  </si>
  <si>
    <t>retinol</t>
  </si>
  <si>
    <t>betacar</t>
  </si>
  <si>
    <t>rae_vita</t>
  </si>
  <si>
    <t>vit_b6</t>
  </si>
  <si>
    <t>vit_b12</t>
  </si>
  <si>
    <t>isoleuc</t>
  </si>
  <si>
    <t>leucine</t>
  </si>
  <si>
    <t>lysine</t>
  </si>
  <si>
    <t>methion</t>
  </si>
  <si>
    <t>phenyl</t>
  </si>
  <si>
    <t>threon</t>
  </si>
  <si>
    <t>trypto</t>
  </si>
  <si>
    <t>valine</t>
  </si>
  <si>
    <t>histid</t>
  </si>
  <si>
    <t>cysteine</t>
  </si>
  <si>
    <t>tyrosine</t>
  </si>
  <si>
    <t>pro_dig</t>
  </si>
  <si>
    <t>20036</t>
  </si>
  <si>
    <t>20040</t>
  </si>
  <si>
    <t>20052</t>
  </si>
  <si>
    <t>20054</t>
  </si>
  <si>
    <t>20444</t>
  </si>
  <si>
    <t>20450</t>
  </si>
  <si>
    <t>20452</t>
  </si>
  <si>
    <t>A2</t>
  </si>
  <si>
    <t>A</t>
  </si>
  <si>
    <t>11527</t>
  </si>
  <si>
    <t>11529</t>
  </si>
  <si>
    <t>11695</t>
  </si>
  <si>
    <t>11696</t>
  </si>
  <si>
    <t>B</t>
  </si>
  <si>
    <t>D</t>
  </si>
  <si>
    <t>DAN</t>
  </si>
  <si>
    <t>0304</t>
  </si>
  <si>
    <t>Quinua</t>
  </si>
  <si>
    <t xml:space="preserve">Papaya  </t>
  </si>
  <si>
    <t>Cocoa, Toddy, Chocolike</t>
  </si>
  <si>
    <t>Q19</t>
  </si>
  <si>
    <t>A121</t>
  </si>
  <si>
    <t>A134</t>
  </si>
  <si>
    <t>A64</t>
  </si>
  <si>
    <t>A53</t>
  </si>
  <si>
    <t>A68</t>
  </si>
  <si>
    <t>A66</t>
  </si>
  <si>
    <t>A69</t>
  </si>
  <si>
    <t>A70</t>
  </si>
  <si>
    <t>A1</t>
  </si>
  <si>
    <t>A3</t>
  </si>
  <si>
    <t>A4</t>
  </si>
  <si>
    <t>A5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</si>
  <si>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</si>
  <si>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</si>
  <si>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</si>
  <si>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</si>
  <si>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</si>
  <si>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</si>
  <si>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</si>
  <si>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</si>
  <si>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</si>
  <si>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</si>
  <si>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</si>
  <si>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</si>
  <si>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</si>
  <si>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</si>
  <si>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</si>
  <si>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A38</t>
  </si>
  <si>
    <t>A39</t>
  </si>
  <si>
    <t>A40</t>
  </si>
  <si>
    <t>A41</t>
  </si>
  <si>
    <t>A42</t>
  </si>
  <si>
    <t>A43</t>
  </si>
  <si>
    <t>A44</t>
  </si>
  <si>
    <t>A32</t>
  </si>
  <si>
    <t>A33</t>
  </si>
  <si>
    <t>A34</t>
  </si>
  <si>
    <t>A35</t>
  </si>
  <si>
    <t>A36</t>
  </si>
  <si>
    <t>A37</t>
  </si>
  <si>
    <t>A85</t>
  </si>
  <si>
    <t>A86</t>
  </si>
  <si>
    <t>A87</t>
  </si>
  <si>
    <t>A46</t>
  </si>
  <si>
    <t>A77</t>
  </si>
  <si>
    <t>A80</t>
  </si>
  <si>
    <t>A9</t>
  </si>
  <si>
    <t>A14</t>
  </si>
  <si>
    <t>A102</t>
  </si>
  <si>
    <t>A103</t>
  </si>
  <si>
    <t>Chicken, broilers or fryers, meat and skin and giblets and neck, raw</t>
  </si>
  <si>
    <t>Chicken, liver, all classes, raw</t>
  </si>
  <si>
    <t>F17</t>
  </si>
  <si>
    <t>F13</t>
  </si>
  <si>
    <t>Chicken, heart, all classes, raw</t>
  </si>
  <si>
    <t>F23</t>
  </si>
  <si>
    <t>Chicken, gizzard, all classes, raw</t>
  </si>
  <si>
    <t>F2</t>
  </si>
  <si>
    <t>F4</t>
  </si>
  <si>
    <t>13002</t>
  </si>
  <si>
    <t>Beef, carcass, separable lean and fat, select, raw</t>
  </si>
  <si>
    <t>17088</t>
  </si>
  <si>
    <t>Veal, composite of trimmed retail cuts, separable lean and fat, raw</t>
  </si>
  <si>
    <t>WA-FCT</t>
  </si>
  <si>
    <t>07_023</t>
  </si>
  <si>
    <t>Beef,  ground, 10 % fat, raw</t>
  </si>
  <si>
    <t>F31</t>
  </si>
  <si>
    <t>F43</t>
  </si>
  <si>
    <t>F6</t>
  </si>
  <si>
    <t>F84</t>
  </si>
  <si>
    <t>F85</t>
  </si>
  <si>
    <t>F92</t>
  </si>
  <si>
    <t>F94</t>
  </si>
  <si>
    <t>Idem 11</t>
  </si>
  <si>
    <t>F55</t>
  </si>
  <si>
    <t>F73</t>
  </si>
  <si>
    <t>Duck, domesticated, meat and skin, raw</t>
  </si>
  <si>
    <t>Turkey, all classes, meat and skin, raw</t>
  </si>
  <si>
    <t>Karachi</t>
  </si>
  <si>
    <t>Surubí</t>
  </si>
  <si>
    <t>E21</t>
  </si>
  <si>
    <t>E22</t>
  </si>
  <si>
    <t>E10</t>
  </si>
  <si>
    <t>E18</t>
  </si>
  <si>
    <t>E19</t>
  </si>
  <si>
    <t>E14</t>
  </si>
  <si>
    <t>America Latina TCA</t>
  </si>
  <si>
    <t>E445</t>
  </si>
  <si>
    <t>E23</t>
  </si>
  <si>
    <t>E24</t>
  </si>
  <si>
    <t>Promedio ispi y pejerrey</t>
  </si>
  <si>
    <t>R41</t>
  </si>
  <si>
    <t>R42</t>
  </si>
  <si>
    <t>R24</t>
  </si>
  <si>
    <t>E13</t>
  </si>
  <si>
    <t>E25</t>
  </si>
  <si>
    <t>Cebo</t>
  </si>
  <si>
    <t>G15</t>
  </si>
  <si>
    <t>D6</t>
  </si>
  <si>
    <t>D2</t>
  </si>
  <si>
    <t>D8</t>
  </si>
  <si>
    <t>D7</t>
  </si>
  <si>
    <t>D9</t>
  </si>
  <si>
    <t>G13</t>
  </si>
  <si>
    <t>G6</t>
  </si>
  <si>
    <t>G7</t>
  </si>
  <si>
    <t>G8</t>
  </si>
  <si>
    <t>G21</t>
  </si>
  <si>
    <t>G17</t>
  </si>
  <si>
    <t>Requesón quesillo</t>
  </si>
  <si>
    <t>G20</t>
  </si>
  <si>
    <t>G22</t>
  </si>
  <si>
    <t>G27</t>
  </si>
  <si>
    <t>J5</t>
  </si>
  <si>
    <t>G36</t>
  </si>
  <si>
    <t>G37</t>
  </si>
  <si>
    <t>Yogurt natural</t>
  </si>
  <si>
    <t>G43</t>
  </si>
  <si>
    <t>G44</t>
  </si>
  <si>
    <t>B49</t>
  </si>
  <si>
    <t>B50</t>
  </si>
  <si>
    <t>B51</t>
  </si>
  <si>
    <t>B52</t>
  </si>
  <si>
    <t>B53</t>
  </si>
  <si>
    <t>B36</t>
  </si>
  <si>
    <t>B37</t>
  </si>
  <si>
    <t>B38</t>
  </si>
  <si>
    <t>B87</t>
  </si>
  <si>
    <t>B10</t>
  </si>
  <si>
    <t>B21</t>
  </si>
  <si>
    <t>B17</t>
  </si>
  <si>
    <t>B25</t>
  </si>
  <si>
    <t>B26</t>
  </si>
  <si>
    <t>B27</t>
  </si>
  <si>
    <t>B28</t>
  </si>
  <si>
    <t>B1</t>
  </si>
  <si>
    <t>B2</t>
  </si>
  <si>
    <t>B30</t>
  </si>
  <si>
    <t>B31</t>
  </si>
  <si>
    <t>B32</t>
  </si>
  <si>
    <t>B19</t>
  </si>
  <si>
    <t>B60</t>
  </si>
  <si>
    <t>B35</t>
  </si>
  <si>
    <t>B64</t>
  </si>
  <si>
    <t>B73</t>
  </si>
  <si>
    <t>B85</t>
  </si>
  <si>
    <t>B61</t>
  </si>
  <si>
    <t>B75</t>
  </si>
  <si>
    <t>Papaliza</t>
  </si>
  <si>
    <t>B47</t>
  </si>
  <si>
    <t>B48</t>
  </si>
  <si>
    <t>T13</t>
  </si>
  <si>
    <t>T20</t>
  </si>
  <si>
    <t>T21</t>
  </si>
  <si>
    <t>T14</t>
  </si>
  <si>
    <t>C63</t>
  </si>
  <si>
    <t>C69</t>
  </si>
  <si>
    <t>C41</t>
  </si>
  <si>
    <t>C42</t>
  </si>
  <si>
    <t>C47</t>
  </si>
  <si>
    <t>C32</t>
  </si>
  <si>
    <t>C33</t>
  </si>
  <si>
    <t>C24</t>
  </si>
  <si>
    <t>C26</t>
  </si>
  <si>
    <t>C55</t>
  </si>
  <si>
    <t>C56</t>
  </si>
  <si>
    <t>C36</t>
  </si>
  <si>
    <t>C60</t>
  </si>
  <si>
    <t>C77</t>
  </si>
  <si>
    <t>C78</t>
  </si>
  <si>
    <t>C21</t>
  </si>
  <si>
    <t>Sugars, granulated</t>
  </si>
  <si>
    <t>K23</t>
  </si>
  <si>
    <t>Mermelada de durazno</t>
  </si>
  <si>
    <t>K30</t>
  </si>
  <si>
    <t>K31</t>
  </si>
  <si>
    <t>Lemonade, powder</t>
  </si>
  <si>
    <t>K8</t>
  </si>
  <si>
    <t>Chancanca</t>
  </si>
  <si>
    <t>Coffee bean, roasted, ground</t>
  </si>
  <si>
    <t>Danish</t>
  </si>
  <si>
    <t>Tea leaves</t>
  </si>
  <si>
    <t>L11</t>
  </si>
  <si>
    <t>tea leaves</t>
  </si>
  <si>
    <t>Salt, table</t>
  </si>
  <si>
    <t>B5</t>
  </si>
  <si>
    <t>B6</t>
  </si>
  <si>
    <t>Bouillon, beef, concentrated, cube</t>
  </si>
  <si>
    <t>H4</t>
  </si>
  <si>
    <t>H16</t>
  </si>
  <si>
    <t>H50</t>
  </si>
  <si>
    <t>H53</t>
  </si>
  <si>
    <t>h56</t>
  </si>
  <si>
    <r>
      <t xml:space="preserve">Food item code in Household Survey </t>
    </r>
    <r>
      <rPr>
        <b/>
        <sz val="11"/>
        <color indexed="10"/>
        <rFont val="Calibri"/>
        <family val="2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</si>
  <si>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</rPr>
      <t>(desc)</t>
    </r>
  </si>
  <si>
    <t>Reference Food Composition Table (FCT)</t>
  </si>
  <si>
    <t>Food code in FCT</t>
  </si>
  <si>
    <t>Food description in FCT</t>
  </si>
  <si>
    <t xml:space="preserve">Food Item Index Matching (Read the text in the comment of this cell)
</t>
  </si>
  <si>
    <r>
      <t xml:space="preserve">Refuse factor </t>
    </r>
    <r>
      <rPr>
        <b/>
        <sz val="11"/>
        <color indexed="10"/>
        <rFont val="Calibri"/>
        <family val="2"/>
      </rPr>
      <t>(refuse)</t>
    </r>
  </si>
  <si>
    <r>
      <t xml:space="preserve">Item Group </t>
    </r>
    <r>
      <rPr>
        <b/>
        <sz val="11"/>
        <color indexed="10"/>
        <rFont val="Calibri"/>
        <family val="2"/>
      </rPr>
      <t>(item_grp)</t>
    </r>
  </si>
  <si>
    <t>Water (grams)</t>
  </si>
  <si>
    <t>Ash (grams)</t>
  </si>
  <si>
    <r>
      <t xml:space="preserve">Protein (grams) </t>
    </r>
    <r>
      <rPr>
        <b/>
        <sz val="11"/>
        <color indexed="10"/>
        <rFont val="Calibri"/>
        <family val="2"/>
      </rPr>
      <t>(fd_pro)</t>
    </r>
  </si>
  <si>
    <r>
      <t xml:space="preserve">Fat (grams) </t>
    </r>
    <r>
      <rPr>
        <b/>
        <sz val="11"/>
        <color indexed="10"/>
        <rFont val="Calibri"/>
        <family val="2"/>
      </rPr>
      <t>(fd_fat)</t>
    </r>
  </si>
  <si>
    <r>
      <t xml:space="preserve">Fiber (grams) </t>
    </r>
    <r>
      <rPr>
        <b/>
        <sz val="11"/>
        <color indexed="10"/>
        <rFont val="Calibri"/>
        <family val="2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</si>
  <si>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</rPr>
      <t>(fd_alc)</t>
    </r>
  </si>
  <si>
    <t>Carbohydrates including fiber (Total) (grams)</t>
  </si>
  <si>
    <r>
      <t xml:space="preserve">Available Carbohydrates by difference (grams) </t>
    </r>
    <r>
      <rPr>
        <b/>
        <sz val="11"/>
        <color indexed="10"/>
        <rFont val="Calibri"/>
        <family val="2"/>
      </rPr>
      <t>(fd_car)</t>
    </r>
  </si>
  <si>
    <t>Calories (Kcal)</t>
  </si>
  <si>
    <r>
      <t xml:space="preserve">Computed calories (Kcal) </t>
    </r>
    <r>
      <rPr>
        <b/>
        <sz val="11"/>
        <color indexed="10"/>
        <rFont val="Calibri"/>
        <family val="2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</si>
  <si>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</si>
  <si>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</si>
  <si>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</si>
  <si>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</si>
  <si>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</si>
  <si>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</si>
  <si>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</si>
  <si>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</si>
  <si>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</rPr>
      <t>(betacar)</t>
    </r>
  </si>
  <si>
    <r>
      <t xml:space="preserve">Vitamin A (micrograms of Retinol Activity Equivalent) </t>
    </r>
    <r>
      <rPr>
        <b/>
        <sz val="11"/>
        <color indexed="10"/>
        <rFont val="Calibri"/>
        <family val="2"/>
      </rPr>
      <t>(rae_vita)</t>
    </r>
  </si>
  <si>
    <r>
      <t xml:space="preserve">Vitamin B6 (Pyridoxine) (milligrams) </t>
    </r>
    <r>
      <rPr>
        <b/>
        <sz val="11"/>
        <color indexed="10"/>
        <rFont val="Calibri"/>
        <family val="2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</si>
  <si>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</si>
  <si>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</si>
  <si>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</si>
  <si>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</si>
  <si>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</si>
  <si>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</si>
  <si>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</si>
  <si>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</rPr>
      <t>(trypto)</t>
    </r>
  </si>
  <si>
    <r>
      <t xml:space="preserve">Valine (grams) </t>
    </r>
    <r>
      <rPr>
        <b/>
        <sz val="11"/>
        <color indexed="10"/>
        <rFont val="Calibri"/>
        <family val="2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</si>
  <si>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</si>
  <si>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</si>
  <si>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</rPr>
      <t>(tyrosine)</t>
    </r>
  </si>
  <si>
    <r>
      <t xml:space="preserve">Protein Digestibility (%) </t>
    </r>
    <r>
      <rPr>
        <b/>
        <sz val="11"/>
        <color indexed="10"/>
        <rFont val="Calibri"/>
        <family val="2"/>
      </rPr>
      <t>(pro_dig)</t>
    </r>
  </si>
  <si>
    <t>Example of the input Data File 4 (FACTORS) format</t>
  </si>
  <si>
    <r>
      <t xml:space="preserve">Food item code in Household Survey </t>
    </r>
    <r>
      <rPr>
        <b/>
        <sz val="11"/>
        <color indexed="10"/>
        <rFont val="Calibri"/>
        <family val="2"/>
        <scheme val="minor"/>
      </rPr>
      <t>(item_cod)</t>
    </r>
  </si>
  <si>
    <r>
      <t xml:space="preserve">Food item description in Household Survey </t>
    </r>
    <r>
      <rPr>
        <b/>
        <sz val="11"/>
        <color indexed="10"/>
        <rFont val="Calibri"/>
        <family val="2"/>
        <scheme val="minor"/>
      </rPr>
      <t>(desc)</t>
    </r>
  </si>
  <si>
    <t>Weighting factor</t>
  </si>
  <si>
    <r>
      <t xml:space="preserve">Refuse factor </t>
    </r>
    <r>
      <rPr>
        <b/>
        <sz val="11"/>
        <color indexed="10"/>
        <rFont val="Calibri"/>
        <family val="2"/>
        <scheme val="minor"/>
      </rPr>
      <t>(refuse)</t>
    </r>
  </si>
  <si>
    <r>
      <t xml:space="preserve">Item Group </t>
    </r>
    <r>
      <rPr>
        <b/>
        <sz val="11"/>
        <color indexed="10"/>
        <rFont val="Calibri"/>
        <family val="2"/>
        <scheme val="minor"/>
      </rPr>
      <t>(item_grp)</t>
    </r>
  </si>
  <si>
    <r>
      <t xml:space="preserve">Protein (grams) </t>
    </r>
    <r>
      <rPr>
        <b/>
        <sz val="11"/>
        <color indexed="10"/>
        <rFont val="Calibri"/>
        <family val="2"/>
        <scheme val="minor"/>
      </rPr>
      <t>(fd_pro)</t>
    </r>
  </si>
  <si>
    <r>
      <t xml:space="preserve">Fat (grams) </t>
    </r>
    <r>
      <rPr>
        <b/>
        <sz val="11"/>
        <color indexed="10"/>
        <rFont val="Calibri"/>
        <family val="2"/>
        <scheme val="minor"/>
      </rPr>
      <t>(fd_fat)</t>
    </r>
  </si>
  <si>
    <r>
      <t xml:space="preserve">Fiber (grams) </t>
    </r>
    <r>
      <rPr>
        <b/>
        <sz val="11"/>
        <color indexed="10"/>
        <rFont val="Calibri"/>
        <family val="2"/>
        <scheme val="minor"/>
      </rPr>
      <t>(fd_fib)</t>
    </r>
  </si>
  <si>
    <r>
      <t xml:space="preserve">Alcohol (grams) </t>
    </r>
    <r>
      <rPr>
        <b/>
        <sz val="11"/>
        <color indexed="10"/>
        <rFont val="Calibri"/>
        <family val="2"/>
        <scheme val="minor"/>
      </rPr>
      <t>(fd_alc)</t>
    </r>
  </si>
  <si>
    <r>
      <t xml:space="preserve">Available Carbohydrates by difference (grams) </t>
    </r>
    <r>
      <rPr>
        <b/>
        <sz val="11"/>
        <color indexed="10"/>
        <rFont val="Calibri"/>
        <family val="2"/>
        <scheme val="minor"/>
      </rPr>
      <t>(fd_car)</t>
    </r>
  </si>
  <si>
    <r>
      <t xml:space="preserve">Computed calories (Kcal) </t>
    </r>
    <r>
      <rPr>
        <b/>
        <sz val="11"/>
        <color indexed="10"/>
        <rFont val="Calibri"/>
        <family val="2"/>
        <scheme val="minor"/>
      </rPr>
      <t>(fd_kcal)</t>
    </r>
  </si>
  <si>
    <r>
      <t xml:space="preserve">Calcium (milligrams) </t>
    </r>
    <r>
      <rPr>
        <b/>
        <sz val="11"/>
        <color indexed="10"/>
        <rFont val="Calibri"/>
        <family val="2"/>
        <scheme val="minor"/>
      </rPr>
      <t>(calcium)</t>
    </r>
  </si>
  <si>
    <r>
      <t xml:space="preserve">Iron (milligrams) </t>
    </r>
    <r>
      <rPr>
        <b/>
        <sz val="11"/>
        <color indexed="10"/>
        <rFont val="Calibri"/>
        <family val="2"/>
        <scheme val="minor"/>
      </rPr>
      <t>(iron)</t>
    </r>
  </si>
  <si>
    <r>
      <t xml:space="preserve">Animal iron (milligrams) </t>
    </r>
    <r>
      <rPr>
        <b/>
        <sz val="11"/>
        <color indexed="10"/>
        <rFont val="Calibri"/>
        <family val="2"/>
        <scheme val="minor"/>
      </rPr>
      <t>(fe_anim)</t>
    </r>
  </si>
  <si>
    <r>
      <t xml:space="preserve">Non animal iron (milligrams) </t>
    </r>
    <r>
      <rPr>
        <b/>
        <sz val="11"/>
        <color indexed="10"/>
        <rFont val="Calibri"/>
        <family val="2"/>
        <scheme val="minor"/>
      </rPr>
      <t>(fe_nanim)</t>
    </r>
  </si>
  <si>
    <r>
      <t xml:space="preserve">Vitamin C (Ascorbic Acid) (milligrams) </t>
    </r>
    <r>
      <rPr>
        <b/>
        <sz val="11"/>
        <color indexed="10"/>
        <rFont val="Calibri"/>
        <family val="2"/>
        <scheme val="minor"/>
      </rPr>
      <t>(vit_c)</t>
    </r>
  </si>
  <si>
    <r>
      <t xml:space="preserve">Vitamin B1 (Thiamine) (milligrams) </t>
    </r>
    <r>
      <rPr>
        <b/>
        <sz val="11"/>
        <color indexed="10"/>
        <rFont val="Calibri"/>
        <family val="2"/>
        <scheme val="minor"/>
      </rPr>
      <t>(vit_b1)</t>
    </r>
  </si>
  <si>
    <r>
      <t xml:space="preserve">Vitamin B2 (Riboflavin) (milligrams) </t>
    </r>
    <r>
      <rPr>
        <b/>
        <sz val="11"/>
        <color indexed="10"/>
        <rFont val="Calibri"/>
        <family val="2"/>
        <scheme val="minor"/>
      </rPr>
      <t>(vit_b2)</t>
    </r>
  </si>
  <si>
    <r>
      <t xml:space="preserve">Retinol (micrograms) </t>
    </r>
    <r>
      <rPr>
        <b/>
        <sz val="11"/>
        <color indexed="10"/>
        <rFont val="Calibri"/>
        <family val="2"/>
        <scheme val="minor"/>
      </rPr>
      <t>(retinol)</t>
    </r>
  </si>
  <si>
    <r>
      <t xml:space="preserve">Betacaroteno (micrograms) </t>
    </r>
    <r>
      <rPr>
        <b/>
        <sz val="11"/>
        <color indexed="10"/>
        <rFont val="Calibri"/>
        <family val="2"/>
        <scheme val="minor"/>
      </rPr>
      <t>(betacar)</t>
    </r>
  </si>
  <si>
    <r>
      <t xml:space="preserve">Vitamin A (micrograms of Retinol Activity Equivalent) </t>
    </r>
    <r>
      <rPr>
        <b/>
        <sz val="11"/>
        <color indexed="10"/>
        <rFont val="Calibri"/>
        <family val="2"/>
        <scheme val="minor"/>
      </rPr>
      <t>(rae_vita)</t>
    </r>
  </si>
  <si>
    <r>
      <t xml:space="preserve">Vitamin B6 (Pyridoxine) (milligrams) </t>
    </r>
    <r>
      <rPr>
        <b/>
        <sz val="11"/>
        <color indexed="10"/>
        <rFont val="Calibri"/>
        <family val="2"/>
        <scheme val="minor"/>
      </rPr>
      <t>(vit_b6)</t>
    </r>
  </si>
  <si>
    <r>
      <t xml:space="preserve">Vitamin B12 (Cobalamine) (micrograms) </t>
    </r>
    <r>
      <rPr>
        <b/>
        <sz val="11"/>
        <color indexed="10"/>
        <rFont val="Calibri"/>
        <family val="2"/>
        <scheme val="minor"/>
      </rPr>
      <t>(vit_b12)</t>
    </r>
  </si>
  <si>
    <r>
      <t xml:space="preserve">Isoleucine (grams) </t>
    </r>
    <r>
      <rPr>
        <b/>
        <sz val="11"/>
        <color indexed="10"/>
        <rFont val="Calibri"/>
        <family val="2"/>
        <scheme val="minor"/>
      </rPr>
      <t>(isoleuc)</t>
    </r>
  </si>
  <si>
    <r>
      <t xml:space="preserve">Leucine (grams) </t>
    </r>
    <r>
      <rPr>
        <b/>
        <sz val="11"/>
        <color indexed="10"/>
        <rFont val="Calibri"/>
        <family val="2"/>
        <scheme val="minor"/>
      </rPr>
      <t>(leucine)</t>
    </r>
  </si>
  <si>
    <r>
      <t xml:space="preserve">Lysine (grams) </t>
    </r>
    <r>
      <rPr>
        <b/>
        <sz val="11"/>
        <color indexed="10"/>
        <rFont val="Calibri"/>
        <family val="2"/>
        <scheme val="minor"/>
      </rPr>
      <t>(lysine)</t>
    </r>
  </si>
  <si>
    <r>
      <t xml:space="preserve">Methionine (grams) </t>
    </r>
    <r>
      <rPr>
        <b/>
        <sz val="11"/>
        <color indexed="10"/>
        <rFont val="Calibri"/>
        <family val="2"/>
        <scheme val="minor"/>
      </rPr>
      <t>(methion)</t>
    </r>
  </si>
  <si>
    <r>
      <t xml:space="preserve">Phenylalanine (grams) </t>
    </r>
    <r>
      <rPr>
        <b/>
        <sz val="11"/>
        <color indexed="10"/>
        <rFont val="Calibri"/>
        <family val="2"/>
        <scheme val="minor"/>
      </rPr>
      <t>(phenyl)</t>
    </r>
  </si>
  <si>
    <r>
      <t xml:space="preserve">Threonine (grams) </t>
    </r>
    <r>
      <rPr>
        <b/>
        <sz val="11"/>
        <color indexed="10"/>
        <rFont val="Calibri"/>
        <family val="2"/>
        <scheme val="minor"/>
      </rPr>
      <t>(threon)</t>
    </r>
  </si>
  <si>
    <r>
      <t xml:space="preserve">Tryptophan (grams) </t>
    </r>
    <r>
      <rPr>
        <b/>
        <sz val="11"/>
        <color indexed="10"/>
        <rFont val="Calibri"/>
        <family val="2"/>
        <scheme val="minor"/>
      </rPr>
      <t>(trypto)</t>
    </r>
  </si>
  <si>
    <r>
      <t xml:space="preserve">Valine (grams) </t>
    </r>
    <r>
      <rPr>
        <b/>
        <sz val="11"/>
        <color indexed="10"/>
        <rFont val="Calibri"/>
        <family val="2"/>
        <scheme val="minor"/>
      </rPr>
      <t>(valine)</t>
    </r>
  </si>
  <si>
    <r>
      <t xml:space="preserve">Histidine (grams) </t>
    </r>
    <r>
      <rPr>
        <b/>
        <sz val="11"/>
        <color indexed="10"/>
        <rFont val="Calibri"/>
        <family val="2"/>
        <scheme val="minor"/>
      </rPr>
      <t>(histid)</t>
    </r>
  </si>
  <si>
    <r>
      <t xml:space="preserve">Cystine (grams) </t>
    </r>
    <r>
      <rPr>
        <b/>
        <sz val="11"/>
        <color indexed="10"/>
        <rFont val="Calibri"/>
        <family val="2"/>
        <scheme val="minor"/>
      </rPr>
      <t>(cysteine)</t>
    </r>
  </si>
  <si>
    <r>
      <t xml:space="preserve">Tyrosine (grams) </t>
    </r>
    <r>
      <rPr>
        <b/>
        <sz val="11"/>
        <color indexed="10"/>
        <rFont val="Calibri"/>
        <family val="2"/>
        <scheme val="minor"/>
      </rPr>
      <t>(tyrosine)</t>
    </r>
  </si>
  <si>
    <r>
      <t xml:space="preserve">Protein Digestibility (%) </t>
    </r>
    <r>
      <rPr>
        <b/>
        <sz val="11"/>
        <color indexed="10"/>
        <rFont val="Calibri"/>
        <family val="2"/>
        <scheme val="minor"/>
      </rPr>
      <t>(pro_dig)</t>
    </r>
  </si>
  <si>
    <t>Rice grain, raw</t>
  </si>
  <si>
    <t>Rice, brown, long-grain, raw</t>
  </si>
  <si>
    <t>Rice, brown, medium-grain, raw</t>
  </si>
  <si>
    <t>Rice, white, short-grain, raw</t>
  </si>
  <si>
    <t>Rice, white, glutinous, raw</t>
  </si>
  <si>
    <t>Rice, white, long-grain, regular, raw, unenriched</t>
  </si>
  <si>
    <t>Rice, white, medium-grain, raw, unenriched</t>
  </si>
  <si>
    <t>Rice, white, short-grain, raw, unenriched</t>
  </si>
  <si>
    <t>From weighted average</t>
  </si>
  <si>
    <t>Tomato, raw</t>
  </si>
  <si>
    <t>Tomatoes, green, raw</t>
  </si>
  <si>
    <t>Tomatoes, red, ripe, raw, year round average</t>
  </si>
  <si>
    <t>Tomatoes, orange, raw</t>
  </si>
  <si>
    <t>Tomatoes, yellow, raw</t>
  </si>
  <si>
    <t>Archival of the input Data File 4 (FACTORS)</t>
  </si>
  <si>
    <t>Template of the input Data File 4 (FACTORS)</t>
  </si>
  <si>
    <t>Data File 4 (FACTORS) to upload</t>
  </si>
  <si>
    <t>Reference FCT</t>
  </si>
  <si>
    <t xml:space="preserve">Food Item Index Matching </t>
  </si>
  <si>
    <t>Water</t>
  </si>
  <si>
    <t>Ash</t>
  </si>
  <si>
    <t>Carbohydrates including fiber</t>
  </si>
  <si>
    <t>Calories</t>
  </si>
  <si>
    <t>Rice, starch</t>
  </si>
  <si>
    <t>Cornstarch</t>
  </si>
  <si>
    <t>Banana ripe</t>
  </si>
  <si>
    <t>Bananas, raw</t>
  </si>
  <si>
    <t>Chicken, eggs raw</t>
  </si>
  <si>
    <t>Egg, whole, raw, fresh</t>
  </si>
  <si>
    <t>Tea, leaves</t>
  </si>
  <si>
    <t>Beer</t>
  </si>
  <si>
    <t xml:space="preserve">Alcoholic beverage, beer, regular, all  </t>
  </si>
  <si>
    <t>Lunch</t>
  </si>
  <si>
    <t>Sandwhich, hamburger, chicken, pizza, hotdog, fast food</t>
  </si>
  <si>
    <t>Bread with wheat flour</t>
  </si>
  <si>
    <t>Bread with whole wheat flour</t>
  </si>
  <si>
    <t>Bread with rye and oat flour</t>
  </si>
  <si>
    <t>Bread</t>
  </si>
  <si>
    <t>Crackers and cookies</t>
  </si>
  <si>
    <t>brown rice</t>
  </si>
  <si>
    <t>common ricee</t>
  </si>
  <si>
    <t>rice perla variety</t>
  </si>
  <si>
    <t>rice carolina variety</t>
  </si>
  <si>
    <t>rice long grain</t>
  </si>
  <si>
    <t>Rice</t>
  </si>
  <si>
    <t>Corn grain</t>
  </si>
  <si>
    <t>Wheat grain imported</t>
  </si>
  <si>
    <t>Wheat grain</t>
  </si>
  <si>
    <t>Macaroni</t>
  </si>
  <si>
    <t>Wheat and/or corn flour</t>
  </si>
  <si>
    <t>Other cereals (Oat, etc.)</t>
  </si>
  <si>
    <t>Chicken meat, whole or parts</t>
  </si>
  <si>
    <t>Offals</t>
  </si>
  <si>
    <t>Beef meat (special cuts,ground,etc. )</t>
  </si>
  <si>
    <t>Beef meat with bones (with fibres, second class, etc. )</t>
  </si>
  <si>
    <t>Lamb meat</t>
  </si>
  <si>
    <t>Pig meat</t>
  </si>
  <si>
    <t>Meat, native animal</t>
  </si>
  <si>
    <t>Sausage, cold meat, etc.</t>
  </si>
  <si>
    <t>Other meat (rabbit, llama, etc.)</t>
  </si>
  <si>
    <t>Fresh fish</t>
  </si>
  <si>
    <t>Tunna, sardines</t>
  </si>
  <si>
    <t>Other fish (dry, canned, seafood,etc.)</t>
  </si>
  <si>
    <t>Edible oil</t>
  </si>
  <si>
    <t>Margarine, butter</t>
  </si>
  <si>
    <t>Liquid milk</t>
  </si>
  <si>
    <t>Powdered milk</t>
  </si>
  <si>
    <t>Processed cheese</t>
  </si>
  <si>
    <t>Cheese quartirolo</t>
  </si>
  <si>
    <t>Cheese cheddar</t>
  </si>
  <si>
    <t>Cheese criollo</t>
  </si>
  <si>
    <t>Cheese</t>
  </si>
  <si>
    <t>Hen eggs</t>
  </si>
  <si>
    <t>Eggs</t>
  </si>
  <si>
    <t>Other milk products (yoghurt, etc.)</t>
  </si>
  <si>
    <t>Onions</t>
  </si>
  <si>
    <t>Tomatoe, round ripe</t>
  </si>
  <si>
    <t>Tomatoe, oval ripe</t>
  </si>
  <si>
    <t>Tomatoe, green</t>
  </si>
  <si>
    <t>Sardine with tomatoe sauce</t>
  </si>
  <si>
    <t xml:space="preserve">Tomatoe  </t>
  </si>
  <si>
    <t>Carrot with peel</t>
  </si>
  <si>
    <t xml:space="preserve">Carrot  </t>
  </si>
  <si>
    <t xml:space="preserve">Pea, fresh  </t>
  </si>
  <si>
    <t xml:space="preserve">Broad bean fresh  </t>
  </si>
  <si>
    <t xml:space="preserve">Corn  </t>
  </si>
  <si>
    <t xml:space="preserve">Lettuce, chard  </t>
  </si>
  <si>
    <t>Locoto, cayenne pepper,parsley</t>
  </si>
  <si>
    <t>Other fresh vegetables (turnip, spinach, etc.)</t>
  </si>
  <si>
    <t>Papaya pink</t>
  </si>
  <si>
    <t>Papaya yellow</t>
  </si>
  <si>
    <t>Chuño (dry, wet)</t>
  </si>
  <si>
    <t>Manioc raw</t>
  </si>
  <si>
    <t xml:space="preserve">Manioc  </t>
  </si>
  <si>
    <t>Coke</t>
  </si>
  <si>
    <t xml:space="preserve">Yam  </t>
  </si>
  <si>
    <t>Yam</t>
  </si>
  <si>
    <t>Groundnuts, lentils, beans</t>
  </si>
  <si>
    <t>Plantain</t>
  </si>
  <si>
    <t xml:space="preserve">Banana  </t>
  </si>
  <si>
    <t>Orange fresh juice</t>
  </si>
  <si>
    <t>Orange sour</t>
  </si>
  <si>
    <t>Orange sweet and sour</t>
  </si>
  <si>
    <t>Orange sweet</t>
  </si>
  <si>
    <t xml:space="preserve">Orange  </t>
  </si>
  <si>
    <t>Mandarine, variety owari</t>
  </si>
  <si>
    <t xml:space="preserve">Mandarine  </t>
  </si>
  <si>
    <t>Mandarine variety scarlet</t>
  </si>
  <si>
    <t>Lemon common variety</t>
  </si>
  <si>
    <t>Lemon variety rough</t>
  </si>
  <si>
    <t xml:space="preserve">Lemon  </t>
  </si>
  <si>
    <t>Apple with peel</t>
  </si>
  <si>
    <t xml:space="preserve">Apple  </t>
  </si>
  <si>
    <t xml:space="preserve">Sugar  </t>
  </si>
  <si>
    <t>Jam, jelly</t>
  </si>
  <si>
    <t xml:space="preserve">Honey  </t>
  </si>
  <si>
    <t>Powdered drinks and deserts</t>
  </si>
  <si>
    <t>Other sweetner</t>
  </si>
  <si>
    <t>Tea, coffee, mate, herbs</t>
  </si>
  <si>
    <t xml:space="preserve">Tea leaves </t>
  </si>
  <si>
    <t>Chili dry</t>
  </si>
  <si>
    <t>Condiments</t>
  </si>
  <si>
    <t>Carbonated beverages</t>
  </si>
  <si>
    <t>Juice bottled/canned</t>
  </si>
  <si>
    <t>Alocholic beverages (beer, etc.)</t>
  </si>
  <si>
    <t>Breakfast</t>
  </si>
  <si>
    <t>Tea</t>
  </si>
  <si>
    <t>Dinner</t>
  </si>
  <si>
    <t>Ice cream, toffees</t>
  </si>
  <si>
    <t>Beer and/or other alcoholic beverages</t>
  </si>
  <si>
    <t xml:space="preserve">Carbonated beverages, juice, bottled and/or canned </t>
  </si>
  <si>
    <t>Salt</t>
  </si>
  <si>
    <t>Average in 'Average' worksheet</t>
  </si>
  <si>
    <t>Calories and nutrients estimated by ADePT-MESA</t>
  </si>
  <si>
    <t>Meat, lean</t>
  </si>
  <si>
    <t>Charque raw</t>
  </si>
  <si>
    <t>Sunflower oil</t>
  </si>
  <si>
    <t>Fresh pea</t>
  </si>
  <si>
    <t>Corn white</t>
  </si>
  <si>
    <t xml:space="preserve">Potato  </t>
  </si>
  <si>
    <t>Potato luki with peel</t>
  </si>
  <si>
    <t>Potato dehydrated Chuño</t>
  </si>
  <si>
    <t>Plantain guineo macho</t>
  </si>
  <si>
    <t>Plantain desert</t>
  </si>
  <si>
    <t>Powdered cocoa</t>
  </si>
  <si>
    <t>Chili dry red</t>
  </si>
  <si>
    <t>Sweet cookies zoologico</t>
  </si>
  <si>
    <t>Sweet cookies Maria</t>
  </si>
  <si>
    <t>Sweet cookies varieties</t>
  </si>
  <si>
    <t>Cracker</t>
  </si>
  <si>
    <t>Cracker with water</t>
  </si>
  <si>
    <t>Homemade cookies</t>
  </si>
  <si>
    <t>Corn yellow whole</t>
  </si>
  <si>
    <t>Corn white variety Palta W.</t>
  </si>
  <si>
    <t>Corn white variety Chuncula</t>
  </si>
  <si>
    <t>Corn white variety Chuspillo</t>
  </si>
  <si>
    <t>Corn white variety Lichucula</t>
  </si>
  <si>
    <t>Corn white variety Chuspillo tostado</t>
  </si>
  <si>
    <t>Corn white variety trillado</t>
  </si>
  <si>
    <t>Corn white variety pelado</t>
  </si>
  <si>
    <t>Corn yellow variety tiraque</t>
  </si>
  <si>
    <t>Corn yellow variety altiplano</t>
  </si>
  <si>
    <t>Corn yellow variety cubano</t>
  </si>
  <si>
    <t>Corn morado</t>
  </si>
  <si>
    <t>Corn J</t>
  </si>
  <si>
    <t>Corn wilcaparu</t>
  </si>
  <si>
    <t>Corn wilcaparu frangollo</t>
  </si>
  <si>
    <t>Wheat variety Mocho</t>
  </si>
  <si>
    <t>Wheat Jankaquipa</t>
  </si>
  <si>
    <t>Wheat commercial</t>
  </si>
  <si>
    <t>Wheat variety Coposu</t>
  </si>
  <si>
    <t>Wheat variety Gabo</t>
  </si>
  <si>
    <t>Wheat variety Montana</t>
  </si>
  <si>
    <t>Quinua variety Coltu</t>
  </si>
  <si>
    <t>Quinua variety pasancalla</t>
  </si>
  <si>
    <t>Quinua variety real</t>
  </si>
  <si>
    <t>Quinua sweet</t>
  </si>
  <si>
    <t>Quinua variety surumi</t>
  </si>
  <si>
    <t>Quinua variety q</t>
  </si>
  <si>
    <t>Quinua flour</t>
  </si>
  <si>
    <t>Quinua sweet flour</t>
  </si>
  <si>
    <t>Quinua sweet flour precooked</t>
  </si>
  <si>
    <t>Wheat flour</t>
  </si>
  <si>
    <t>Corn flour</t>
  </si>
  <si>
    <t>Commercial oat</t>
  </si>
  <si>
    <t>Barley whole grain</t>
  </si>
  <si>
    <t>Amaranto flake</t>
  </si>
  <si>
    <t>Cañahua flake</t>
  </si>
  <si>
    <t>Libro raw</t>
  </si>
  <si>
    <t>Intestine raw</t>
  </si>
  <si>
    <t>Kidney raw</t>
  </si>
  <si>
    <t>Beef meat lean raw</t>
  </si>
  <si>
    <t>Beef meat grounded lean raw</t>
  </si>
  <si>
    <t>Sausage riojano raw</t>
  </si>
  <si>
    <t>Sausage viena type</t>
  </si>
  <si>
    <t>Ham</t>
  </si>
  <si>
    <t>Pig cold meat</t>
  </si>
  <si>
    <t>Llama fresh meat</t>
  </si>
  <si>
    <t>Rabbit meat</t>
  </si>
  <si>
    <t>Shad cooked</t>
  </si>
  <si>
    <t>Shad fried</t>
  </si>
  <si>
    <t>Trout raw</t>
  </si>
  <si>
    <t>Trout fresh fillet</t>
  </si>
  <si>
    <t>Ispi fresh</t>
  </si>
  <si>
    <t>Silverside cooked without bones</t>
  </si>
  <si>
    <t>Silverside fried with bones</t>
  </si>
  <si>
    <t>Mauri cooked</t>
  </si>
  <si>
    <t>Sardine in oil</t>
  </si>
  <si>
    <t>Tunna in oil</t>
  </si>
  <si>
    <t>Ispi dry</t>
  </si>
  <si>
    <t>Trout smoked</t>
  </si>
  <si>
    <t>Lard</t>
  </si>
  <si>
    <t>Margarine</t>
  </si>
  <si>
    <t>Vegetal butter</t>
  </si>
  <si>
    <t>Fresh cow milk</t>
  </si>
  <si>
    <t>Milk UTH</t>
  </si>
  <si>
    <t>Whole milk powdered</t>
  </si>
  <si>
    <t>Skimmed milk powdered</t>
  </si>
  <si>
    <t>Salt butter</t>
  </si>
  <si>
    <t>Yogurt light flavour strawberry</t>
  </si>
  <si>
    <t>Yogurt flavour strawberry</t>
  </si>
  <si>
    <t>Yogurt with pieces of peach</t>
  </si>
  <si>
    <t>Onion white, head</t>
  </si>
  <si>
    <t>Onion morada, head</t>
  </si>
  <si>
    <t>Onion leaves</t>
  </si>
  <si>
    <t>Onion stem</t>
  </si>
  <si>
    <t>Leek</t>
  </si>
  <si>
    <t>Lettuce crespa</t>
  </si>
  <si>
    <t>Lettuce repollada</t>
  </si>
  <si>
    <t>Lettuce común</t>
  </si>
  <si>
    <t>Lettuce romana</t>
  </si>
  <si>
    <t>Chard leaves and stem</t>
  </si>
  <si>
    <t>Chard leaves without stem</t>
  </si>
  <si>
    <t>Parsley</t>
  </si>
  <si>
    <t>Cayenne pepper green</t>
  </si>
  <si>
    <t>Cayenne pepper red</t>
  </si>
  <si>
    <t>Chili green</t>
  </si>
  <si>
    <t>Spinack</t>
  </si>
  <si>
    <t>Turnip</t>
  </si>
  <si>
    <t>Cabbage white</t>
  </si>
  <si>
    <t>Other tubers (papaliza, sweet potatoe, etc.)</t>
  </si>
  <si>
    <t>sweet potatoe yellow</t>
  </si>
  <si>
    <t>sweet potatoe white</t>
  </si>
  <si>
    <t>Lentil</t>
  </si>
  <si>
    <t>Red beans</t>
  </si>
  <si>
    <t>White beans</t>
  </si>
  <si>
    <t>Groundnut with shell</t>
  </si>
  <si>
    <t>Other fresh fruits (pineapple, lime, grapefruit, etc.)</t>
  </si>
  <si>
    <t>Pineapple</t>
  </si>
  <si>
    <t>Grapefruit white</t>
  </si>
  <si>
    <t>Grapefruit pink</t>
  </si>
  <si>
    <t>Lime variety persia</t>
  </si>
  <si>
    <t>Honey bee</t>
  </si>
  <si>
    <t>Honey from the reed</t>
  </si>
  <si>
    <t>Chicha made from corn</t>
  </si>
  <si>
    <t>Red wine</t>
  </si>
  <si>
    <r>
      <t xml:space="preserve">Total Fat (grams) </t>
    </r>
    <r>
      <rPr>
        <b/>
        <sz val="11"/>
        <color indexed="10"/>
        <rFont val="Calibri"/>
        <family val="2"/>
        <scheme val="minor"/>
      </rPr>
      <t>(fd_fat)</t>
    </r>
  </si>
  <si>
    <r>
      <t xml:space="preserve">Total Fiber (grams) </t>
    </r>
    <r>
      <rPr>
        <b/>
        <sz val="11"/>
        <color indexed="10"/>
        <rFont val="Calibri"/>
        <family val="2"/>
        <scheme val="minor"/>
      </rPr>
      <t>(fd_fib)</t>
    </r>
  </si>
  <si>
    <t>Well defined, just one entry</t>
  </si>
  <si>
    <t>Not very well defined (average in Example Average)</t>
  </si>
  <si>
    <t>Estimation based on the assumption that only 1/20 of nutrients is going to the liquid tea/coffee</t>
  </si>
  <si>
    <t>Country FCT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</si>
</sst>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00000000"/>
  </numFmts>
  <fonts count="14" x14ac:knownFonts="1">
    <font>
      <sz val="10"/>
      <name val="Arial"/>
    </font>
    <font>
      <sz val="8"/>
      <name val="Arial"/>
      <family val="2"/>
    </font>
    <font>
      <sz val="10"/>
      <name val="MS Sans Serif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indexed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4" fontId="10" fillId="0" borderId="0" applyFill="0" applyBorder="0" applyAlignment="0" applyProtection="0"/>
    <xf numFmtId="3" fontId="10" fillId="0" borderId="0" applyFill="0" applyBorder="0" applyAlignment="0" applyProtection="0"/>
  </cellStyleXfs>
  <cellXfs count="83">
    <xf numFmtId="0" fontId="0" fillId="0" borderId="0" xfId="0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NumberFormat="1" applyFont="1" applyFill="1" applyBorder="1" applyAlignment="1">
      <alignment horizontal="left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/>
    <xf numFmtId="0" fontId="6" fillId="0" borderId="1" xfId="0" quotePrefix="1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166" fontId="6" fillId="0" borderId="5" xfId="0" applyNumberFormat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1" xfId="0" applyFont="1" applyBorder="1" applyAlignment="1">
      <alignment wrapText="1"/>
    </xf>
    <xf numFmtId="1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6" fillId="0" borderId="0" xfId="0" applyFont="1" applyAlignment="1">
      <alignment wrapText="1"/>
    </xf>
    <xf numFmtId="1" fontId="6" fillId="0" borderId="0" xfId="2" applyNumberFormat="1" applyFont="1" applyFill="1" applyBorder="1" applyAlignment="1">
      <alignment horizontal="left"/>
    </xf>
    <xf numFmtId="1" fontId="13" fillId="0" borderId="3" xfId="2" applyNumberFormat="1" applyFont="1" applyFill="1" applyBorder="1" applyAlignment="1">
      <alignment horizontal="left"/>
    </xf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0" fontId="6" fillId="0" borderId="0" xfId="0" quotePrefix="1" applyNumberFormat="1" applyFont="1" applyFill="1" applyAlignment="1">
      <alignment horizontal="left"/>
    </xf>
    <xf numFmtId="2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quotePrefix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6" fillId="0" borderId="0" xfId="0" quotePrefix="1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 vertical="top"/>
    </xf>
    <xf numFmtId="1" fontId="6" fillId="0" borderId="0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3" fontId="6" fillId="0" borderId="0" xfId="2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center"/>
    </xf>
    <xf numFmtId="0" fontId="7" fillId="0" borderId="0" xfId="0" applyFont="1"/>
    <xf numFmtId="2" fontId="6" fillId="0" borderId="1" xfId="0" quotePrefix="1" applyNumberFormat="1" applyFont="1" applyFill="1" applyBorder="1" applyAlignment="1">
      <alignment horizontal="center" vertical="center"/>
    </xf>
  </cellXfs>
  <cellStyles count="5">
    <cellStyle name="Comma [0] 2" xfId="3"/>
    <cellStyle name="Currency 2" xfId="4"/>
    <cellStyle name="Normal" xfId="0" builtinId="0"/>
    <cellStyle name="Normal 2" xfId="2"/>
    <cellStyle name="Standard_FDB602c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8</xdr:row>
      <xdr:rowOff>333375</xdr:rowOff>
    </xdr:from>
    <xdr:to>
      <xdr:col>9</xdr:col>
      <xdr:colOff>266700</xdr:colOff>
      <xdr:row>14</xdr:row>
      <xdr:rowOff>123825</xdr:rowOff>
    </xdr:to>
    <xdr:cxnSp macro="">
      <xdr:nvCxnSpPr>
        <xdr:cNvPr id="4" name="Straight Arrow Connector 3"/>
        <xdr:cNvCxnSpPr/>
      </xdr:nvCxnSpPr>
      <xdr:spPr>
        <a:xfrm>
          <a:off x="8201025" y="3381375"/>
          <a:ext cx="0" cy="20764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95250</xdr:colOff>
      <xdr:row>17</xdr:row>
      <xdr:rowOff>123825</xdr:rowOff>
    </xdr:from>
    <xdr:to>
      <xdr:col>18</xdr:col>
      <xdr:colOff>561975</xdr:colOff>
      <xdr:row>21</xdr:row>
      <xdr:rowOff>85725</xdr:rowOff>
    </xdr:to>
    <xdr:pic>
      <xdr:nvPicPr>
        <xdr:cNvPr id="3219" name="Picture 14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87175" y="6029325"/>
          <a:ext cx="2447925" cy="914400"/>
        </a:xfrm>
        <a:prstGeom prst="rect">
          <a:avLst/>
        </a:prstGeom>
        <a:noFill/>
      </xdr:spPr>
    </xdr:pic>
    <xdr:clientData/>
  </xdr:twoCellAnchor>
  <xdr:twoCellAnchor>
    <xdr:from>
      <xdr:col>16</xdr:col>
      <xdr:colOff>295275</xdr:colOff>
      <xdr:row>13</xdr:row>
      <xdr:rowOff>238125</xdr:rowOff>
    </xdr:from>
    <xdr:to>
      <xdr:col>16</xdr:col>
      <xdr:colOff>295275</xdr:colOff>
      <xdr:row>17</xdr:row>
      <xdr:rowOff>66675</xdr:rowOff>
    </xdr:to>
    <xdr:cxnSp macro="">
      <xdr:nvCxnSpPr>
        <xdr:cNvPr id="10" name="Straight Arrow Connector 9"/>
        <xdr:cNvCxnSpPr/>
      </xdr:nvCxnSpPr>
      <xdr:spPr>
        <a:xfrm>
          <a:off x="12553950" y="5191125"/>
          <a:ext cx="0" cy="781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333375</xdr:colOff>
      <xdr:row>13</xdr:row>
      <xdr:rowOff>247650</xdr:rowOff>
    </xdr:from>
    <xdr:to>
      <xdr:col>17</xdr:col>
      <xdr:colOff>333375</xdr:colOff>
      <xdr:row>17</xdr:row>
      <xdr:rowOff>76200</xdr:rowOff>
    </xdr:to>
    <xdr:cxnSp macro="">
      <xdr:nvCxnSpPr>
        <xdr:cNvPr id="33" name="Straight Arrow Connector 32"/>
        <xdr:cNvCxnSpPr/>
      </xdr:nvCxnSpPr>
      <xdr:spPr>
        <a:xfrm>
          <a:off x="13201650" y="5200650"/>
          <a:ext cx="0" cy="781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57150</xdr:colOff>
      <xdr:row>15</xdr:row>
      <xdr:rowOff>0</xdr:rowOff>
    </xdr:from>
    <xdr:to>
      <xdr:col>13</xdr:col>
      <xdr:colOff>371475</xdr:colOff>
      <xdr:row>20</xdr:row>
      <xdr:rowOff>9525</xdr:rowOff>
    </xdr:to>
    <xdr:pic>
      <xdr:nvPicPr>
        <xdr:cNvPr id="3222" name="Picture 15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29325" y="5524500"/>
          <a:ext cx="4714875" cy="1762125"/>
        </a:xfrm>
        <a:prstGeom prst="rect">
          <a:avLst/>
        </a:prstGeom>
        <a:noFill/>
      </xdr:spPr>
    </xdr:pic>
    <xdr:clientData/>
  </xdr:twoCellAnchor>
  <xdr:twoCellAnchor>
    <xdr:from>
      <xdr:col>14</xdr:col>
      <xdr:colOff>47625</xdr:colOff>
      <xdr:row>3</xdr:row>
      <xdr:rowOff>142875</xdr:rowOff>
    </xdr:from>
    <xdr:to>
      <xdr:col>14</xdr:col>
      <xdr:colOff>266701</xdr:colOff>
      <xdr:row>5</xdr:row>
      <xdr:rowOff>133351</xdr:rowOff>
    </xdr:to>
    <xdr:cxnSp macro="">
      <xdr:nvCxnSpPr>
        <xdr:cNvPr id="38" name="Straight Arrow Connector 37"/>
        <xdr:cNvCxnSpPr/>
      </xdr:nvCxnSpPr>
      <xdr:spPr>
        <a:xfrm flipH="1" flipV="1">
          <a:off x="11029950" y="714375"/>
          <a:ext cx="219076" cy="3714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304800</xdr:colOff>
      <xdr:row>2</xdr:row>
      <xdr:rowOff>19050</xdr:rowOff>
    </xdr:from>
    <xdr:to>
      <xdr:col>15</xdr:col>
      <xdr:colOff>314325</xdr:colOff>
      <xdr:row>5</xdr:row>
      <xdr:rowOff>133351</xdr:rowOff>
    </xdr:to>
    <xdr:cxnSp macro="">
      <xdr:nvCxnSpPr>
        <xdr:cNvPr id="43" name="Straight Arrow Connector 42"/>
        <xdr:cNvCxnSpPr/>
      </xdr:nvCxnSpPr>
      <xdr:spPr>
        <a:xfrm flipV="1">
          <a:off x="11896725" y="400050"/>
          <a:ext cx="9525" cy="68580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323850</xdr:colOff>
      <xdr:row>8</xdr:row>
      <xdr:rowOff>219075</xdr:rowOff>
    </xdr:from>
    <xdr:to>
      <xdr:col>1</xdr:col>
      <xdr:colOff>161927</xdr:colOff>
      <xdr:row>15</xdr:row>
      <xdr:rowOff>104775</xdr:rowOff>
    </xdr:to>
    <xdr:cxnSp macro="">
      <xdr:nvCxnSpPr>
        <xdr:cNvPr id="46" name="Straight Arrow Connector 45"/>
        <xdr:cNvCxnSpPr/>
      </xdr:nvCxnSpPr>
      <xdr:spPr>
        <a:xfrm flipH="1">
          <a:off x="323850" y="3267075"/>
          <a:ext cx="552452" cy="23622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571500</xdr:colOff>
      <xdr:row>6</xdr:row>
      <xdr:rowOff>314325</xdr:rowOff>
    </xdr:from>
    <xdr:to>
      <xdr:col>1</xdr:col>
      <xdr:colOff>600075</xdr:colOff>
      <xdr:row>15</xdr:row>
      <xdr:rowOff>104775</xdr:rowOff>
    </xdr:to>
    <xdr:cxnSp macro="">
      <xdr:nvCxnSpPr>
        <xdr:cNvPr id="48" name="Straight Arrow Connector 47"/>
        <xdr:cNvCxnSpPr/>
      </xdr:nvCxnSpPr>
      <xdr:spPr>
        <a:xfrm flipH="1">
          <a:off x="1285875" y="2600325"/>
          <a:ext cx="28575" cy="3028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1381125</xdr:colOff>
      <xdr:row>11</xdr:row>
      <xdr:rowOff>333375</xdr:rowOff>
    </xdr:from>
    <xdr:to>
      <xdr:col>6</xdr:col>
      <xdr:colOff>219075</xdr:colOff>
      <xdr:row>15</xdr:row>
      <xdr:rowOff>123825</xdr:rowOff>
    </xdr:to>
    <xdr:cxnSp macro="">
      <xdr:nvCxnSpPr>
        <xdr:cNvPr id="57" name="Straight Arrow Connector 56"/>
        <xdr:cNvCxnSpPr/>
      </xdr:nvCxnSpPr>
      <xdr:spPr>
        <a:xfrm flipH="1">
          <a:off x="4600575" y="4524375"/>
          <a:ext cx="1590675" cy="1123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428625</xdr:colOff>
      <xdr:row>0</xdr:row>
      <xdr:rowOff>95250</xdr:rowOff>
    </xdr:from>
    <xdr:to>
      <xdr:col>17</xdr:col>
      <xdr:colOff>381000</xdr:colOff>
      <xdr:row>1</xdr:row>
      <xdr:rowOff>180975</xdr:rowOff>
    </xdr:to>
    <xdr:pic>
      <xdr:nvPicPr>
        <xdr:cNvPr id="3224" name="Picture 1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362950" y="95250"/>
          <a:ext cx="4886325" cy="276225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457200</xdr:colOff>
      <xdr:row>3</xdr:row>
      <xdr:rowOff>133350</xdr:rowOff>
    </xdr:from>
    <xdr:to>
      <xdr:col>18</xdr:col>
      <xdr:colOff>152400</xdr:colOff>
      <xdr:row>5</xdr:row>
      <xdr:rowOff>114300</xdr:rowOff>
    </xdr:to>
    <xdr:cxnSp macro="">
      <xdr:nvCxnSpPr>
        <xdr:cNvPr id="66" name="Straight Arrow Connector 65"/>
        <xdr:cNvCxnSpPr/>
      </xdr:nvCxnSpPr>
      <xdr:spPr>
        <a:xfrm flipV="1">
          <a:off x="13325475" y="704850"/>
          <a:ext cx="400050" cy="361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57150</xdr:colOff>
      <xdr:row>2</xdr:row>
      <xdr:rowOff>28575</xdr:rowOff>
    </xdr:from>
    <xdr:to>
      <xdr:col>15</xdr:col>
      <xdr:colOff>66675</xdr:colOff>
      <xdr:row>3</xdr:row>
      <xdr:rowOff>114300</xdr:rowOff>
    </xdr:to>
    <xdr:pic>
      <xdr:nvPicPr>
        <xdr:cNvPr id="3228" name="Picture 15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991475" y="409575"/>
          <a:ext cx="3667125" cy="27622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47625</xdr:colOff>
      <xdr:row>1</xdr:row>
      <xdr:rowOff>180975</xdr:rowOff>
    </xdr:from>
    <xdr:to>
      <xdr:col>27</xdr:col>
      <xdr:colOff>257175</xdr:colOff>
      <xdr:row>3</xdr:row>
      <xdr:rowOff>85725</xdr:rowOff>
    </xdr:to>
    <xdr:pic>
      <xdr:nvPicPr>
        <xdr:cNvPr id="3229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3620750" y="371475"/>
          <a:ext cx="6105525" cy="285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8"/>
  <sheetViews>
    <sheetView tabSelected="1" workbookViewId="0">
      <selection activeCell="C7" sqref="C7"/>
    </sheetView>
  </sheetViews>
  <sheetFormatPr defaultRowHeight="15" x14ac:dyDescent="0.25"/>
  <cols>
    <col min="1" max="1" width="10.7109375" style="1" customWidth="1"/>
    <col min="2" max="2" width="18.28515625" style="1" customWidth="1"/>
    <col min="3" max="3" width="10.140625" style="1" customWidth="1"/>
    <col min="4" max="4" width="9.140625" style="1"/>
    <col min="5" max="5" width="25.140625" style="1" customWidth="1"/>
    <col min="6" max="6" width="16.140625" style="1" customWidth="1"/>
    <col min="7" max="8" width="10.140625" style="1" customWidth="1"/>
    <col min="9" max="15" width="9.140625" style="1"/>
    <col min="16" max="16" width="10" style="1" customWidth="1"/>
    <col min="17" max="17" width="9.140625" style="1"/>
    <col min="18" max="18" width="10.5703125" style="1" customWidth="1"/>
    <col min="19" max="20" width="9.140625" style="1"/>
    <col min="21" max="21" width="11.7109375" style="1" customWidth="1"/>
    <col min="22" max="22" width="12.7109375" style="1" customWidth="1"/>
    <col min="23" max="27" width="9.140625" style="1"/>
    <col min="28" max="28" width="11.42578125" style="1" customWidth="1"/>
    <col min="29" max="33" width="9.140625" style="1"/>
    <col min="34" max="34" width="9.7109375" style="1" customWidth="1"/>
    <col min="35" max="39" width="9.140625" style="1"/>
    <col min="40" max="40" width="10" style="1" customWidth="1"/>
    <col min="41" max="41" width="10.140625" style="1" customWidth="1"/>
    <col min="42" max="16384" width="9.140625" style="1"/>
  </cols>
  <sheetData>
    <row r="1" spans="1:42" x14ac:dyDescent="0.25">
      <c r="A1" s="19" t="s">
        <v>293</v>
      </c>
    </row>
    <row r="2" spans="1:42" x14ac:dyDescent="0.25">
      <c r="N2" s="81"/>
    </row>
    <row r="6" spans="1:42" ht="105" x14ac:dyDescent="0.25">
      <c r="A6" s="2" t="s">
        <v>251</v>
      </c>
      <c r="B6" s="2" t="s">
        <v>252</v>
      </c>
      <c r="C6" s="2" t="s">
        <v>253</v>
      </c>
      <c r="D6" s="2" t="s">
        <v>254</v>
      </c>
      <c r="E6" s="2" t="s">
        <v>255</v>
      </c>
      <c r="F6" s="22" t="s">
        <v>256</v>
      </c>
      <c r="G6" s="2" t="s">
        <v>257</v>
      </c>
      <c r="H6" s="2" t="s">
        <v>258</v>
      </c>
      <c r="I6" s="2" t="s">
        <v>259</v>
      </c>
      <c r="J6" s="2" t="s">
        <v>260</v>
      </c>
      <c r="K6" s="2" t="s">
        <v>261</v>
      </c>
      <c r="L6" s="2" t="s">
        <v>262</v>
      </c>
      <c r="M6" s="2" t="s">
        <v>263</v>
      </c>
      <c r="N6" s="2" t="s">
        <v>264</v>
      </c>
      <c r="O6" s="2" t="s">
        <v>265</v>
      </c>
      <c r="P6" s="20" t="s">
        <v>266</v>
      </c>
      <c r="Q6" s="2" t="s">
        <v>267</v>
      </c>
      <c r="R6" s="20" t="s">
        <v>268</v>
      </c>
      <c r="S6" s="2" t="s">
        <v>269</v>
      </c>
      <c r="T6" s="2" t="s">
        <v>270</v>
      </c>
      <c r="U6" s="20" t="s">
        <v>271</v>
      </c>
      <c r="V6" s="20" t="s">
        <v>272</v>
      </c>
      <c r="W6" s="2" t="s">
        <v>273</v>
      </c>
      <c r="X6" s="2" t="s">
        <v>274</v>
      </c>
      <c r="Y6" s="2" t="s">
        <v>275</v>
      </c>
      <c r="Z6" s="2" t="s">
        <v>276</v>
      </c>
      <c r="AA6" s="2" t="s">
        <v>277</v>
      </c>
      <c r="AB6" s="2" t="s">
        <v>278</v>
      </c>
      <c r="AC6" s="2" t="s">
        <v>279</v>
      </c>
      <c r="AD6" s="2" t="s">
        <v>280</v>
      </c>
      <c r="AE6" s="2" t="s">
        <v>281</v>
      </c>
      <c r="AF6" s="2" t="s">
        <v>282</v>
      </c>
      <c r="AG6" s="2" t="s">
        <v>283</v>
      </c>
      <c r="AH6" s="2" t="s">
        <v>284</v>
      </c>
      <c r="AI6" s="2" t="s">
        <v>285</v>
      </c>
      <c r="AJ6" s="2" t="s">
        <v>286</v>
      </c>
      <c r="AK6" s="2" t="s">
        <v>287</v>
      </c>
      <c r="AL6" s="2" t="s">
        <v>288</v>
      </c>
      <c r="AM6" s="2" t="s">
        <v>289</v>
      </c>
      <c r="AN6" s="2" t="s">
        <v>290</v>
      </c>
      <c r="AO6" s="2" t="s">
        <v>291</v>
      </c>
      <c r="AP6" s="2" t="s">
        <v>292</v>
      </c>
    </row>
    <row r="7" spans="1:42" ht="30" customHeight="1" x14ac:dyDescent="0.25">
      <c r="A7" s="3">
        <v>1001</v>
      </c>
      <c r="B7" s="79" t="s">
        <v>329</v>
      </c>
      <c r="C7" s="3"/>
      <c r="D7" s="3"/>
      <c r="E7" s="14" t="s">
        <v>337</v>
      </c>
      <c r="F7" s="3" t="s">
        <v>44</v>
      </c>
      <c r="G7" s="3">
        <v>0</v>
      </c>
      <c r="H7" s="3">
        <v>0.99999999999999978</v>
      </c>
      <c r="I7" s="24">
        <v>12.04142857142857</v>
      </c>
      <c r="J7" s="24">
        <v>0.79857142857142849</v>
      </c>
      <c r="K7" s="24">
        <v>6.9985714285714282</v>
      </c>
      <c r="L7" s="24">
        <v>1.2042857142857142</v>
      </c>
      <c r="M7" s="24">
        <v>2.5714285714285712</v>
      </c>
      <c r="N7" s="5">
        <v>0</v>
      </c>
      <c r="O7" s="24">
        <v>78.957142857142856</v>
      </c>
      <c r="P7" s="24">
        <f t="shared" ref="P7:P8" si="0">100-I7-J7-K7-L7-M7-N7</f>
        <v>76.385714285714286</v>
      </c>
      <c r="Q7" s="24">
        <v>363.28571428571422</v>
      </c>
      <c r="R7" s="5">
        <f t="shared" ref="R7:R8" si="1">+K7*4+L7*9+M7*2+N7*7+P7*4</f>
        <v>349.51857142857142</v>
      </c>
      <c r="S7" s="25">
        <v>15.714285714285714</v>
      </c>
      <c r="T7" s="25">
        <v>1.642857142857143</v>
      </c>
      <c r="U7" s="25"/>
      <c r="V7" s="25"/>
      <c r="W7" s="25">
        <v>0</v>
      </c>
      <c r="X7" s="25">
        <v>0.25271428571428572</v>
      </c>
      <c r="Y7" s="25">
        <v>5.4857142857142854E-2</v>
      </c>
      <c r="Z7" s="25">
        <v>0</v>
      </c>
      <c r="AA7" s="25">
        <v>0</v>
      </c>
      <c r="AB7" s="25">
        <v>0</v>
      </c>
      <c r="AC7" s="25">
        <v>0.25371428571428573</v>
      </c>
      <c r="AD7" s="25">
        <v>0</v>
      </c>
      <c r="AE7" s="25">
        <v>0.30042857142857138</v>
      </c>
      <c r="AF7" s="25">
        <v>0.57871428571428563</v>
      </c>
      <c r="AG7" s="25">
        <v>0.2574285714285714</v>
      </c>
      <c r="AH7" s="25">
        <v>0.16242857142857139</v>
      </c>
      <c r="AI7" s="25">
        <v>0.37014285714285711</v>
      </c>
      <c r="AJ7" s="25">
        <v>0.25242857142857145</v>
      </c>
      <c r="AK7" s="25">
        <v>8.3714285714285713E-2</v>
      </c>
      <c r="AL7" s="25">
        <v>0.42199999999999999</v>
      </c>
      <c r="AM7" s="25">
        <v>0.16871428571428571</v>
      </c>
      <c r="AN7" s="25">
        <v>0.12485714285714285</v>
      </c>
      <c r="AO7" s="25">
        <v>0.24285714285714285</v>
      </c>
      <c r="AP7" s="3">
        <v>88</v>
      </c>
    </row>
    <row r="8" spans="1:42" ht="30" customHeight="1" x14ac:dyDescent="0.25">
      <c r="A8" s="3">
        <v>1002</v>
      </c>
      <c r="B8" s="4" t="s">
        <v>352</v>
      </c>
      <c r="C8" s="3" t="s">
        <v>0</v>
      </c>
      <c r="D8" s="3">
        <v>20027</v>
      </c>
      <c r="E8" s="14" t="s">
        <v>353</v>
      </c>
      <c r="F8" s="3" t="s">
        <v>50</v>
      </c>
      <c r="G8" s="3">
        <v>0</v>
      </c>
      <c r="H8" s="3">
        <v>1</v>
      </c>
      <c r="I8" s="24">
        <v>8.32</v>
      </c>
      <c r="J8" s="24">
        <v>0.09</v>
      </c>
      <c r="K8" s="24">
        <v>0.26</v>
      </c>
      <c r="L8" s="24">
        <v>0.05</v>
      </c>
      <c r="M8" s="24">
        <v>0.9</v>
      </c>
      <c r="N8" s="5">
        <v>0</v>
      </c>
      <c r="O8" s="24">
        <v>91.27</v>
      </c>
      <c r="P8" s="3">
        <f t="shared" si="0"/>
        <v>90.38</v>
      </c>
      <c r="Q8" s="24">
        <v>381</v>
      </c>
      <c r="R8" s="5">
        <f t="shared" si="1"/>
        <v>364.81</v>
      </c>
      <c r="S8" s="25">
        <v>2</v>
      </c>
      <c r="T8" s="25">
        <v>0.47</v>
      </c>
      <c r="U8" s="25">
        <v>0</v>
      </c>
      <c r="V8" s="25">
        <v>0.47</v>
      </c>
      <c r="W8" s="25">
        <v>0</v>
      </c>
      <c r="X8" s="25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0.01</v>
      </c>
      <c r="AF8" s="25">
        <v>3.5999999999999997E-2</v>
      </c>
      <c r="AG8" s="25">
        <v>6.0000000000000001E-3</v>
      </c>
      <c r="AH8" s="25">
        <v>6.0000000000000001E-3</v>
      </c>
      <c r="AI8" s="25">
        <v>1.2999999999999999E-2</v>
      </c>
      <c r="AJ8" s="25">
        <v>8.9999999999999993E-3</v>
      </c>
      <c r="AK8" s="25">
        <v>1E-3</v>
      </c>
      <c r="AL8" s="25">
        <v>1.4E-2</v>
      </c>
      <c r="AM8" s="25">
        <v>8.0000000000000002E-3</v>
      </c>
      <c r="AN8" s="25">
        <v>6.0000000000000001E-3</v>
      </c>
      <c r="AO8" s="25">
        <v>0.01</v>
      </c>
      <c r="AP8" s="3">
        <v>0</v>
      </c>
    </row>
    <row r="9" spans="1:42" ht="30" customHeight="1" x14ac:dyDescent="0.25">
      <c r="A9" s="6">
        <v>3002</v>
      </c>
      <c r="B9" s="79" t="s">
        <v>354</v>
      </c>
      <c r="C9" s="3" t="s">
        <v>0</v>
      </c>
      <c r="D9" s="8" t="s">
        <v>1</v>
      </c>
      <c r="E9" s="14" t="s">
        <v>355</v>
      </c>
      <c r="F9" s="3" t="s">
        <v>45</v>
      </c>
      <c r="G9" s="3">
        <v>36</v>
      </c>
      <c r="H9" s="3">
        <v>8</v>
      </c>
      <c r="I9" s="3">
        <v>74.91</v>
      </c>
      <c r="J9" s="80">
        <v>0.86</v>
      </c>
      <c r="K9" s="3">
        <v>1.0900000000000001</v>
      </c>
      <c r="L9" s="3">
        <v>0.33</v>
      </c>
      <c r="M9" s="3">
        <v>2.6</v>
      </c>
      <c r="N9" s="3">
        <v>0</v>
      </c>
      <c r="O9" s="3">
        <v>22.84</v>
      </c>
      <c r="P9" s="3">
        <f>100-I9-J9-K9-L9-M9-N9</f>
        <v>20.210000000000004</v>
      </c>
      <c r="Q9" s="3">
        <v>89</v>
      </c>
      <c r="R9" s="5">
        <f>+K9*4+L9*9+M9*2+N9*7+P9*4</f>
        <v>93.370000000000019</v>
      </c>
      <c r="S9" s="6">
        <v>5</v>
      </c>
      <c r="T9" s="6">
        <v>0.26</v>
      </c>
      <c r="U9" s="6">
        <v>0</v>
      </c>
      <c r="V9" s="6">
        <v>0.26</v>
      </c>
      <c r="W9" s="6">
        <v>8.6999999999999993</v>
      </c>
      <c r="X9" s="6">
        <v>3.1E-2</v>
      </c>
      <c r="Y9" s="6">
        <v>7.2999999999999995E-2</v>
      </c>
      <c r="Z9" s="6">
        <v>0</v>
      </c>
      <c r="AA9" s="6">
        <v>26</v>
      </c>
      <c r="AB9" s="6">
        <v>3</v>
      </c>
      <c r="AC9" s="6">
        <v>0.36699999999999999</v>
      </c>
      <c r="AD9" s="6">
        <v>0</v>
      </c>
      <c r="AE9" s="6">
        <v>2.8000000000000001E-2</v>
      </c>
      <c r="AF9" s="6">
        <v>6.8000000000000005E-2</v>
      </c>
      <c r="AG9" s="6">
        <v>0.05</v>
      </c>
      <c r="AH9" s="6">
        <v>8.0000000000000002E-3</v>
      </c>
      <c r="AI9" s="6">
        <v>4.9000000000000002E-2</v>
      </c>
      <c r="AJ9" s="6">
        <v>2.8000000000000001E-2</v>
      </c>
      <c r="AK9" s="6">
        <v>8.9999999999999993E-3</v>
      </c>
      <c r="AL9" s="6">
        <v>4.7E-2</v>
      </c>
      <c r="AM9" s="6">
        <v>7.6999999999999999E-2</v>
      </c>
      <c r="AN9" s="6">
        <v>8.9999999999999993E-3</v>
      </c>
      <c r="AO9" s="6">
        <v>8.9999999999999993E-3</v>
      </c>
      <c r="AP9" s="3">
        <v>86</v>
      </c>
    </row>
    <row r="10" spans="1:42" ht="30" customHeight="1" x14ac:dyDescent="0.25">
      <c r="A10" s="6">
        <v>4002</v>
      </c>
      <c r="B10" s="7" t="s">
        <v>338</v>
      </c>
      <c r="C10" s="3"/>
      <c r="D10" s="3"/>
      <c r="E10" s="43" t="s">
        <v>337</v>
      </c>
      <c r="F10" s="9" t="s">
        <v>44</v>
      </c>
      <c r="G10" s="3">
        <v>9</v>
      </c>
      <c r="H10" s="3">
        <v>7</v>
      </c>
      <c r="I10" s="26">
        <v>94.39500000000001</v>
      </c>
      <c r="J10" s="26">
        <v>0.54749999999999999</v>
      </c>
      <c r="K10" s="24">
        <v>1.0549999999999999</v>
      </c>
      <c r="L10" s="24">
        <v>0.21250000000000002</v>
      </c>
      <c r="M10" s="24">
        <v>0.97499999999999998</v>
      </c>
      <c r="N10" s="5">
        <v>0</v>
      </c>
      <c r="O10" s="24">
        <v>3.7875000000000001</v>
      </c>
      <c r="P10" s="3">
        <f>100-I10-J10-K10-L10-M10-N10</f>
        <v>2.8149999999999897</v>
      </c>
      <c r="Q10" s="24">
        <v>18</v>
      </c>
      <c r="R10" s="5">
        <f>+K10*4+L10*9+M10*2+N10*7+P10*4</f>
        <v>19.342499999999959</v>
      </c>
      <c r="S10" s="25">
        <v>9.75</v>
      </c>
      <c r="T10" s="25">
        <v>0.435</v>
      </c>
      <c r="U10" s="25">
        <v>0</v>
      </c>
      <c r="V10" s="25">
        <v>0.435</v>
      </c>
      <c r="W10" s="25">
        <v>15.525</v>
      </c>
      <c r="X10" s="25">
        <v>4.5999999999999999E-2</v>
      </c>
      <c r="Y10" s="25">
        <v>3.5000000000000003E-2</v>
      </c>
      <c r="Z10" s="25">
        <v>0</v>
      </c>
      <c r="AA10" s="25">
        <v>423.75</v>
      </c>
      <c r="AB10" s="25">
        <v>37.25</v>
      </c>
      <c r="AC10" s="25">
        <v>6.9250000000000006E-2</v>
      </c>
      <c r="AD10" s="25">
        <v>0</v>
      </c>
      <c r="AE10" s="25">
        <v>2.4250000000000001E-2</v>
      </c>
      <c r="AF10" s="25">
        <v>3.6750000000000005E-2</v>
      </c>
      <c r="AG10" s="25">
        <v>3.7250000000000005E-2</v>
      </c>
      <c r="AH10" s="25">
        <v>8.5000000000000006E-3</v>
      </c>
      <c r="AI10" s="25">
        <v>2.8249999999999997E-2</v>
      </c>
      <c r="AJ10" s="25">
        <v>2.75E-2</v>
      </c>
      <c r="AK10" s="25">
        <v>7.4999999999999997E-3</v>
      </c>
      <c r="AL10" s="25">
        <v>2.6000000000000002E-2</v>
      </c>
      <c r="AM10" s="25">
        <v>1.6250000000000001E-2</v>
      </c>
      <c r="AN10" s="25">
        <v>1.325E-2</v>
      </c>
      <c r="AO10" s="25">
        <v>1.8000000000000002E-2</v>
      </c>
      <c r="AP10" s="3">
        <v>86</v>
      </c>
    </row>
    <row r="11" spans="1:42" s="13" customFormat="1" ht="30" customHeight="1" x14ac:dyDescent="0.25">
      <c r="A11" s="6">
        <v>5005</v>
      </c>
      <c r="B11" s="7" t="s">
        <v>356</v>
      </c>
      <c r="C11" s="3" t="s">
        <v>0</v>
      </c>
      <c r="D11" s="10" t="s">
        <v>2</v>
      </c>
      <c r="E11" s="15" t="s">
        <v>357</v>
      </c>
      <c r="F11" s="3" t="s">
        <v>50</v>
      </c>
      <c r="G11" s="6">
        <v>12</v>
      </c>
      <c r="H11" s="6">
        <v>13</v>
      </c>
      <c r="I11" s="11">
        <v>76.150000000000006</v>
      </c>
      <c r="J11" s="11">
        <v>1.06</v>
      </c>
      <c r="K11" s="6">
        <v>12.56</v>
      </c>
      <c r="L11" s="6">
        <v>9.51</v>
      </c>
      <c r="M11" s="6">
        <v>0</v>
      </c>
      <c r="N11" s="6">
        <v>0</v>
      </c>
      <c r="O11" s="6">
        <v>0.72</v>
      </c>
      <c r="P11" s="6">
        <f>100-I11-J11-K11-L11-M11-N11</f>
        <v>0.71999999999999531</v>
      </c>
      <c r="Q11" s="6">
        <v>143</v>
      </c>
      <c r="R11" s="12">
        <f>+K11*4+L11*9+M11*2+N11*7+P11*4</f>
        <v>138.70999999999998</v>
      </c>
      <c r="S11" s="6">
        <v>56</v>
      </c>
      <c r="T11" s="6">
        <v>1.75</v>
      </c>
      <c r="U11" s="6">
        <v>1.75</v>
      </c>
      <c r="V11" s="6">
        <v>0</v>
      </c>
      <c r="W11" s="6">
        <v>0</v>
      </c>
      <c r="X11" s="6">
        <v>0.04</v>
      </c>
      <c r="Y11" s="6">
        <v>0.45700000000000002</v>
      </c>
      <c r="Z11" s="6">
        <v>160</v>
      </c>
      <c r="AA11" s="6">
        <v>0</v>
      </c>
      <c r="AB11" s="6">
        <v>160</v>
      </c>
      <c r="AC11" s="6">
        <v>0.17</v>
      </c>
      <c r="AD11" s="6">
        <v>0.89</v>
      </c>
      <c r="AE11" s="6">
        <v>0.67100000000000004</v>
      </c>
      <c r="AF11" s="6">
        <v>1.0860000000000001</v>
      </c>
      <c r="AG11" s="6">
        <v>0.91200000000000003</v>
      </c>
      <c r="AH11" s="6">
        <v>0.38</v>
      </c>
      <c r="AI11" s="6">
        <v>0.68</v>
      </c>
      <c r="AJ11" s="6">
        <v>0.55600000000000005</v>
      </c>
      <c r="AK11" s="6">
        <v>0.16700000000000001</v>
      </c>
      <c r="AL11" s="6">
        <v>0.85799999999999998</v>
      </c>
      <c r="AM11" s="6">
        <v>0.309</v>
      </c>
      <c r="AN11" s="6">
        <v>0.27200000000000002</v>
      </c>
      <c r="AO11" s="6">
        <v>0.499</v>
      </c>
      <c r="AP11" s="3">
        <v>97</v>
      </c>
    </row>
    <row r="12" spans="1:42" s="13" customFormat="1" ht="30" customHeight="1" x14ac:dyDescent="0.25">
      <c r="A12" s="6">
        <v>5032</v>
      </c>
      <c r="B12" s="7" t="s">
        <v>239</v>
      </c>
      <c r="C12" s="3" t="s">
        <v>52</v>
      </c>
      <c r="D12" s="10" t="s">
        <v>53</v>
      </c>
      <c r="E12" s="15" t="s">
        <v>358</v>
      </c>
      <c r="F12" s="3" t="s">
        <v>45</v>
      </c>
      <c r="G12" s="76">
        <v>95</v>
      </c>
      <c r="H12" s="6">
        <v>9</v>
      </c>
      <c r="I12" s="11">
        <v>9.3000000000000007</v>
      </c>
      <c r="J12" s="11">
        <v>7</v>
      </c>
      <c r="K12" s="6">
        <v>19.600000000000001</v>
      </c>
      <c r="L12" s="6">
        <v>2</v>
      </c>
      <c r="M12" s="6">
        <v>55.8</v>
      </c>
      <c r="N12" s="6">
        <v>0</v>
      </c>
      <c r="O12" s="6">
        <v>62.1</v>
      </c>
      <c r="P12" s="6">
        <f>100-I12-J12-K12-L12-M12-N12</f>
        <v>6.2999999999999972</v>
      </c>
      <c r="Q12" s="6">
        <v>229.53</v>
      </c>
      <c r="R12" s="12">
        <f>+K12*4+L12*9+M12*2+N12*7+P12*4</f>
        <v>233.2</v>
      </c>
      <c r="S12" s="6">
        <v>430</v>
      </c>
      <c r="T12" s="6">
        <v>18</v>
      </c>
      <c r="U12" s="6">
        <v>0</v>
      </c>
      <c r="V12" s="6">
        <v>18</v>
      </c>
      <c r="W12" s="6">
        <v>0</v>
      </c>
      <c r="X12" s="6">
        <v>0.14000000000000001</v>
      </c>
      <c r="Y12" s="6">
        <v>0.95</v>
      </c>
      <c r="Z12" s="6">
        <v>0</v>
      </c>
      <c r="AA12" s="6">
        <v>0</v>
      </c>
      <c r="AB12" s="6">
        <v>0</v>
      </c>
      <c r="AC12" s="6">
        <v>0.3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0.82</v>
      </c>
      <c r="AL12" s="6">
        <v>0</v>
      </c>
      <c r="AM12" s="6">
        <v>0</v>
      </c>
      <c r="AN12" s="6">
        <v>0</v>
      </c>
      <c r="AO12" s="6">
        <v>0</v>
      </c>
      <c r="AP12" s="3">
        <v>0</v>
      </c>
    </row>
    <row r="13" spans="1:42" ht="30" customHeight="1" x14ac:dyDescent="0.25">
      <c r="A13" s="6">
        <v>6003</v>
      </c>
      <c r="B13" s="7" t="s">
        <v>359</v>
      </c>
      <c r="C13" s="6" t="s">
        <v>0</v>
      </c>
      <c r="D13" s="6">
        <v>14003</v>
      </c>
      <c r="E13" s="15" t="s">
        <v>360</v>
      </c>
      <c r="F13" s="6" t="s">
        <v>45</v>
      </c>
      <c r="G13" s="6">
        <v>0</v>
      </c>
      <c r="H13" s="12">
        <v>11</v>
      </c>
      <c r="I13" s="6">
        <v>91.96</v>
      </c>
      <c r="J13" s="6">
        <v>0.16</v>
      </c>
      <c r="K13" s="6">
        <v>0.46</v>
      </c>
      <c r="L13" s="6">
        <v>0</v>
      </c>
      <c r="M13" s="6">
        <v>0</v>
      </c>
      <c r="N13" s="6">
        <v>3.9</v>
      </c>
      <c r="O13" s="6">
        <v>3.55</v>
      </c>
      <c r="P13" s="3">
        <f>100-I13-J13-K13-L13-M13-N13</f>
        <v>3.5200000000000062</v>
      </c>
      <c r="Q13" s="6">
        <v>43</v>
      </c>
      <c r="R13" s="5">
        <f>+K13*4+L13*9+M13*2+N13*7+P13*4</f>
        <v>43.220000000000027</v>
      </c>
      <c r="S13" s="6">
        <v>4</v>
      </c>
      <c r="T13" s="6">
        <v>0.02</v>
      </c>
      <c r="U13" s="6">
        <v>0</v>
      </c>
      <c r="V13" s="6">
        <v>0.02</v>
      </c>
      <c r="W13" s="6">
        <v>0</v>
      </c>
      <c r="X13" s="6">
        <v>5.0000000000000001E-3</v>
      </c>
      <c r="Y13" s="6">
        <v>2.5000000000000001E-2</v>
      </c>
      <c r="Z13" s="6">
        <v>0</v>
      </c>
      <c r="AA13" s="6">
        <v>0</v>
      </c>
      <c r="AB13" s="6">
        <v>0</v>
      </c>
      <c r="AC13" s="6">
        <v>4.5999999999999999E-2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3">
        <v>0</v>
      </c>
    </row>
    <row r="14" spans="1:42" ht="30" customHeight="1" x14ac:dyDescent="0.25">
      <c r="A14" s="3">
        <v>9002</v>
      </c>
      <c r="B14" s="4" t="s">
        <v>361</v>
      </c>
      <c r="C14" s="3"/>
      <c r="D14" s="3"/>
      <c r="E14" s="14"/>
      <c r="F14" s="3" t="s">
        <v>51</v>
      </c>
      <c r="G14" s="6">
        <v>0</v>
      </c>
      <c r="H14" s="6">
        <v>19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6" spans="1:42" ht="15.75" thickBot="1" x14ac:dyDescent="0.3"/>
    <row r="17" spans="1:5" ht="62.25" customHeight="1" thickTop="1" thickBot="1" x14ac:dyDescent="0.3">
      <c r="A17" s="77" t="s">
        <v>587</v>
      </c>
      <c r="B17" s="78" t="s">
        <v>588</v>
      </c>
      <c r="E17" s="75" t="s">
        <v>589</v>
      </c>
    </row>
    <row r="18" spans="1:5" ht="30" customHeight="1" thickTop="1" x14ac:dyDescent="0.25">
      <c r="E18" s="47"/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8"/>
  <sheetViews>
    <sheetView topLeftCell="Y1" workbookViewId="0">
      <selection activeCell="G10" sqref="G10:AO10"/>
    </sheetView>
  </sheetViews>
  <sheetFormatPr defaultRowHeight="15" x14ac:dyDescent="0.25"/>
  <cols>
    <col min="1" max="1" width="11" style="1" customWidth="1"/>
    <col min="2" max="2" width="14" style="1" bestFit="1" customWidth="1"/>
    <col min="3" max="3" width="12.42578125" style="1" customWidth="1"/>
    <col min="4" max="4" width="9.140625" style="1"/>
    <col min="5" max="5" width="23" style="1" customWidth="1"/>
    <col min="6" max="6" width="12.140625" style="1" customWidth="1"/>
    <col min="7" max="7" width="9.140625" style="1"/>
    <col min="8" max="8" width="10.28515625" style="1" customWidth="1"/>
    <col min="9" max="16384" width="9.140625" style="1"/>
  </cols>
  <sheetData>
    <row r="1" spans="1:42" ht="150" x14ac:dyDescent="0.25">
      <c r="A1" s="2" t="s">
        <v>294</v>
      </c>
      <c r="B1" s="2" t="s">
        <v>295</v>
      </c>
      <c r="C1" s="2" t="s">
        <v>253</v>
      </c>
      <c r="D1" s="2" t="s">
        <v>254</v>
      </c>
      <c r="E1" s="2" t="s">
        <v>255</v>
      </c>
      <c r="F1" s="23" t="s">
        <v>296</v>
      </c>
      <c r="G1" s="2" t="s">
        <v>297</v>
      </c>
      <c r="H1" s="2" t="s">
        <v>298</v>
      </c>
      <c r="I1" s="2" t="s">
        <v>259</v>
      </c>
      <c r="J1" s="2" t="s">
        <v>260</v>
      </c>
      <c r="K1" s="2" t="s">
        <v>299</v>
      </c>
      <c r="L1" s="2" t="s">
        <v>300</v>
      </c>
      <c r="M1" s="2" t="s">
        <v>301</v>
      </c>
      <c r="N1" s="2" t="s">
        <v>302</v>
      </c>
      <c r="O1" s="2" t="s">
        <v>265</v>
      </c>
      <c r="P1" s="20" t="s">
        <v>303</v>
      </c>
      <c r="Q1" s="2" t="s">
        <v>267</v>
      </c>
      <c r="R1" s="20" t="s">
        <v>304</v>
      </c>
      <c r="S1" s="2" t="s">
        <v>305</v>
      </c>
      <c r="T1" s="2" t="s">
        <v>306</v>
      </c>
      <c r="U1" s="20" t="s">
        <v>307</v>
      </c>
      <c r="V1" s="20" t="s">
        <v>308</v>
      </c>
      <c r="W1" s="2" t="s">
        <v>309</v>
      </c>
      <c r="X1" s="2" t="s">
        <v>310</v>
      </c>
      <c r="Y1" s="2" t="s">
        <v>311</v>
      </c>
      <c r="Z1" s="2" t="s">
        <v>312</v>
      </c>
      <c r="AA1" s="2" t="s">
        <v>313</v>
      </c>
      <c r="AB1" s="2" t="s">
        <v>314</v>
      </c>
      <c r="AC1" s="2" t="s">
        <v>315</v>
      </c>
      <c r="AD1" s="2" t="s">
        <v>316</v>
      </c>
      <c r="AE1" s="2" t="s">
        <v>317</v>
      </c>
      <c r="AF1" s="2" t="s">
        <v>318</v>
      </c>
      <c r="AG1" s="2" t="s">
        <v>319</v>
      </c>
      <c r="AH1" s="2" t="s">
        <v>320</v>
      </c>
      <c r="AI1" s="2" t="s">
        <v>321</v>
      </c>
      <c r="AJ1" s="2" t="s">
        <v>322</v>
      </c>
      <c r="AK1" s="2" t="s">
        <v>323</v>
      </c>
      <c r="AL1" s="2" t="s">
        <v>324</v>
      </c>
      <c r="AM1" s="2" t="s">
        <v>325</v>
      </c>
      <c r="AN1" s="2" t="s">
        <v>326</v>
      </c>
      <c r="AO1" s="2" t="s">
        <v>327</v>
      </c>
      <c r="AP1" s="2" t="s">
        <v>328</v>
      </c>
    </row>
    <row r="2" spans="1:42" ht="30" x14ac:dyDescent="0.25">
      <c r="A2" s="3">
        <v>1001</v>
      </c>
      <c r="B2" s="4" t="s">
        <v>329</v>
      </c>
      <c r="C2" s="28" t="s">
        <v>0</v>
      </c>
      <c r="D2" s="29" t="s">
        <v>37</v>
      </c>
      <c r="E2" s="30" t="s">
        <v>330</v>
      </c>
      <c r="F2" s="82">
        <f>1/7</f>
        <v>0.14285714285714285</v>
      </c>
      <c r="G2" s="3">
        <v>0</v>
      </c>
      <c r="H2" s="3">
        <v>1</v>
      </c>
      <c r="I2" s="3">
        <v>10.37</v>
      </c>
      <c r="J2" s="3">
        <v>1.53</v>
      </c>
      <c r="K2" s="3">
        <v>7.94</v>
      </c>
      <c r="L2" s="3">
        <v>2.92</v>
      </c>
      <c r="M2" s="3">
        <v>3.5</v>
      </c>
      <c r="N2" s="3">
        <v>0</v>
      </c>
      <c r="O2" s="3">
        <v>77.239999999999995</v>
      </c>
      <c r="P2" s="3"/>
      <c r="Q2" s="3">
        <v>370</v>
      </c>
      <c r="R2" s="31"/>
      <c r="S2" s="3">
        <v>23</v>
      </c>
      <c r="T2" s="3">
        <v>1.47</v>
      </c>
      <c r="U2" s="17"/>
      <c r="V2" s="17"/>
      <c r="W2" s="3">
        <v>0</v>
      </c>
      <c r="X2" s="3">
        <v>0.40100000000000002</v>
      </c>
      <c r="Y2" s="3">
        <v>9.2999999999999999E-2</v>
      </c>
      <c r="Z2" s="3">
        <v>0</v>
      </c>
      <c r="AA2" s="3">
        <v>0</v>
      </c>
      <c r="AB2" s="3">
        <v>0</v>
      </c>
      <c r="AC2" s="3">
        <v>0.50900000000000001</v>
      </c>
      <c r="AD2" s="3">
        <v>0</v>
      </c>
      <c r="AE2" s="3">
        <v>0.33600000000000002</v>
      </c>
      <c r="AF2" s="3">
        <v>0.65700000000000003</v>
      </c>
      <c r="AG2" s="3">
        <v>0.30299999999999999</v>
      </c>
      <c r="AH2" s="3">
        <v>0.17899999999999999</v>
      </c>
      <c r="AI2" s="3">
        <v>0.41</v>
      </c>
      <c r="AJ2" s="3">
        <v>0.29099999999999998</v>
      </c>
      <c r="AK2" s="3">
        <v>0.10100000000000001</v>
      </c>
      <c r="AL2" s="3">
        <v>0.46600000000000003</v>
      </c>
      <c r="AM2" s="3">
        <v>0.20200000000000001</v>
      </c>
      <c r="AN2" s="3">
        <v>9.6000000000000002E-2</v>
      </c>
      <c r="AO2" s="3">
        <v>0.29799999999999999</v>
      </c>
    </row>
    <row r="3" spans="1:42" ht="30" x14ac:dyDescent="0.25">
      <c r="A3" s="3">
        <v>1001</v>
      </c>
      <c r="B3" s="4" t="s">
        <v>329</v>
      </c>
      <c r="C3" s="28" t="s">
        <v>0</v>
      </c>
      <c r="D3" s="29" t="s">
        <v>38</v>
      </c>
      <c r="E3" s="30" t="s">
        <v>331</v>
      </c>
      <c r="F3" s="82">
        <f t="shared" ref="F3:F8" si="0">1/7</f>
        <v>0.14285714285714285</v>
      </c>
      <c r="G3" s="3">
        <v>0</v>
      </c>
      <c r="H3" s="3">
        <v>1</v>
      </c>
      <c r="I3" s="3">
        <v>12.37</v>
      </c>
      <c r="J3" s="3">
        <v>1.27</v>
      </c>
      <c r="K3" s="3">
        <v>7.5</v>
      </c>
      <c r="L3" s="3">
        <v>2.68</v>
      </c>
      <c r="M3" s="3">
        <v>3.4</v>
      </c>
      <c r="N3" s="3">
        <v>0</v>
      </c>
      <c r="O3" s="3">
        <v>76.179999999999993</v>
      </c>
      <c r="P3" s="3"/>
      <c r="Q3" s="3">
        <v>362</v>
      </c>
      <c r="R3" s="31"/>
      <c r="S3" s="3">
        <v>33</v>
      </c>
      <c r="T3" s="3">
        <v>1.8</v>
      </c>
      <c r="U3" s="17"/>
      <c r="V3" s="17"/>
      <c r="W3" s="3">
        <v>0</v>
      </c>
      <c r="X3" s="3">
        <v>0.41299999999999998</v>
      </c>
      <c r="Y3" s="3">
        <v>4.2999999999999997E-2</v>
      </c>
      <c r="Z3" s="3">
        <v>0</v>
      </c>
      <c r="AA3" s="3">
        <v>0</v>
      </c>
      <c r="AB3" s="3">
        <v>0</v>
      </c>
      <c r="AC3" s="3">
        <v>0.50900000000000001</v>
      </c>
      <c r="AD3" s="3">
        <v>0</v>
      </c>
      <c r="AE3" s="3">
        <v>0.318</v>
      </c>
      <c r="AF3" s="3">
        <v>0.62</v>
      </c>
      <c r="AG3" s="3">
        <v>0.28599999999999998</v>
      </c>
      <c r="AH3" s="3">
        <v>0.16900000000000001</v>
      </c>
      <c r="AI3" s="3">
        <v>0.38700000000000001</v>
      </c>
      <c r="AJ3" s="3">
        <v>0.27500000000000002</v>
      </c>
      <c r="AK3" s="3">
        <v>9.6000000000000002E-2</v>
      </c>
      <c r="AL3" s="3">
        <v>0.44</v>
      </c>
      <c r="AM3" s="3">
        <v>0.19</v>
      </c>
      <c r="AN3" s="3">
        <v>9.0999999999999998E-2</v>
      </c>
      <c r="AO3" s="3">
        <v>0.28100000000000003</v>
      </c>
    </row>
    <row r="4" spans="1:42" ht="30" x14ac:dyDescent="0.25">
      <c r="A4" s="3">
        <v>1001</v>
      </c>
      <c r="B4" s="4" t="s">
        <v>329</v>
      </c>
      <c r="C4" s="28" t="s">
        <v>0</v>
      </c>
      <c r="D4" s="29" t="s">
        <v>39</v>
      </c>
      <c r="E4" s="30" t="s">
        <v>332</v>
      </c>
      <c r="F4" s="82">
        <f t="shared" si="0"/>
        <v>0.14285714285714285</v>
      </c>
      <c r="G4" s="3">
        <v>0</v>
      </c>
      <c r="H4" s="3">
        <v>1</v>
      </c>
      <c r="I4" s="3">
        <v>13.29</v>
      </c>
      <c r="J4" s="3">
        <v>0.54</v>
      </c>
      <c r="K4" s="3">
        <v>6.5</v>
      </c>
      <c r="L4" s="3">
        <v>0.52</v>
      </c>
      <c r="M4" s="3">
        <v>2.8</v>
      </c>
      <c r="N4" s="3">
        <v>0</v>
      </c>
      <c r="O4" s="3">
        <v>79.149999999999991</v>
      </c>
      <c r="P4" s="3"/>
      <c r="Q4" s="3">
        <v>358</v>
      </c>
      <c r="R4" s="31"/>
      <c r="S4" s="3">
        <v>3</v>
      </c>
      <c r="T4" s="3">
        <v>4.2300000000000004</v>
      </c>
      <c r="U4" s="17"/>
      <c r="V4" s="17"/>
      <c r="W4" s="3">
        <v>0</v>
      </c>
      <c r="X4" s="3">
        <v>0.56499999999999995</v>
      </c>
      <c r="Y4" s="3">
        <v>4.8000000000000001E-2</v>
      </c>
      <c r="Z4" s="3">
        <v>0</v>
      </c>
      <c r="AA4" s="3">
        <v>0</v>
      </c>
      <c r="AB4" s="3">
        <v>0</v>
      </c>
      <c r="AC4" s="3">
        <v>0.17100000000000001</v>
      </c>
      <c r="AD4" s="3">
        <v>0</v>
      </c>
      <c r="AE4" s="3">
        <v>0.28100000000000003</v>
      </c>
      <c r="AF4" s="3">
        <v>0.53800000000000003</v>
      </c>
      <c r="AG4" s="3">
        <v>0.23499999999999999</v>
      </c>
      <c r="AH4" s="3">
        <v>0.153</v>
      </c>
      <c r="AI4" s="3">
        <v>0.34799999999999998</v>
      </c>
      <c r="AJ4" s="3">
        <v>0.23300000000000001</v>
      </c>
      <c r="AK4" s="3">
        <v>7.4999999999999997E-2</v>
      </c>
      <c r="AL4" s="3">
        <v>0.39700000000000002</v>
      </c>
      <c r="AM4" s="3">
        <v>0.153</v>
      </c>
      <c r="AN4" s="3">
        <v>0.13300000000000001</v>
      </c>
      <c r="AO4" s="3">
        <v>0.217</v>
      </c>
    </row>
    <row r="5" spans="1:42" ht="30" x14ac:dyDescent="0.25">
      <c r="A5" s="3">
        <v>1001</v>
      </c>
      <c r="B5" s="4" t="s">
        <v>329</v>
      </c>
      <c r="C5" s="28" t="s">
        <v>0</v>
      </c>
      <c r="D5" s="29" t="s">
        <v>40</v>
      </c>
      <c r="E5" s="30" t="s">
        <v>333</v>
      </c>
      <c r="F5" s="82">
        <f t="shared" si="0"/>
        <v>0.14285714285714285</v>
      </c>
      <c r="G5" s="3">
        <v>0</v>
      </c>
      <c r="H5" s="3">
        <v>1</v>
      </c>
      <c r="I5" s="3">
        <v>10.46</v>
      </c>
      <c r="J5" s="3">
        <v>0.49</v>
      </c>
      <c r="K5" s="3">
        <v>6.81</v>
      </c>
      <c r="L5" s="3">
        <v>0.55000000000000004</v>
      </c>
      <c r="M5" s="3">
        <v>2.8</v>
      </c>
      <c r="N5" s="3">
        <v>0</v>
      </c>
      <c r="O5" s="3">
        <v>81.690000000000012</v>
      </c>
      <c r="P5" s="3"/>
      <c r="Q5" s="3">
        <v>370</v>
      </c>
      <c r="R5" s="31"/>
      <c r="S5" s="6">
        <v>11</v>
      </c>
      <c r="T5" s="6">
        <v>1.6</v>
      </c>
      <c r="U5" s="17"/>
      <c r="V5" s="17"/>
      <c r="W5" s="3">
        <v>0</v>
      </c>
      <c r="X5" s="3">
        <v>0.18</v>
      </c>
      <c r="Y5" s="3">
        <v>5.5E-2</v>
      </c>
      <c r="Z5" s="3">
        <v>0</v>
      </c>
      <c r="AA5" s="3">
        <v>0</v>
      </c>
      <c r="AB5" s="3">
        <v>0</v>
      </c>
      <c r="AC5" s="3">
        <v>0.107</v>
      </c>
      <c r="AD5" s="3">
        <v>0</v>
      </c>
      <c r="AE5" s="3">
        <v>0.29399999999999998</v>
      </c>
      <c r="AF5" s="3">
        <v>0.56299999999999994</v>
      </c>
      <c r="AG5" s="3">
        <v>0.246</v>
      </c>
      <c r="AH5" s="3">
        <v>0.16</v>
      </c>
      <c r="AI5" s="3">
        <v>0.36399999999999999</v>
      </c>
      <c r="AJ5" s="3">
        <v>0.24399999999999999</v>
      </c>
      <c r="AK5" s="3">
        <v>7.9000000000000001E-2</v>
      </c>
      <c r="AL5" s="3">
        <v>0.41599999999999998</v>
      </c>
      <c r="AM5" s="3">
        <v>0.16</v>
      </c>
      <c r="AN5" s="3">
        <v>0.14000000000000001</v>
      </c>
      <c r="AO5" s="3">
        <v>0.22800000000000001</v>
      </c>
    </row>
    <row r="6" spans="1:42" ht="31.5" customHeight="1" x14ac:dyDescent="0.25">
      <c r="A6" s="3">
        <v>1001</v>
      </c>
      <c r="B6" s="4" t="s">
        <v>329</v>
      </c>
      <c r="C6" s="28" t="s">
        <v>0</v>
      </c>
      <c r="D6" s="29" t="s">
        <v>41</v>
      </c>
      <c r="E6" s="30" t="s">
        <v>334</v>
      </c>
      <c r="F6" s="82">
        <f t="shared" si="0"/>
        <v>0.14285714285714285</v>
      </c>
      <c r="G6" s="3">
        <v>0</v>
      </c>
      <c r="H6" s="3">
        <v>1</v>
      </c>
      <c r="I6" s="3">
        <v>11.62</v>
      </c>
      <c r="J6" s="3">
        <v>0.64</v>
      </c>
      <c r="K6" s="3">
        <v>7.13</v>
      </c>
      <c r="L6" s="3">
        <v>0.66</v>
      </c>
      <c r="M6" s="3">
        <v>1.3</v>
      </c>
      <c r="N6" s="3">
        <v>0</v>
      </c>
      <c r="O6" s="3">
        <v>79.95</v>
      </c>
      <c r="P6" s="3"/>
      <c r="Q6" s="3">
        <v>365</v>
      </c>
      <c r="R6" s="31"/>
      <c r="S6" s="6">
        <v>28</v>
      </c>
      <c r="T6" s="6">
        <v>0.8</v>
      </c>
      <c r="U6" s="17"/>
      <c r="V6" s="17"/>
      <c r="W6" s="3">
        <v>0</v>
      </c>
      <c r="X6" s="3">
        <v>7.0000000000000007E-2</v>
      </c>
      <c r="Y6" s="3">
        <v>4.9000000000000002E-2</v>
      </c>
      <c r="Z6" s="3">
        <v>0</v>
      </c>
      <c r="AA6" s="3">
        <v>0</v>
      </c>
      <c r="AB6" s="3">
        <v>0</v>
      </c>
      <c r="AC6" s="3">
        <v>0.16400000000000001</v>
      </c>
      <c r="AD6" s="3">
        <v>0</v>
      </c>
      <c r="AE6" s="3">
        <v>0.308</v>
      </c>
      <c r="AF6" s="3">
        <v>0.58899999999999997</v>
      </c>
      <c r="AG6" s="3">
        <v>0.25800000000000001</v>
      </c>
      <c r="AH6" s="3">
        <v>0.16800000000000001</v>
      </c>
      <c r="AI6" s="3">
        <v>0.38100000000000001</v>
      </c>
      <c r="AJ6" s="3">
        <v>0.255</v>
      </c>
      <c r="AK6" s="3">
        <v>8.3000000000000004E-2</v>
      </c>
      <c r="AL6" s="3">
        <v>0.435</v>
      </c>
      <c r="AM6" s="3">
        <v>0.16800000000000001</v>
      </c>
      <c r="AN6" s="3">
        <v>0.14599999999999999</v>
      </c>
      <c r="AO6" s="3">
        <v>0.23799999999999999</v>
      </c>
    </row>
    <row r="7" spans="1:42" ht="30" x14ac:dyDescent="0.25">
      <c r="A7" s="3">
        <v>1001</v>
      </c>
      <c r="B7" s="4" t="s">
        <v>329</v>
      </c>
      <c r="C7" s="28" t="s">
        <v>0</v>
      </c>
      <c r="D7" s="29" t="s">
        <v>42</v>
      </c>
      <c r="E7" s="30" t="s">
        <v>335</v>
      </c>
      <c r="F7" s="82">
        <f t="shared" si="0"/>
        <v>0.14285714285714285</v>
      </c>
      <c r="G7" s="3">
        <v>0</v>
      </c>
      <c r="H7" s="3">
        <v>1</v>
      </c>
      <c r="I7" s="3">
        <v>12.89</v>
      </c>
      <c r="J7" s="3">
        <v>0.57999999999999996</v>
      </c>
      <c r="K7" s="3">
        <v>6.61</v>
      </c>
      <c r="L7" s="3">
        <v>0.57999999999999996</v>
      </c>
      <c r="M7" s="3">
        <v>1.4</v>
      </c>
      <c r="N7" s="3">
        <v>0</v>
      </c>
      <c r="O7" s="3">
        <v>79.34</v>
      </c>
      <c r="P7" s="3"/>
      <c r="Q7" s="3">
        <v>360</v>
      </c>
      <c r="R7" s="31"/>
      <c r="S7" s="6">
        <v>9</v>
      </c>
      <c r="T7" s="6">
        <v>0.8</v>
      </c>
      <c r="U7" s="17"/>
      <c r="V7" s="17"/>
      <c r="W7" s="3">
        <v>0</v>
      </c>
      <c r="X7" s="3">
        <v>7.0000000000000007E-2</v>
      </c>
      <c r="Y7" s="3">
        <v>4.8000000000000001E-2</v>
      </c>
      <c r="Z7" s="3">
        <v>0</v>
      </c>
      <c r="AA7" s="3">
        <v>0</v>
      </c>
      <c r="AB7" s="3">
        <v>0</v>
      </c>
      <c r="AC7" s="3">
        <v>0.14499999999999999</v>
      </c>
      <c r="AD7" s="3">
        <v>0</v>
      </c>
      <c r="AE7" s="3">
        <v>0.28499999999999998</v>
      </c>
      <c r="AF7" s="3">
        <v>0.54600000000000004</v>
      </c>
      <c r="AG7" s="3">
        <v>0.23899999999999999</v>
      </c>
      <c r="AH7" s="3">
        <v>0.155</v>
      </c>
      <c r="AI7" s="3">
        <v>0.35299999999999998</v>
      </c>
      <c r="AJ7" s="3">
        <v>0.23599999999999999</v>
      </c>
      <c r="AK7" s="3">
        <v>7.6999999999999999E-2</v>
      </c>
      <c r="AL7" s="3">
        <v>0.40300000000000002</v>
      </c>
      <c r="AM7" s="3">
        <v>0.155</v>
      </c>
      <c r="AN7" s="3">
        <v>0.13500000000000001</v>
      </c>
      <c r="AO7" s="3">
        <v>0.221</v>
      </c>
    </row>
    <row r="8" spans="1:42" ht="30" x14ac:dyDescent="0.25">
      <c r="A8" s="3">
        <v>1001</v>
      </c>
      <c r="B8" s="4" t="s">
        <v>329</v>
      </c>
      <c r="C8" s="28" t="s">
        <v>0</v>
      </c>
      <c r="D8" s="29" t="s">
        <v>43</v>
      </c>
      <c r="E8" s="30" t="s">
        <v>336</v>
      </c>
      <c r="F8" s="82">
        <f t="shared" si="0"/>
        <v>0.14285714285714285</v>
      </c>
      <c r="G8" s="3">
        <v>0</v>
      </c>
      <c r="H8" s="3">
        <v>1</v>
      </c>
      <c r="I8" s="3">
        <v>13.29</v>
      </c>
      <c r="J8" s="3">
        <v>0.54</v>
      </c>
      <c r="K8" s="3">
        <v>6.5</v>
      </c>
      <c r="L8" s="3">
        <v>0.52</v>
      </c>
      <c r="M8" s="3">
        <v>2.8</v>
      </c>
      <c r="N8" s="3">
        <v>0</v>
      </c>
      <c r="O8" s="3">
        <v>79.149999999999991</v>
      </c>
      <c r="P8" s="3"/>
      <c r="Q8" s="3">
        <v>358</v>
      </c>
      <c r="R8" s="31"/>
      <c r="S8" s="6">
        <v>3</v>
      </c>
      <c r="T8" s="6">
        <v>0.8</v>
      </c>
      <c r="U8" s="17"/>
      <c r="V8" s="17"/>
      <c r="W8" s="3">
        <v>0</v>
      </c>
      <c r="X8" s="3">
        <v>7.0000000000000007E-2</v>
      </c>
      <c r="Y8" s="3">
        <v>4.8000000000000001E-2</v>
      </c>
      <c r="Z8" s="3">
        <v>0</v>
      </c>
      <c r="AA8" s="3">
        <v>0</v>
      </c>
      <c r="AB8" s="3">
        <v>0</v>
      </c>
      <c r="AC8" s="3">
        <v>0.17100000000000001</v>
      </c>
      <c r="AD8" s="3">
        <v>0</v>
      </c>
      <c r="AE8" s="3">
        <v>0.28100000000000003</v>
      </c>
      <c r="AF8" s="3">
        <v>0.53800000000000003</v>
      </c>
      <c r="AG8" s="3">
        <v>0.23499999999999999</v>
      </c>
      <c r="AH8" s="3">
        <v>0.153</v>
      </c>
      <c r="AI8" s="3">
        <v>0.34799999999999998</v>
      </c>
      <c r="AJ8" s="3">
        <v>0.23300000000000001</v>
      </c>
      <c r="AK8" s="3">
        <v>7.4999999999999997E-2</v>
      </c>
      <c r="AL8" s="3">
        <v>0.39700000000000002</v>
      </c>
      <c r="AM8" s="3">
        <v>0.153</v>
      </c>
      <c r="AN8" s="3">
        <v>0.13300000000000001</v>
      </c>
      <c r="AO8" s="3">
        <v>0.217</v>
      </c>
    </row>
    <row r="9" spans="1:42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</row>
    <row r="10" spans="1:42" x14ac:dyDescent="0.25">
      <c r="A10" s="3">
        <v>1001</v>
      </c>
      <c r="B10" s="4" t="s">
        <v>329</v>
      </c>
      <c r="C10" s="17"/>
      <c r="D10" s="17"/>
      <c r="E10" s="42" t="s">
        <v>337</v>
      </c>
      <c r="F10" s="17"/>
      <c r="G10" s="27">
        <f>SUM(G2*$F2,G3*$F3,G4*$F4,G5*$F5,G6*$F6,G7*$F7,G8*$F8)</f>
        <v>0</v>
      </c>
      <c r="H10" s="27">
        <f>SUM(H2*$F2,H3*$F3,H4*$F4,H5*$F5,H6*$F6,H7*$F7,H8*$F8)</f>
        <v>0.99999999999999978</v>
      </c>
      <c r="I10" s="27">
        <f t="shared" ref="I10:O10" si="1">SUM(I2*$F2,I3*$F3,I4*$F4,I5*$F5,I6*$F6,I7*$F7,I8*$F8)</f>
        <v>12.04142857142857</v>
      </c>
      <c r="J10" s="27">
        <f t="shared" si="1"/>
        <v>0.79857142857142849</v>
      </c>
      <c r="K10" s="27">
        <f t="shared" si="1"/>
        <v>6.9985714285714282</v>
      </c>
      <c r="L10" s="27">
        <f t="shared" si="1"/>
        <v>1.2042857142857142</v>
      </c>
      <c r="M10" s="27">
        <f t="shared" si="1"/>
        <v>2.5714285714285712</v>
      </c>
      <c r="N10" s="3">
        <f t="shared" si="1"/>
        <v>0</v>
      </c>
      <c r="O10" s="27">
        <f t="shared" si="1"/>
        <v>78.957142857142856</v>
      </c>
      <c r="P10" s="27"/>
      <c r="Q10" s="27">
        <f>SUM(Q2*$F2,Q3*$F3,Q4*$F4,Q5*$F5,Q6*$F6,Q7*$F7,Q8*$F8)</f>
        <v>363.28571428571422</v>
      </c>
      <c r="R10" s="27"/>
      <c r="S10" s="27">
        <f t="shared" ref="S10:T10" si="2">SUM(S2*$F2,S3*$F3,S4*$F4,S5*$F5,S6*$F6,S7*$F7,S8*$F8)</f>
        <v>15.714285714285714</v>
      </c>
      <c r="T10" s="27">
        <f t="shared" si="2"/>
        <v>1.642857142857143</v>
      </c>
      <c r="U10" s="17"/>
      <c r="V10" s="17"/>
      <c r="W10" s="27">
        <f t="shared" ref="W10:AO10" si="3">SUM(W2*$F2,W3*$F3,W4*$F4,W5*$F5,W6*$F6,W7*$F7,W8*$F8)</f>
        <v>0</v>
      </c>
      <c r="X10" s="27">
        <f t="shared" si="3"/>
        <v>0.25271428571428572</v>
      </c>
      <c r="Y10" s="27">
        <f t="shared" si="3"/>
        <v>5.4857142857142854E-2</v>
      </c>
      <c r="Z10" s="27">
        <f t="shared" si="3"/>
        <v>0</v>
      </c>
      <c r="AA10" s="27">
        <f t="shared" si="3"/>
        <v>0</v>
      </c>
      <c r="AB10" s="27">
        <f t="shared" si="3"/>
        <v>0</v>
      </c>
      <c r="AC10" s="27">
        <f t="shared" si="3"/>
        <v>0.25371428571428573</v>
      </c>
      <c r="AD10" s="27">
        <f t="shared" si="3"/>
        <v>0</v>
      </c>
      <c r="AE10" s="27">
        <f t="shared" si="3"/>
        <v>0.30042857142857138</v>
      </c>
      <c r="AF10" s="27">
        <f t="shared" si="3"/>
        <v>0.57871428571428563</v>
      </c>
      <c r="AG10" s="27">
        <f t="shared" si="3"/>
        <v>0.2574285714285714</v>
      </c>
      <c r="AH10" s="27">
        <f t="shared" si="3"/>
        <v>0.16242857142857139</v>
      </c>
      <c r="AI10" s="27">
        <f t="shared" si="3"/>
        <v>0.37014285714285711</v>
      </c>
      <c r="AJ10" s="27">
        <f t="shared" si="3"/>
        <v>0.25242857142857145</v>
      </c>
      <c r="AK10" s="27">
        <f t="shared" si="3"/>
        <v>8.3714285714285713E-2</v>
      </c>
      <c r="AL10" s="27">
        <f t="shared" si="3"/>
        <v>0.42199999999999999</v>
      </c>
      <c r="AM10" s="27">
        <f t="shared" si="3"/>
        <v>0.16871428571428571</v>
      </c>
      <c r="AN10" s="27">
        <f t="shared" si="3"/>
        <v>0.12485714285714285</v>
      </c>
      <c r="AO10" s="27">
        <f t="shared" si="3"/>
        <v>0.24285714285714285</v>
      </c>
    </row>
    <row r="13" spans="1:42" x14ac:dyDescent="0.25">
      <c r="A13" s="6">
        <v>4002</v>
      </c>
      <c r="B13" s="7" t="s">
        <v>338</v>
      </c>
      <c r="C13" s="28" t="s">
        <v>0</v>
      </c>
      <c r="D13" s="29" t="s">
        <v>46</v>
      </c>
      <c r="E13" s="33" t="s">
        <v>339</v>
      </c>
      <c r="F13" s="3">
        <v>0.25</v>
      </c>
      <c r="G13" s="34">
        <v>9</v>
      </c>
      <c r="H13" s="34">
        <v>7</v>
      </c>
      <c r="I13" s="3">
        <v>93</v>
      </c>
      <c r="J13" s="3">
        <v>0.5</v>
      </c>
      <c r="K13" s="3">
        <v>1.2</v>
      </c>
      <c r="L13" s="3">
        <v>0.2</v>
      </c>
      <c r="M13" s="3">
        <v>1.1000000000000001</v>
      </c>
      <c r="N13" s="3">
        <v>0</v>
      </c>
      <c r="O13" s="3">
        <v>5.0999999999999996</v>
      </c>
      <c r="P13" s="3"/>
      <c r="Q13" s="3">
        <v>23</v>
      </c>
      <c r="R13" s="3"/>
      <c r="S13" s="3">
        <v>13</v>
      </c>
      <c r="T13" s="3">
        <v>0.51</v>
      </c>
      <c r="U13" s="3"/>
      <c r="V13" s="3"/>
      <c r="W13" s="3">
        <v>23.4</v>
      </c>
      <c r="X13" s="3">
        <v>0.06</v>
      </c>
      <c r="Y13" s="3">
        <v>0.04</v>
      </c>
      <c r="Z13" s="3">
        <v>0</v>
      </c>
      <c r="AA13" s="3">
        <v>346</v>
      </c>
      <c r="AB13" s="3">
        <v>32</v>
      </c>
      <c r="AC13" s="3">
        <v>8.1000000000000003E-2</v>
      </c>
      <c r="AD13" s="3">
        <v>0</v>
      </c>
      <c r="AE13" s="3">
        <v>2.9000000000000001E-2</v>
      </c>
      <c r="AF13" s="3">
        <v>4.3999999999999997E-2</v>
      </c>
      <c r="AG13" s="3">
        <v>4.3999999999999997E-2</v>
      </c>
      <c r="AH13" s="3">
        <v>0.01</v>
      </c>
      <c r="AI13" s="3">
        <v>3.1E-2</v>
      </c>
      <c r="AJ13" s="3">
        <v>0.03</v>
      </c>
      <c r="AK13" s="3">
        <v>8.9999999999999993E-3</v>
      </c>
      <c r="AL13" s="3">
        <v>3.1E-2</v>
      </c>
      <c r="AM13" s="3">
        <v>1.7999999999999999E-2</v>
      </c>
      <c r="AN13" s="3">
        <v>1.6E-2</v>
      </c>
      <c r="AO13" s="3">
        <v>2.1000000000000001E-2</v>
      </c>
    </row>
    <row r="14" spans="1:42" x14ac:dyDescent="0.25">
      <c r="A14" s="6">
        <v>4002</v>
      </c>
      <c r="B14" s="7" t="s">
        <v>338</v>
      </c>
      <c r="C14" s="28" t="s">
        <v>0</v>
      </c>
      <c r="D14" s="29" t="s">
        <v>47</v>
      </c>
      <c r="E14" s="33" t="s">
        <v>340</v>
      </c>
      <c r="F14" s="3">
        <v>0.25</v>
      </c>
      <c r="G14" s="34">
        <v>9</v>
      </c>
      <c r="H14" s="34">
        <v>7</v>
      </c>
      <c r="I14" s="3">
        <v>94.52</v>
      </c>
      <c r="J14" s="3">
        <v>0.5</v>
      </c>
      <c r="K14" s="3">
        <v>0.88</v>
      </c>
      <c r="L14" s="3">
        <v>0.2</v>
      </c>
      <c r="M14" s="3">
        <v>1.2</v>
      </c>
      <c r="N14" s="3">
        <v>0</v>
      </c>
      <c r="O14" s="3">
        <v>3.89</v>
      </c>
      <c r="P14" s="3"/>
      <c r="Q14" s="3">
        <v>18</v>
      </c>
      <c r="R14" s="3"/>
      <c r="S14" s="3">
        <v>10</v>
      </c>
      <c r="T14" s="3">
        <v>0.27</v>
      </c>
      <c r="U14" s="3"/>
      <c r="V14" s="3"/>
      <c r="W14" s="3">
        <v>13.7</v>
      </c>
      <c r="X14" s="3">
        <v>3.6999999999999998E-2</v>
      </c>
      <c r="Y14" s="3">
        <v>1.9E-2</v>
      </c>
      <c r="Z14" s="3">
        <v>0</v>
      </c>
      <c r="AA14" s="3">
        <v>449</v>
      </c>
      <c r="AB14" s="3">
        <v>42</v>
      </c>
      <c r="AC14" s="3">
        <v>0.08</v>
      </c>
      <c r="AD14" s="3">
        <v>0</v>
      </c>
      <c r="AE14" s="3">
        <v>1.7999999999999999E-2</v>
      </c>
      <c r="AF14" s="3">
        <v>2.5000000000000001E-2</v>
      </c>
      <c r="AG14" s="3">
        <v>2.7E-2</v>
      </c>
      <c r="AH14" s="3">
        <v>6.0000000000000001E-3</v>
      </c>
      <c r="AI14" s="3">
        <v>2.7E-2</v>
      </c>
      <c r="AJ14" s="3">
        <v>2.7E-2</v>
      </c>
      <c r="AK14" s="3">
        <v>6.0000000000000001E-3</v>
      </c>
      <c r="AL14" s="3">
        <v>1.7999999999999999E-2</v>
      </c>
      <c r="AM14" s="3">
        <v>1.4E-2</v>
      </c>
      <c r="AN14" s="3">
        <v>8.9999999999999993E-3</v>
      </c>
      <c r="AO14" s="3">
        <v>1.4E-2</v>
      </c>
    </row>
    <row r="15" spans="1:42" x14ac:dyDescent="0.25">
      <c r="A15" s="6">
        <v>4002</v>
      </c>
      <c r="B15" s="7" t="s">
        <v>338</v>
      </c>
      <c r="C15" s="28" t="s">
        <v>0</v>
      </c>
      <c r="D15" s="29" t="s">
        <v>48</v>
      </c>
      <c r="E15" s="33" t="s">
        <v>341</v>
      </c>
      <c r="F15" s="3">
        <v>0.25</v>
      </c>
      <c r="G15" s="34">
        <v>9</v>
      </c>
      <c r="H15" s="34">
        <v>7</v>
      </c>
      <c r="I15" s="3">
        <v>94.78</v>
      </c>
      <c r="J15" s="3">
        <v>0.69</v>
      </c>
      <c r="K15" s="3">
        <v>1.1599999999999999</v>
      </c>
      <c r="L15" s="3">
        <v>0.19</v>
      </c>
      <c r="M15" s="3">
        <v>0.9</v>
      </c>
      <c r="N15" s="3">
        <v>0</v>
      </c>
      <c r="O15" s="3">
        <v>3.18</v>
      </c>
      <c r="P15" s="3"/>
      <c r="Q15" s="3">
        <v>16</v>
      </c>
      <c r="R15" s="3"/>
      <c r="S15" s="3">
        <v>5</v>
      </c>
      <c r="T15" s="3">
        <v>0.47</v>
      </c>
      <c r="U15" s="3"/>
      <c r="V15" s="3"/>
      <c r="W15" s="3">
        <v>16</v>
      </c>
      <c r="X15" s="3">
        <v>4.5999999999999999E-2</v>
      </c>
      <c r="Y15" s="3">
        <v>3.4000000000000002E-2</v>
      </c>
      <c r="Z15" s="3">
        <v>0</v>
      </c>
      <c r="AA15" s="3">
        <f>+AB15*12</f>
        <v>900</v>
      </c>
      <c r="AB15" s="3">
        <v>75</v>
      </c>
      <c r="AC15" s="3">
        <v>0.06</v>
      </c>
      <c r="AD15" s="3">
        <v>0</v>
      </c>
      <c r="AE15" s="3">
        <v>2.7E-2</v>
      </c>
      <c r="AF15" s="3">
        <v>4.2000000000000003E-2</v>
      </c>
      <c r="AG15" s="3">
        <v>4.2000000000000003E-2</v>
      </c>
      <c r="AH15" s="3">
        <v>0.01</v>
      </c>
      <c r="AI15" s="3">
        <v>0.03</v>
      </c>
      <c r="AJ15" s="3">
        <v>2.9000000000000001E-2</v>
      </c>
      <c r="AK15" s="3">
        <v>8.0000000000000002E-3</v>
      </c>
      <c r="AL15" s="3">
        <v>0.03</v>
      </c>
      <c r="AM15" s="3">
        <v>1.7999999999999999E-2</v>
      </c>
      <c r="AN15" s="3">
        <v>1.4999999999999999E-2</v>
      </c>
      <c r="AO15" s="3">
        <v>0.02</v>
      </c>
    </row>
    <row r="16" spans="1:42" x14ac:dyDescent="0.25">
      <c r="A16" s="6">
        <v>4002</v>
      </c>
      <c r="B16" s="7" t="s">
        <v>338</v>
      </c>
      <c r="C16" s="28" t="s">
        <v>0</v>
      </c>
      <c r="D16" s="29" t="s">
        <v>49</v>
      </c>
      <c r="E16" s="33" t="s">
        <v>342</v>
      </c>
      <c r="F16" s="3">
        <v>0.25</v>
      </c>
      <c r="G16" s="34">
        <v>9</v>
      </c>
      <c r="H16" s="34">
        <v>7</v>
      </c>
      <c r="I16" s="3">
        <v>95.28</v>
      </c>
      <c r="J16" s="3">
        <v>0.5</v>
      </c>
      <c r="K16" s="3">
        <v>0.98</v>
      </c>
      <c r="L16" s="3">
        <v>0.26</v>
      </c>
      <c r="M16" s="3">
        <v>0.7</v>
      </c>
      <c r="N16" s="3">
        <v>0</v>
      </c>
      <c r="O16" s="3">
        <v>2.98</v>
      </c>
      <c r="P16" s="3"/>
      <c r="Q16" s="3">
        <v>15</v>
      </c>
      <c r="R16" s="3"/>
      <c r="S16" s="3">
        <v>11</v>
      </c>
      <c r="T16" s="3">
        <v>0.49</v>
      </c>
      <c r="U16" s="3"/>
      <c r="V16" s="3"/>
      <c r="W16" s="3">
        <v>9</v>
      </c>
      <c r="X16" s="3">
        <v>4.1000000000000002E-2</v>
      </c>
      <c r="Y16" s="3">
        <v>4.7E-2</v>
      </c>
      <c r="Z16" s="3">
        <v>0</v>
      </c>
      <c r="AA16" s="3">
        <v>0</v>
      </c>
      <c r="AB16" s="3">
        <v>0</v>
      </c>
      <c r="AC16" s="3">
        <v>5.6000000000000001E-2</v>
      </c>
      <c r="AD16" s="3">
        <v>0</v>
      </c>
      <c r="AE16" s="3">
        <v>2.3E-2</v>
      </c>
      <c r="AF16" s="3">
        <v>3.5999999999999997E-2</v>
      </c>
      <c r="AG16" s="3">
        <v>3.5999999999999997E-2</v>
      </c>
      <c r="AH16" s="3">
        <v>8.0000000000000002E-3</v>
      </c>
      <c r="AI16" s="3">
        <v>2.5000000000000001E-2</v>
      </c>
      <c r="AJ16" s="3">
        <v>2.4E-2</v>
      </c>
      <c r="AK16" s="3">
        <v>7.0000000000000001E-3</v>
      </c>
      <c r="AL16" s="3">
        <v>2.5000000000000001E-2</v>
      </c>
      <c r="AM16" s="3">
        <v>1.4999999999999999E-2</v>
      </c>
      <c r="AN16" s="3">
        <v>1.2999999999999999E-2</v>
      </c>
      <c r="AO16" s="3">
        <v>1.7000000000000001E-2</v>
      </c>
    </row>
    <row r="18" spans="1:41" x14ac:dyDescent="0.25">
      <c r="A18" s="6">
        <v>4002</v>
      </c>
      <c r="B18" s="7" t="s">
        <v>338</v>
      </c>
      <c r="C18" s="17"/>
      <c r="D18" s="17"/>
      <c r="E18" s="42" t="s">
        <v>337</v>
      </c>
      <c r="F18" s="17"/>
      <c r="G18" s="3">
        <f>+SUM(G13*$F13,+G14*$F14+G15*$F15+G16*$F16)</f>
        <v>9</v>
      </c>
      <c r="H18" s="3">
        <f>+SUM(H13*$F13,+H14*$F14+H15*$F15+H16*$F16)</f>
        <v>7</v>
      </c>
      <c r="I18" s="3">
        <f>+SUM(I13*$F13,+I14*$F14+I15*$F15+I16*$F16)</f>
        <v>94.39500000000001</v>
      </c>
      <c r="J18" s="3">
        <f t="shared" ref="J18:O18" si="4">+SUM(J13*$F13,+J14*$F14+J15*$F15+J16*$F16)</f>
        <v>0.54749999999999999</v>
      </c>
      <c r="K18" s="3">
        <f t="shared" si="4"/>
        <v>1.0549999999999999</v>
      </c>
      <c r="L18" s="3">
        <f t="shared" si="4"/>
        <v>0.21250000000000002</v>
      </c>
      <c r="M18" s="3">
        <f t="shared" si="4"/>
        <v>0.97499999999999998</v>
      </c>
      <c r="N18" s="3">
        <f t="shared" si="4"/>
        <v>0</v>
      </c>
      <c r="O18" s="3">
        <f t="shared" si="4"/>
        <v>3.7875000000000001</v>
      </c>
      <c r="P18" s="17"/>
      <c r="Q18" s="3">
        <f>+SUM(Q13*$F13,+Q14*$F14+Q15*$F15+Q16*$F16)</f>
        <v>18</v>
      </c>
      <c r="R18" s="17"/>
      <c r="S18" s="3">
        <f t="shared" ref="S18:T18" si="5">+SUM(S13*$F13,+S14*$F14+S15*$F15+S16*$F16)</f>
        <v>9.75</v>
      </c>
      <c r="T18" s="3">
        <f t="shared" si="5"/>
        <v>0.435</v>
      </c>
      <c r="U18" s="17"/>
      <c r="V18" s="17"/>
      <c r="W18" s="3">
        <f t="shared" ref="W18:AO18" si="6">+SUM(W13*$F13,+W14*$F14+W15*$F15+W16*$F16)</f>
        <v>15.525</v>
      </c>
      <c r="X18" s="3">
        <f t="shared" si="6"/>
        <v>4.5999999999999999E-2</v>
      </c>
      <c r="Y18" s="3">
        <f t="shared" si="6"/>
        <v>3.5000000000000003E-2</v>
      </c>
      <c r="Z18" s="3">
        <f t="shared" si="6"/>
        <v>0</v>
      </c>
      <c r="AA18" s="3">
        <f t="shared" si="6"/>
        <v>423.75</v>
      </c>
      <c r="AB18" s="3">
        <f t="shared" si="6"/>
        <v>37.25</v>
      </c>
      <c r="AC18" s="3">
        <f t="shared" si="6"/>
        <v>6.9250000000000006E-2</v>
      </c>
      <c r="AD18" s="3">
        <f t="shared" si="6"/>
        <v>0</v>
      </c>
      <c r="AE18" s="3">
        <f t="shared" si="6"/>
        <v>2.4250000000000001E-2</v>
      </c>
      <c r="AF18" s="3">
        <f t="shared" si="6"/>
        <v>3.6750000000000005E-2</v>
      </c>
      <c r="AG18" s="3">
        <f t="shared" si="6"/>
        <v>3.7250000000000005E-2</v>
      </c>
      <c r="AH18" s="3">
        <f t="shared" si="6"/>
        <v>8.5000000000000006E-3</v>
      </c>
      <c r="AI18" s="3">
        <f t="shared" si="6"/>
        <v>2.8249999999999997E-2</v>
      </c>
      <c r="AJ18" s="3">
        <f t="shared" si="6"/>
        <v>2.75E-2</v>
      </c>
      <c r="AK18" s="3">
        <f t="shared" si="6"/>
        <v>7.4999999999999997E-3</v>
      </c>
      <c r="AL18" s="3">
        <f t="shared" si="6"/>
        <v>2.6000000000000002E-2</v>
      </c>
      <c r="AM18" s="3">
        <f t="shared" si="6"/>
        <v>1.6250000000000001E-2</v>
      </c>
      <c r="AN18" s="3">
        <f t="shared" si="6"/>
        <v>1.325E-2</v>
      </c>
      <c r="AO18" s="3">
        <f t="shared" si="6"/>
        <v>1.8000000000000002E-2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7"/>
  <sheetViews>
    <sheetView workbookViewId="0">
      <pane xSplit="2" ySplit="3" topLeftCell="E40" activePane="bottomRight" state="frozen"/>
      <selection pane="topRight" activeCell="C1" sqref="C1"/>
      <selection pane="bottomLeft" activeCell="A4" sqref="A4"/>
      <selection pane="bottomRight" activeCell="J49" sqref="J49"/>
    </sheetView>
  </sheetViews>
  <sheetFormatPr defaultRowHeight="15" x14ac:dyDescent="0.25"/>
  <cols>
    <col min="1" max="1" width="10.85546875" style="1" customWidth="1"/>
    <col min="2" max="2" width="33" style="1" customWidth="1"/>
    <col min="3" max="3" width="32.7109375" style="1" customWidth="1"/>
    <col min="4" max="4" width="9.140625" style="1"/>
    <col min="5" max="5" width="14.85546875" style="1" customWidth="1"/>
    <col min="6" max="8" width="12.28515625" style="1" customWidth="1"/>
    <col min="9" max="9" width="8.85546875" style="1" customWidth="1"/>
    <col min="10" max="11" width="9.140625" style="1" customWidth="1"/>
    <col min="12" max="12" width="7.5703125" style="1" customWidth="1"/>
    <col min="13" max="13" width="9.7109375" style="1" customWidth="1"/>
    <col min="14" max="14" width="8.5703125" style="1" customWidth="1"/>
    <col min="15" max="15" width="14.28515625" style="1" customWidth="1"/>
    <col min="16" max="16" width="10.7109375" style="1" customWidth="1"/>
    <col min="17" max="17" width="8.42578125" style="1" customWidth="1"/>
    <col min="18" max="18" width="10.5703125" style="1" customWidth="1"/>
    <col min="19" max="19" width="11.7109375" style="1" customWidth="1"/>
    <col min="20" max="20" width="11.5703125" style="1" customWidth="1"/>
    <col min="21" max="21" width="11.42578125" style="1" customWidth="1"/>
    <col min="22" max="22" width="14.42578125" style="1" customWidth="1"/>
    <col min="23" max="23" width="11.85546875" style="1" customWidth="1"/>
    <col min="24" max="24" width="12" style="1" customWidth="1"/>
    <col min="25" max="27" width="9.140625" style="1"/>
    <col min="28" max="28" width="13.42578125" style="1" customWidth="1"/>
    <col min="29" max="33" width="9.140625" style="1"/>
    <col min="34" max="34" width="11" style="1" customWidth="1"/>
    <col min="35" max="36" width="9.140625" style="1"/>
    <col min="37" max="37" width="10.28515625" style="1" customWidth="1"/>
    <col min="38" max="39" width="9.140625" style="1"/>
    <col min="40" max="40" width="10" style="1" customWidth="1"/>
    <col min="41" max="41" width="9.5703125" style="1" customWidth="1"/>
    <col min="42" max="42" width="10.28515625" style="1" customWidth="1"/>
    <col min="43" max="43" width="11.42578125" style="1" customWidth="1"/>
    <col min="44" max="44" width="12" style="1" customWidth="1"/>
    <col min="45" max="45" width="9.140625" style="1"/>
    <col min="46" max="46" width="9.7109375" style="1" customWidth="1"/>
    <col min="47" max="49" width="9.140625" style="1"/>
    <col min="50" max="50" width="11.5703125" style="1" customWidth="1"/>
    <col min="51" max="51" width="11.7109375" style="1" customWidth="1"/>
    <col min="52" max="16384" width="9.140625" style="1"/>
  </cols>
  <sheetData>
    <row r="1" spans="1:45" x14ac:dyDescent="0.25">
      <c r="A1" s="19" t="s">
        <v>343</v>
      </c>
    </row>
    <row r="3" spans="1:45" ht="120" x14ac:dyDescent="0.25">
      <c r="A3" s="2" t="s">
        <v>294</v>
      </c>
      <c r="B3" s="2" t="s">
        <v>295</v>
      </c>
      <c r="C3" s="2" t="s">
        <v>253</v>
      </c>
      <c r="D3" s="2" t="s">
        <v>254</v>
      </c>
      <c r="E3" s="2" t="s">
        <v>255</v>
      </c>
      <c r="F3" s="22" t="s">
        <v>256</v>
      </c>
      <c r="G3" s="2" t="s">
        <v>297</v>
      </c>
      <c r="H3" s="2" t="s">
        <v>298</v>
      </c>
      <c r="I3" s="2" t="s">
        <v>259</v>
      </c>
      <c r="J3" s="2" t="s">
        <v>260</v>
      </c>
      <c r="K3" s="2" t="s">
        <v>299</v>
      </c>
      <c r="L3" s="2" t="s">
        <v>585</v>
      </c>
      <c r="M3" s="2" t="s">
        <v>586</v>
      </c>
      <c r="N3" s="2" t="s">
        <v>302</v>
      </c>
      <c r="O3" s="2" t="s">
        <v>265</v>
      </c>
      <c r="P3" s="20" t="s">
        <v>303</v>
      </c>
      <c r="Q3" s="2" t="s">
        <v>267</v>
      </c>
      <c r="R3" s="20" t="s">
        <v>304</v>
      </c>
      <c r="S3" s="2" t="s">
        <v>305</v>
      </c>
      <c r="T3" s="2" t="s">
        <v>306</v>
      </c>
      <c r="U3" s="20" t="s">
        <v>307</v>
      </c>
      <c r="V3" s="20" t="s">
        <v>308</v>
      </c>
      <c r="W3" s="2" t="s">
        <v>309</v>
      </c>
      <c r="X3" s="2" t="s">
        <v>310</v>
      </c>
      <c r="Y3" s="2" t="s">
        <v>311</v>
      </c>
      <c r="Z3" s="2" t="s">
        <v>312</v>
      </c>
      <c r="AA3" s="2" t="s">
        <v>313</v>
      </c>
      <c r="AB3" s="2" t="s">
        <v>314</v>
      </c>
      <c r="AC3" s="2" t="s">
        <v>315</v>
      </c>
      <c r="AD3" s="2" t="s">
        <v>316</v>
      </c>
      <c r="AE3" s="2" t="s">
        <v>317</v>
      </c>
      <c r="AF3" s="2" t="s">
        <v>318</v>
      </c>
      <c r="AG3" s="2" t="s">
        <v>319</v>
      </c>
      <c r="AH3" s="2" t="s">
        <v>320</v>
      </c>
      <c r="AI3" s="2" t="s">
        <v>321</v>
      </c>
      <c r="AJ3" s="2" t="s">
        <v>322</v>
      </c>
      <c r="AK3" s="2" t="s">
        <v>323</v>
      </c>
      <c r="AL3" s="2" t="s">
        <v>324</v>
      </c>
      <c r="AM3" s="2" t="s">
        <v>325</v>
      </c>
      <c r="AN3" s="2" t="s">
        <v>326</v>
      </c>
      <c r="AO3" s="2" t="s">
        <v>327</v>
      </c>
      <c r="AP3" s="2" t="s">
        <v>328</v>
      </c>
    </row>
    <row r="4" spans="1:45" x14ac:dyDescent="0.25">
      <c r="A4" s="17">
        <v>1</v>
      </c>
      <c r="B4" s="44" t="s">
        <v>366</v>
      </c>
      <c r="C4" s="7" t="s">
        <v>461</v>
      </c>
      <c r="D4" s="7"/>
      <c r="E4" s="7"/>
      <c r="F4" s="7" t="s">
        <v>44</v>
      </c>
      <c r="G4" s="27">
        <v>0</v>
      </c>
      <c r="H4" s="27">
        <v>0.99999999999999989</v>
      </c>
      <c r="I4" s="27">
        <v>23.177971646673935</v>
      </c>
      <c r="J4" s="27">
        <v>2.3231406761177751</v>
      </c>
      <c r="K4" s="27">
        <v>15.243707742639041</v>
      </c>
      <c r="L4" s="27">
        <v>3.7083533260632491</v>
      </c>
      <c r="M4" s="27">
        <v>2.3208178844056704</v>
      </c>
      <c r="N4" s="27">
        <v>0</v>
      </c>
      <c r="O4" s="27">
        <v>55.546826608505995</v>
      </c>
      <c r="P4" s="27"/>
      <c r="Q4" s="27">
        <v>316.29007633587787</v>
      </c>
      <c r="R4" s="35"/>
      <c r="S4" s="3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</row>
    <row r="5" spans="1:45" x14ac:dyDescent="0.25">
      <c r="A5" s="17">
        <v>2</v>
      </c>
      <c r="B5" s="44" t="s">
        <v>367</v>
      </c>
      <c r="C5" s="7" t="s">
        <v>461</v>
      </c>
      <c r="D5" s="36"/>
      <c r="E5" s="36"/>
      <c r="F5" s="7" t="s">
        <v>44</v>
      </c>
      <c r="G5" s="27">
        <v>0</v>
      </c>
      <c r="H5" s="27">
        <v>1</v>
      </c>
      <c r="I5" s="27">
        <v>3.3673611111111112</v>
      </c>
      <c r="J5" s="27">
        <v>1.2086111111111113</v>
      </c>
      <c r="K5" s="27">
        <v>10.74527777777778</v>
      </c>
      <c r="L5" s="27">
        <v>10.289722222222222</v>
      </c>
      <c r="M5" s="27">
        <v>0.64680555555555552</v>
      </c>
      <c r="N5" s="27">
        <v>0</v>
      </c>
      <c r="O5" s="27">
        <v>74.139027777777784</v>
      </c>
      <c r="P5" s="27"/>
      <c r="Q5" s="27">
        <v>432.33333333333337</v>
      </c>
    </row>
    <row r="6" spans="1:45" x14ac:dyDescent="0.25">
      <c r="A6" s="17">
        <v>3</v>
      </c>
      <c r="B6" s="44" t="s">
        <v>373</v>
      </c>
      <c r="C6" s="7" t="s">
        <v>461</v>
      </c>
      <c r="D6" s="36"/>
      <c r="E6" s="36"/>
      <c r="F6" s="7" t="s">
        <v>44</v>
      </c>
      <c r="G6" s="27">
        <v>0</v>
      </c>
      <c r="H6" s="27">
        <v>1</v>
      </c>
      <c r="I6" s="27">
        <v>11.506</v>
      </c>
      <c r="J6" s="27">
        <v>0.81600000000000017</v>
      </c>
      <c r="K6" s="27">
        <v>7.0460000000000003</v>
      </c>
      <c r="L6" s="27">
        <v>0.40800000000000008</v>
      </c>
      <c r="M6" s="27">
        <v>0.68200000000000005</v>
      </c>
      <c r="N6" s="27">
        <v>0</v>
      </c>
      <c r="O6" s="27">
        <v>80.240000000000009</v>
      </c>
      <c r="P6" s="27"/>
      <c r="Q6" s="27">
        <v>352.6</v>
      </c>
    </row>
    <row r="7" spans="1:45" x14ac:dyDescent="0.25">
      <c r="A7" s="17">
        <v>4</v>
      </c>
      <c r="B7" s="44" t="s">
        <v>374</v>
      </c>
      <c r="C7" s="7" t="s">
        <v>461</v>
      </c>
      <c r="D7" s="36"/>
      <c r="E7" s="36"/>
      <c r="F7" s="7" t="s">
        <v>44</v>
      </c>
      <c r="G7" s="27">
        <v>0</v>
      </c>
      <c r="H7" s="27">
        <v>0.99999999999999989</v>
      </c>
      <c r="I7" s="27">
        <v>10.635333333333335</v>
      </c>
      <c r="J7" s="27">
        <v>1.5813333333333333</v>
      </c>
      <c r="K7" s="27">
        <v>8.7786666666666644</v>
      </c>
      <c r="L7" s="27">
        <v>4.4013333333333335</v>
      </c>
      <c r="M7" s="27">
        <v>2.6233333333333335</v>
      </c>
      <c r="N7" s="27">
        <v>0</v>
      </c>
      <c r="O7" s="27">
        <v>70.529999999999987</v>
      </c>
      <c r="P7" s="27"/>
      <c r="Q7" s="27">
        <v>373.33333333333337</v>
      </c>
    </row>
    <row r="8" spans="1:45" x14ac:dyDescent="0.25">
      <c r="A8" s="17">
        <v>5</v>
      </c>
      <c r="B8" s="44" t="s">
        <v>376</v>
      </c>
      <c r="C8" s="7" t="s">
        <v>461</v>
      </c>
      <c r="D8" s="36"/>
      <c r="E8" s="36"/>
      <c r="F8" s="7" t="s">
        <v>44</v>
      </c>
      <c r="G8" s="27">
        <v>0</v>
      </c>
      <c r="H8" s="27">
        <v>0.99999999999999978</v>
      </c>
      <c r="I8" s="27">
        <v>10.479999999999999</v>
      </c>
      <c r="J8" s="27">
        <v>1.764285714285714</v>
      </c>
      <c r="K8" s="27">
        <v>10.53</v>
      </c>
      <c r="L8" s="27">
        <v>1.2728571428571429</v>
      </c>
      <c r="M8" s="27">
        <v>2.9799999999999995</v>
      </c>
      <c r="N8" s="27">
        <v>0</v>
      </c>
      <c r="O8" s="27">
        <v>75.952857142857141</v>
      </c>
      <c r="P8" s="27"/>
      <c r="Q8" s="27">
        <v>357.42857142857144</v>
      </c>
    </row>
    <row r="9" spans="1:45" x14ac:dyDescent="0.25">
      <c r="A9" s="17">
        <v>6</v>
      </c>
      <c r="B9" s="44" t="s">
        <v>54</v>
      </c>
      <c r="C9" s="7" t="s">
        <v>461</v>
      </c>
      <c r="D9" s="36"/>
      <c r="E9" s="36"/>
      <c r="F9" s="7" t="s">
        <v>44</v>
      </c>
      <c r="G9" s="27">
        <v>0</v>
      </c>
      <c r="H9" s="27">
        <v>1.0000000000000002</v>
      </c>
      <c r="I9" s="27">
        <v>10.188888888888888</v>
      </c>
      <c r="J9" s="27">
        <v>2.62</v>
      </c>
      <c r="K9" s="27">
        <v>11.175555555555555</v>
      </c>
      <c r="L9" s="27">
        <v>5.3577777777777778</v>
      </c>
      <c r="M9" s="27">
        <v>3.22</v>
      </c>
      <c r="N9" s="27">
        <v>0</v>
      </c>
      <c r="O9" s="27">
        <v>70.975555555555559</v>
      </c>
      <c r="P9" s="27"/>
      <c r="Q9" s="27">
        <v>376.77777777777777</v>
      </c>
    </row>
    <row r="10" spans="1:45" x14ac:dyDescent="0.25">
      <c r="A10" s="17">
        <v>7</v>
      </c>
      <c r="B10" s="44" t="s">
        <v>377</v>
      </c>
      <c r="C10" s="36" t="s">
        <v>590</v>
      </c>
      <c r="D10" s="36" t="s">
        <v>101</v>
      </c>
      <c r="E10" s="36" t="s">
        <v>377</v>
      </c>
      <c r="F10" s="36" t="s">
        <v>45</v>
      </c>
      <c r="G10" s="27">
        <v>0</v>
      </c>
      <c r="H10" s="27">
        <v>1</v>
      </c>
      <c r="I10" s="27">
        <v>13.54</v>
      </c>
      <c r="J10" s="27">
        <v>0.59</v>
      </c>
      <c r="K10" s="27">
        <v>11.21</v>
      </c>
      <c r="L10" s="27">
        <v>0.86</v>
      </c>
      <c r="M10" s="27">
        <v>0.33</v>
      </c>
      <c r="N10" s="27">
        <v>0</v>
      </c>
      <c r="O10" s="27">
        <v>73.8</v>
      </c>
      <c r="P10" s="27"/>
      <c r="Q10" s="27">
        <v>348</v>
      </c>
    </row>
    <row r="11" spans="1:45" x14ac:dyDescent="0.25">
      <c r="A11" s="17">
        <v>8</v>
      </c>
      <c r="B11" s="44" t="s">
        <v>378</v>
      </c>
      <c r="C11" s="7" t="s">
        <v>461</v>
      </c>
      <c r="D11" s="36"/>
      <c r="E11" s="36"/>
      <c r="F11" s="7" t="s">
        <v>44</v>
      </c>
      <c r="G11" s="27">
        <v>0</v>
      </c>
      <c r="H11" s="27">
        <v>1</v>
      </c>
      <c r="I11" s="27">
        <v>10.07227</v>
      </c>
      <c r="J11" s="27">
        <v>0.87812000000000001</v>
      </c>
      <c r="K11" s="27">
        <v>8.1432699999999993</v>
      </c>
      <c r="L11" s="27">
        <v>1.4793099999999999</v>
      </c>
      <c r="M11" s="27">
        <v>0.78599000000000008</v>
      </c>
      <c r="N11" s="27">
        <v>0</v>
      </c>
      <c r="O11" s="27">
        <v>79.427030000000002</v>
      </c>
      <c r="P11" s="27"/>
      <c r="Q11" s="27">
        <v>363.48199999999997</v>
      </c>
    </row>
    <row r="12" spans="1:45" x14ac:dyDescent="0.25">
      <c r="A12" s="17">
        <v>9</v>
      </c>
      <c r="B12" s="44" t="s">
        <v>379</v>
      </c>
      <c r="C12" s="7" t="s">
        <v>461</v>
      </c>
      <c r="D12" s="36"/>
      <c r="E12" s="36"/>
      <c r="F12" s="7" t="s">
        <v>194</v>
      </c>
      <c r="G12" s="27">
        <v>0</v>
      </c>
      <c r="H12" s="27">
        <v>1</v>
      </c>
      <c r="I12" s="27">
        <v>10.169999999999998</v>
      </c>
      <c r="J12" s="27">
        <v>2.95</v>
      </c>
      <c r="K12" s="27">
        <v>13.09</v>
      </c>
      <c r="L12" s="27">
        <v>4.3</v>
      </c>
      <c r="M12" s="27">
        <v>5.7125000000000004</v>
      </c>
      <c r="N12" s="27">
        <v>0</v>
      </c>
      <c r="O12" s="27">
        <v>69.545000000000002</v>
      </c>
      <c r="P12" s="27"/>
      <c r="Q12" s="27">
        <v>370.75</v>
      </c>
    </row>
    <row r="13" spans="1:45" x14ac:dyDescent="0.25">
      <c r="A13" s="17">
        <v>10</v>
      </c>
      <c r="B13" s="44" t="s">
        <v>380</v>
      </c>
      <c r="C13" s="36" t="s">
        <v>0</v>
      </c>
      <c r="D13" s="36">
        <v>5001</v>
      </c>
      <c r="E13" s="36" t="s">
        <v>108</v>
      </c>
      <c r="F13" s="36" t="s">
        <v>45</v>
      </c>
      <c r="G13" s="27">
        <v>30</v>
      </c>
      <c r="H13" s="27">
        <v>12</v>
      </c>
      <c r="I13" s="27">
        <v>66.34</v>
      </c>
      <c r="J13" s="27">
        <v>0.8</v>
      </c>
      <c r="K13" s="27">
        <v>18.329999999999998</v>
      </c>
      <c r="L13" s="27">
        <v>14.83</v>
      </c>
      <c r="M13" s="27">
        <v>0</v>
      </c>
      <c r="N13" s="27">
        <v>0</v>
      </c>
      <c r="O13" s="27">
        <v>0.13</v>
      </c>
      <c r="P13" s="27"/>
      <c r="Q13" s="27">
        <v>213</v>
      </c>
    </row>
    <row r="14" spans="1:45" x14ac:dyDescent="0.25">
      <c r="A14" s="17">
        <v>11</v>
      </c>
      <c r="B14" s="44" t="s">
        <v>381</v>
      </c>
      <c r="C14" s="7" t="s">
        <v>461</v>
      </c>
      <c r="D14" s="36"/>
      <c r="E14" s="36"/>
      <c r="F14" s="36" t="s">
        <v>194</v>
      </c>
      <c r="G14" s="27">
        <v>4.7985567587018565</v>
      </c>
      <c r="H14" s="27">
        <v>11.999999999999998</v>
      </c>
      <c r="I14" s="27">
        <v>78.956435304277221</v>
      </c>
      <c r="J14" s="27">
        <v>0.76584905983660445</v>
      </c>
      <c r="K14" s="27">
        <v>16.060849781947393</v>
      </c>
      <c r="L14" s="27">
        <v>3.7639559970763914</v>
      </c>
      <c r="M14" s="27">
        <v>0</v>
      </c>
      <c r="N14" s="27">
        <v>0</v>
      </c>
      <c r="O14" s="27">
        <v>0.69314215465846452</v>
      </c>
      <c r="P14" s="27"/>
      <c r="Q14" s="27">
        <v>103.97594048522249</v>
      </c>
    </row>
    <row r="15" spans="1:45" ht="30" x14ac:dyDescent="0.25">
      <c r="A15" s="17">
        <v>12</v>
      </c>
      <c r="B15" s="44" t="s">
        <v>382</v>
      </c>
      <c r="C15" s="7" t="s">
        <v>461</v>
      </c>
      <c r="D15" s="36"/>
      <c r="E15" s="36"/>
      <c r="F15" s="36" t="s">
        <v>44</v>
      </c>
      <c r="G15" s="27">
        <v>0</v>
      </c>
      <c r="H15" s="27">
        <v>12</v>
      </c>
      <c r="I15" s="27">
        <v>70.865000000000009</v>
      </c>
      <c r="J15" s="27">
        <v>1</v>
      </c>
      <c r="K15" s="27">
        <v>20.14</v>
      </c>
      <c r="L15" s="27">
        <v>6.96</v>
      </c>
      <c r="M15" s="27">
        <v>0</v>
      </c>
      <c r="N15" s="27">
        <v>0</v>
      </c>
      <c r="O15" s="27">
        <v>0.745</v>
      </c>
      <c r="P15" s="27"/>
      <c r="Q15" s="27">
        <v>146</v>
      </c>
    </row>
    <row r="16" spans="1:45" ht="30" x14ac:dyDescent="0.25">
      <c r="A16" s="17">
        <v>13</v>
      </c>
      <c r="B16" s="44" t="s">
        <v>383</v>
      </c>
      <c r="C16" s="7" t="s">
        <v>461</v>
      </c>
      <c r="D16" s="36"/>
      <c r="E16" s="36"/>
      <c r="F16" s="36" t="s">
        <v>44</v>
      </c>
      <c r="G16" s="27">
        <v>20</v>
      </c>
      <c r="H16" s="27">
        <v>12</v>
      </c>
      <c r="I16" s="27">
        <v>66.849999999999994</v>
      </c>
      <c r="J16" s="27">
        <v>0.95333333333333337</v>
      </c>
      <c r="K16" s="27">
        <v>18.976666666666667</v>
      </c>
      <c r="L16" s="27">
        <v>13.106666666666666</v>
      </c>
      <c r="M16" s="27">
        <v>0</v>
      </c>
      <c r="N16" s="27">
        <v>0</v>
      </c>
      <c r="O16" s="27">
        <v>0</v>
      </c>
      <c r="P16" s="27"/>
      <c r="Q16" s="27">
        <v>193.86666666666667</v>
      </c>
    </row>
    <row r="17" spans="1:17" x14ac:dyDescent="0.25">
      <c r="A17" s="17">
        <v>14</v>
      </c>
      <c r="B17" s="44" t="s">
        <v>384</v>
      </c>
      <c r="C17" s="36" t="s">
        <v>590</v>
      </c>
      <c r="D17" s="36" t="s">
        <v>124</v>
      </c>
      <c r="E17" s="36" t="s">
        <v>463</v>
      </c>
      <c r="F17" s="36" t="s">
        <v>45</v>
      </c>
      <c r="G17" s="27">
        <v>14</v>
      </c>
      <c r="H17" s="27">
        <v>12</v>
      </c>
      <c r="I17" s="27">
        <v>71.260000000000005</v>
      </c>
      <c r="J17" s="27">
        <v>1.02</v>
      </c>
      <c r="K17" s="27">
        <v>20.36</v>
      </c>
      <c r="L17" s="27">
        <v>6.59</v>
      </c>
      <c r="M17" s="27">
        <v>0</v>
      </c>
      <c r="N17" s="27">
        <v>0</v>
      </c>
      <c r="O17" s="27">
        <v>0.77</v>
      </c>
      <c r="P17" s="27"/>
      <c r="Q17" s="27">
        <v>144</v>
      </c>
    </row>
    <row r="18" spans="1:17" x14ac:dyDescent="0.25">
      <c r="A18" s="17">
        <v>15</v>
      </c>
      <c r="B18" s="44" t="s">
        <v>385</v>
      </c>
      <c r="C18" s="36" t="s">
        <v>590</v>
      </c>
      <c r="D18" s="36" t="s">
        <v>125</v>
      </c>
      <c r="E18" s="36" t="s">
        <v>463</v>
      </c>
      <c r="F18" s="36" t="s">
        <v>45</v>
      </c>
      <c r="G18" s="27">
        <v>33</v>
      </c>
      <c r="H18" s="27">
        <v>12</v>
      </c>
      <c r="I18" s="27">
        <v>68.150000000000006</v>
      </c>
      <c r="J18" s="27">
        <v>1.2</v>
      </c>
      <c r="K18" s="27">
        <v>16.3</v>
      </c>
      <c r="L18" s="27">
        <v>14.2</v>
      </c>
      <c r="M18" s="27">
        <v>0</v>
      </c>
      <c r="N18" s="27">
        <v>0</v>
      </c>
      <c r="O18" s="27">
        <v>0.35</v>
      </c>
      <c r="P18" s="27"/>
      <c r="Q18" s="27">
        <v>136</v>
      </c>
    </row>
    <row r="19" spans="1:17" x14ac:dyDescent="0.25">
      <c r="A19" s="17">
        <v>16</v>
      </c>
      <c r="B19" s="44" t="s">
        <v>386</v>
      </c>
      <c r="C19" s="36" t="s">
        <v>590</v>
      </c>
      <c r="D19" s="36" t="s">
        <v>126</v>
      </c>
      <c r="E19" s="36" t="s">
        <v>464</v>
      </c>
      <c r="F19" s="36" t="s">
        <v>45</v>
      </c>
      <c r="G19" s="27">
        <v>5</v>
      </c>
      <c r="H19" s="27">
        <v>12</v>
      </c>
      <c r="I19" s="27">
        <v>20.04</v>
      </c>
      <c r="J19" s="27">
        <v>12.07</v>
      </c>
      <c r="K19" s="27">
        <v>62.41</v>
      </c>
      <c r="L19" s="27">
        <v>4.1100000000000003</v>
      </c>
      <c r="M19" s="27">
        <v>0</v>
      </c>
      <c r="N19" s="27">
        <v>0</v>
      </c>
      <c r="O19" s="27">
        <v>1.37</v>
      </c>
      <c r="P19" s="27"/>
      <c r="Q19" s="27">
        <v>292</v>
      </c>
    </row>
    <row r="20" spans="1:17" x14ac:dyDescent="0.25">
      <c r="A20" s="17">
        <v>17</v>
      </c>
      <c r="B20" s="44" t="s">
        <v>387</v>
      </c>
      <c r="C20" s="7" t="s">
        <v>461</v>
      </c>
      <c r="D20" s="36"/>
      <c r="E20" s="36"/>
      <c r="F20" s="36" t="s">
        <v>44</v>
      </c>
      <c r="G20" s="27">
        <v>0</v>
      </c>
      <c r="H20" s="27">
        <v>12</v>
      </c>
      <c r="I20" s="27">
        <v>32.280588235294118</v>
      </c>
      <c r="J20" s="27">
        <v>3.7199999999999998</v>
      </c>
      <c r="K20" s="27">
        <v>16.454117647058826</v>
      </c>
      <c r="L20" s="27">
        <v>33.716470588235296</v>
      </c>
      <c r="M20" s="27">
        <v>0</v>
      </c>
      <c r="N20" s="27">
        <v>0</v>
      </c>
      <c r="O20" s="27">
        <v>13.775882352941176</v>
      </c>
      <c r="P20" s="27"/>
      <c r="Q20" s="27">
        <v>424.47058823529409</v>
      </c>
    </row>
    <row r="21" spans="1:17" x14ac:dyDescent="0.25">
      <c r="A21" s="17">
        <v>18</v>
      </c>
      <c r="B21" s="44" t="s">
        <v>381</v>
      </c>
      <c r="C21" s="36" t="s">
        <v>131</v>
      </c>
      <c r="D21" s="36"/>
      <c r="E21" s="36"/>
      <c r="F21" s="36" t="s">
        <v>194</v>
      </c>
      <c r="G21" s="27">
        <v>4.7985567587018565</v>
      </c>
      <c r="H21" s="27">
        <v>11.999999999999998</v>
      </c>
      <c r="I21" s="27">
        <v>78.956435304277221</v>
      </c>
      <c r="J21" s="27">
        <v>0.76584905983660445</v>
      </c>
      <c r="K21" s="27">
        <v>16.060849781947393</v>
      </c>
      <c r="L21" s="27">
        <v>3.7639559970763914</v>
      </c>
      <c r="M21" s="27">
        <v>0</v>
      </c>
      <c r="N21" s="27">
        <v>0</v>
      </c>
      <c r="O21" s="27">
        <v>0.69314215465846452</v>
      </c>
      <c r="P21" s="27"/>
      <c r="Q21" s="27">
        <v>103.97594048522249</v>
      </c>
    </row>
    <row r="22" spans="1:17" x14ac:dyDescent="0.25">
      <c r="A22" s="17">
        <v>19</v>
      </c>
      <c r="B22" s="44" t="s">
        <v>388</v>
      </c>
      <c r="C22" s="7" t="s">
        <v>461</v>
      </c>
      <c r="D22" s="36"/>
      <c r="E22" s="36"/>
      <c r="F22" s="36" t="s">
        <v>194</v>
      </c>
      <c r="G22" s="27">
        <v>18.09090909090909</v>
      </c>
      <c r="H22" s="27">
        <v>11.999999999999998</v>
      </c>
      <c r="I22" s="27">
        <v>67.532467532467521</v>
      </c>
      <c r="J22" s="27">
        <v>1.1774025974025972</v>
      </c>
      <c r="K22" s="27">
        <v>20.902857142857144</v>
      </c>
      <c r="L22" s="27">
        <v>8.3425974025974039</v>
      </c>
      <c r="M22" s="27">
        <v>0</v>
      </c>
      <c r="N22" s="27">
        <v>0</v>
      </c>
      <c r="O22" s="27">
        <v>2.1966233766233763</v>
      </c>
      <c r="P22" s="27"/>
      <c r="Q22" s="27">
        <v>167.84415584415584</v>
      </c>
    </row>
    <row r="23" spans="1:17" x14ac:dyDescent="0.25">
      <c r="A23" s="17">
        <v>20</v>
      </c>
      <c r="B23" s="44" t="s">
        <v>389</v>
      </c>
      <c r="C23" s="7" t="s">
        <v>461</v>
      </c>
      <c r="D23" s="36"/>
      <c r="E23" s="36"/>
      <c r="F23" s="36" t="s">
        <v>44</v>
      </c>
      <c r="G23" s="27">
        <v>19.69047619047619</v>
      </c>
      <c r="H23" s="27">
        <v>14</v>
      </c>
      <c r="I23" s="27">
        <v>68.301904761904765</v>
      </c>
      <c r="J23" s="27">
        <v>1.488809523809524</v>
      </c>
      <c r="K23" s="27">
        <v>17.706031746031748</v>
      </c>
      <c r="L23" s="27">
        <v>5.4533730158730167</v>
      </c>
      <c r="M23" s="27">
        <v>0</v>
      </c>
      <c r="N23" s="27">
        <v>0</v>
      </c>
      <c r="O23" s="27">
        <v>1.7863095238095239</v>
      </c>
      <c r="P23" s="27"/>
      <c r="Q23" s="27">
        <v>129.11904761904765</v>
      </c>
    </row>
    <row r="24" spans="1:17" x14ac:dyDescent="0.25">
      <c r="A24" s="17">
        <v>21</v>
      </c>
      <c r="B24" s="44" t="s">
        <v>390</v>
      </c>
      <c r="C24" s="7" t="s">
        <v>461</v>
      </c>
      <c r="D24" s="36"/>
      <c r="E24" s="36"/>
      <c r="F24" s="36" t="s">
        <v>44</v>
      </c>
      <c r="G24" s="27">
        <v>0</v>
      </c>
      <c r="H24" s="27">
        <v>14</v>
      </c>
      <c r="I24" s="27">
        <v>55.13</v>
      </c>
      <c r="J24" s="27">
        <v>3.1349999999999998</v>
      </c>
      <c r="K24" s="27">
        <v>19.905000000000001</v>
      </c>
      <c r="L24" s="27">
        <v>20.660000000000004</v>
      </c>
      <c r="M24" s="27">
        <v>0</v>
      </c>
      <c r="N24" s="27">
        <v>0</v>
      </c>
      <c r="O24" s="27">
        <v>1.1700000000000002</v>
      </c>
      <c r="P24" s="27"/>
      <c r="Q24" s="27">
        <v>270.20000000000005</v>
      </c>
    </row>
    <row r="25" spans="1:17" ht="30" x14ac:dyDescent="0.25">
      <c r="A25" s="17">
        <v>22</v>
      </c>
      <c r="B25" s="44" t="s">
        <v>391</v>
      </c>
      <c r="C25" s="7" t="s">
        <v>461</v>
      </c>
      <c r="D25" s="36"/>
      <c r="E25" s="36"/>
      <c r="F25" s="36" t="s">
        <v>194</v>
      </c>
      <c r="G25" s="27">
        <v>10</v>
      </c>
      <c r="H25" s="27">
        <v>14</v>
      </c>
      <c r="I25" s="27">
        <v>39.800000000000004</v>
      </c>
      <c r="J25" s="27">
        <v>6.085</v>
      </c>
      <c r="K25" s="27">
        <v>38.835000000000001</v>
      </c>
      <c r="L25" s="27">
        <v>13.42</v>
      </c>
      <c r="M25" s="27">
        <v>0</v>
      </c>
      <c r="N25" s="27">
        <v>0</v>
      </c>
      <c r="O25" s="27">
        <v>1.86</v>
      </c>
      <c r="P25" s="27"/>
      <c r="Q25" s="27">
        <v>283.5</v>
      </c>
    </row>
    <row r="26" spans="1:17" x14ac:dyDescent="0.25">
      <c r="A26" s="17">
        <v>23</v>
      </c>
      <c r="B26" s="44" t="s">
        <v>392</v>
      </c>
      <c r="C26" s="36" t="s">
        <v>590</v>
      </c>
      <c r="D26" s="36" t="s">
        <v>157</v>
      </c>
      <c r="E26" s="36" t="s">
        <v>465</v>
      </c>
      <c r="F26" s="36" t="s">
        <v>45</v>
      </c>
      <c r="G26" s="27">
        <v>0</v>
      </c>
      <c r="H26" s="27">
        <v>16</v>
      </c>
      <c r="I26" s="27">
        <v>0.33</v>
      </c>
      <c r="J26" s="27">
        <v>0</v>
      </c>
      <c r="K26" s="27">
        <v>0</v>
      </c>
      <c r="L26" s="27">
        <v>99.67</v>
      </c>
      <c r="M26" s="27">
        <v>0</v>
      </c>
      <c r="N26" s="27">
        <v>0</v>
      </c>
      <c r="O26" s="27">
        <v>0</v>
      </c>
      <c r="P26" s="27"/>
      <c r="Q26" s="27">
        <v>897</v>
      </c>
    </row>
    <row r="27" spans="1:17" x14ac:dyDescent="0.25">
      <c r="A27" s="17">
        <v>24</v>
      </c>
      <c r="B27" s="44" t="s">
        <v>393</v>
      </c>
      <c r="C27" s="7" t="s">
        <v>461</v>
      </c>
      <c r="D27" s="36"/>
      <c r="E27" s="36"/>
      <c r="F27" s="36" t="s">
        <v>44</v>
      </c>
      <c r="G27" s="27">
        <v>0</v>
      </c>
      <c r="H27" s="27">
        <v>16</v>
      </c>
      <c r="I27" s="27">
        <v>3.4692857142857148</v>
      </c>
      <c r="J27" s="27">
        <v>4.7857142857142869E-2</v>
      </c>
      <c r="K27" s="27">
        <v>0.24642857142857141</v>
      </c>
      <c r="L27" s="27">
        <v>92.787142857142868</v>
      </c>
      <c r="M27" s="27">
        <v>0</v>
      </c>
      <c r="N27" s="27">
        <v>0</v>
      </c>
      <c r="O27" s="27">
        <v>0</v>
      </c>
      <c r="P27" s="27"/>
      <c r="Q27" s="27">
        <v>836.28571428571433</v>
      </c>
    </row>
    <row r="28" spans="1:17" x14ac:dyDescent="0.25">
      <c r="A28" s="17">
        <v>25</v>
      </c>
      <c r="B28" s="44" t="s">
        <v>394</v>
      </c>
      <c r="C28" s="7" t="s">
        <v>461</v>
      </c>
      <c r="D28" s="36"/>
      <c r="E28" s="36"/>
      <c r="F28" s="36" t="s">
        <v>44</v>
      </c>
      <c r="G28" s="27">
        <v>0</v>
      </c>
      <c r="H28" s="27">
        <v>15</v>
      </c>
      <c r="I28" s="27">
        <v>88.299751037344393</v>
      </c>
      <c r="J28" s="27">
        <v>0.66896265560165968</v>
      </c>
      <c r="K28" s="27">
        <v>3.4747302904564314</v>
      </c>
      <c r="L28" s="27">
        <v>2.8653112033195018</v>
      </c>
      <c r="M28" s="27">
        <v>0</v>
      </c>
      <c r="N28" s="27">
        <v>0</v>
      </c>
      <c r="O28" s="27">
        <v>4.6863485477178415</v>
      </c>
      <c r="P28" s="27"/>
      <c r="Q28" s="27">
        <v>58.468879668049794</v>
      </c>
    </row>
    <row r="29" spans="1:17" x14ac:dyDescent="0.25">
      <c r="A29" s="17">
        <v>26</v>
      </c>
      <c r="B29" s="44" t="s">
        <v>395</v>
      </c>
      <c r="C29" s="7" t="s">
        <v>461</v>
      </c>
      <c r="D29" s="36"/>
      <c r="E29" s="36"/>
      <c r="F29" s="36" t="s">
        <v>44</v>
      </c>
      <c r="G29" s="27">
        <v>0</v>
      </c>
      <c r="H29" s="27">
        <v>15</v>
      </c>
      <c r="I29" s="27">
        <v>1.7799999999999998</v>
      </c>
      <c r="J29" s="27">
        <v>6.9599999999999991</v>
      </c>
      <c r="K29" s="27">
        <v>30.560000000000002</v>
      </c>
      <c r="L29" s="27">
        <v>12.649999999999999</v>
      </c>
      <c r="M29" s="27">
        <v>0</v>
      </c>
      <c r="N29" s="27">
        <v>0</v>
      </c>
      <c r="O29" s="27">
        <v>48.05</v>
      </c>
      <c r="P29" s="27"/>
      <c r="Q29" s="27">
        <v>428</v>
      </c>
    </row>
    <row r="30" spans="1:17" x14ac:dyDescent="0.25">
      <c r="A30" s="17">
        <v>27</v>
      </c>
      <c r="B30" s="44" t="s">
        <v>400</v>
      </c>
      <c r="C30" s="7" t="s">
        <v>461</v>
      </c>
      <c r="D30" s="36"/>
      <c r="E30" s="36"/>
      <c r="F30" s="36" t="s">
        <v>44</v>
      </c>
      <c r="G30" s="27">
        <v>0</v>
      </c>
      <c r="H30" s="27">
        <v>15</v>
      </c>
      <c r="I30" s="27">
        <v>38.392571428571429</v>
      </c>
      <c r="J30" s="27">
        <v>4.3509523809523802</v>
      </c>
      <c r="K30" s="27">
        <v>26.173714285714279</v>
      </c>
      <c r="L30" s="27">
        <v>23.833619047619045</v>
      </c>
      <c r="M30" s="27">
        <v>0</v>
      </c>
      <c r="N30" s="27">
        <v>0</v>
      </c>
      <c r="O30" s="27">
        <v>7.2491428571428562</v>
      </c>
      <c r="P30" s="27"/>
      <c r="Q30" s="27">
        <v>347.75238095238092</v>
      </c>
    </row>
    <row r="31" spans="1:17" x14ac:dyDescent="0.25">
      <c r="A31" s="17">
        <v>28</v>
      </c>
      <c r="B31" s="44" t="s">
        <v>402</v>
      </c>
      <c r="C31" s="36" t="s">
        <v>590</v>
      </c>
      <c r="D31" s="36" t="s">
        <v>171</v>
      </c>
      <c r="E31" s="36" t="s">
        <v>401</v>
      </c>
      <c r="F31" s="36" t="s">
        <v>45</v>
      </c>
      <c r="G31" s="27">
        <v>12</v>
      </c>
      <c r="H31" s="27">
        <v>13</v>
      </c>
      <c r="I31" s="27">
        <v>72.83</v>
      </c>
      <c r="J31" s="27">
        <v>1.01</v>
      </c>
      <c r="K31" s="27">
        <v>12.79</v>
      </c>
      <c r="L31" s="27">
        <v>10.47</v>
      </c>
      <c r="M31" s="27">
        <v>0</v>
      </c>
      <c r="N31" s="27">
        <v>0</v>
      </c>
      <c r="O31" s="27">
        <v>2.9</v>
      </c>
      <c r="P31" s="27"/>
      <c r="Q31" s="27">
        <v>157</v>
      </c>
    </row>
    <row r="32" spans="1:17" x14ac:dyDescent="0.25">
      <c r="A32" s="17">
        <v>29</v>
      </c>
      <c r="B32" s="44" t="s">
        <v>403</v>
      </c>
      <c r="C32" s="7" t="s">
        <v>461</v>
      </c>
      <c r="D32" s="36"/>
      <c r="E32" s="36"/>
      <c r="F32" s="36" t="s">
        <v>194</v>
      </c>
      <c r="G32" s="27">
        <v>0</v>
      </c>
      <c r="H32" s="27">
        <v>15</v>
      </c>
      <c r="I32" s="27">
        <v>66.161022727272723</v>
      </c>
      <c r="J32" s="27">
        <v>1.8659090909090907</v>
      </c>
      <c r="K32" s="27">
        <v>6.132386363636364</v>
      </c>
      <c r="L32" s="27">
        <v>16.320795454545454</v>
      </c>
      <c r="M32" s="27">
        <v>0</v>
      </c>
      <c r="N32" s="27">
        <v>0</v>
      </c>
      <c r="O32" s="27">
        <v>9.344204545454545</v>
      </c>
      <c r="P32" s="27"/>
      <c r="Q32" s="27">
        <v>205.14431818181819</v>
      </c>
    </row>
    <row r="33" spans="1:17" x14ac:dyDescent="0.25">
      <c r="A33" s="17">
        <v>30</v>
      </c>
      <c r="B33" s="44" t="s">
        <v>404</v>
      </c>
      <c r="C33" s="7" t="s">
        <v>461</v>
      </c>
      <c r="D33" s="36"/>
      <c r="E33" s="36"/>
      <c r="F33" s="36" t="s">
        <v>44</v>
      </c>
      <c r="G33" s="27">
        <v>13.781842818428188</v>
      </c>
      <c r="H33" s="27">
        <v>7.0000000000000027</v>
      </c>
      <c r="I33" s="27">
        <v>89.100846883468847</v>
      </c>
      <c r="J33" s="27">
        <v>0.59684959349593503</v>
      </c>
      <c r="K33" s="27">
        <v>1.3411111111111114</v>
      </c>
      <c r="L33" s="27">
        <v>0.19095528455284558</v>
      </c>
      <c r="M33" s="27">
        <v>0.91180894308943117</v>
      </c>
      <c r="N33" s="27">
        <v>0</v>
      </c>
      <c r="O33" s="27">
        <v>8.770237127371276</v>
      </c>
      <c r="P33" s="27"/>
      <c r="Q33" s="27">
        <v>42.136856368563699</v>
      </c>
    </row>
    <row r="34" spans="1:17" x14ac:dyDescent="0.25">
      <c r="A34" s="17">
        <v>31</v>
      </c>
      <c r="B34" s="44" t="s">
        <v>409</v>
      </c>
      <c r="C34" s="7" t="s">
        <v>461</v>
      </c>
      <c r="D34" s="36"/>
      <c r="E34" s="36"/>
      <c r="F34" s="36" t="s">
        <v>44</v>
      </c>
      <c r="G34" s="27">
        <v>9</v>
      </c>
      <c r="H34" s="27">
        <v>6.9999999999999991</v>
      </c>
      <c r="I34" s="27">
        <v>93.426666666666662</v>
      </c>
      <c r="J34" s="27">
        <v>0.51</v>
      </c>
      <c r="K34" s="27">
        <v>1.0899999999999999</v>
      </c>
      <c r="L34" s="27">
        <v>0.29333333333333333</v>
      </c>
      <c r="M34" s="27">
        <v>0.76</v>
      </c>
      <c r="N34" s="27">
        <v>0</v>
      </c>
      <c r="O34" s="27">
        <v>4.42</v>
      </c>
      <c r="P34" s="27"/>
      <c r="Q34" s="27">
        <v>24.333333333333329</v>
      </c>
    </row>
    <row r="35" spans="1:17" x14ac:dyDescent="0.25">
      <c r="A35" s="17">
        <v>32</v>
      </c>
      <c r="B35" s="44" t="s">
        <v>411</v>
      </c>
      <c r="C35" s="36" t="s">
        <v>590</v>
      </c>
      <c r="D35" s="36" t="s">
        <v>185</v>
      </c>
      <c r="E35" s="36" t="s">
        <v>410</v>
      </c>
      <c r="F35" s="36" t="s">
        <v>45</v>
      </c>
      <c r="G35" s="27">
        <v>22</v>
      </c>
      <c r="H35" s="27">
        <v>7</v>
      </c>
      <c r="I35" s="27">
        <v>89.48</v>
      </c>
      <c r="J35" s="27">
        <v>0.65</v>
      </c>
      <c r="K35" s="27">
        <v>1.2</v>
      </c>
      <c r="L35" s="27">
        <v>0.25</v>
      </c>
      <c r="M35" s="27">
        <v>1.1299999999999999</v>
      </c>
      <c r="N35" s="27">
        <v>0</v>
      </c>
      <c r="O35" s="27">
        <v>8.42</v>
      </c>
      <c r="P35" s="27"/>
      <c r="Q35" s="27">
        <v>41</v>
      </c>
    </row>
    <row r="36" spans="1:17" x14ac:dyDescent="0.25">
      <c r="A36" s="17">
        <v>33</v>
      </c>
      <c r="B36" s="44" t="s">
        <v>412</v>
      </c>
      <c r="C36" s="36" t="s">
        <v>590</v>
      </c>
      <c r="D36" s="36" t="s">
        <v>186</v>
      </c>
      <c r="E36" s="36" t="s">
        <v>466</v>
      </c>
      <c r="F36" s="36" t="s">
        <v>45</v>
      </c>
      <c r="G36" s="27">
        <v>55</v>
      </c>
      <c r="H36" s="27">
        <v>7</v>
      </c>
      <c r="I36" s="27">
        <v>81.2</v>
      </c>
      <c r="J36" s="27">
        <v>0.76</v>
      </c>
      <c r="K36" s="27">
        <v>6.44</v>
      </c>
      <c r="L36" s="27">
        <v>0.37</v>
      </c>
      <c r="M36" s="27">
        <v>2.2400000000000002</v>
      </c>
      <c r="N36" s="27">
        <v>0</v>
      </c>
      <c r="O36" s="27">
        <v>11.23</v>
      </c>
      <c r="P36" s="27"/>
      <c r="Q36" s="27">
        <v>74</v>
      </c>
    </row>
    <row r="37" spans="1:17" ht="30" x14ac:dyDescent="0.25">
      <c r="A37" s="17">
        <v>34</v>
      </c>
      <c r="B37" s="44" t="s">
        <v>413</v>
      </c>
      <c r="C37" s="36" t="s">
        <v>590</v>
      </c>
      <c r="D37" s="36" t="s">
        <v>187</v>
      </c>
      <c r="E37" s="44" t="s">
        <v>413</v>
      </c>
      <c r="F37" s="36" t="s">
        <v>45</v>
      </c>
      <c r="G37" s="27">
        <v>69</v>
      </c>
      <c r="H37" s="27">
        <v>7</v>
      </c>
      <c r="I37" s="27">
        <v>74.48</v>
      </c>
      <c r="J37" s="27">
        <v>1.45</v>
      </c>
      <c r="K37" s="27">
        <v>11.38</v>
      </c>
      <c r="L37" s="27">
        <v>0.46</v>
      </c>
      <c r="M37" s="27">
        <v>0.82</v>
      </c>
      <c r="N37" s="27">
        <v>0</v>
      </c>
      <c r="O37" s="27">
        <v>12.23</v>
      </c>
      <c r="P37" s="27"/>
      <c r="Q37" s="27">
        <v>89</v>
      </c>
    </row>
    <row r="38" spans="1:17" x14ac:dyDescent="0.25">
      <c r="A38" s="17">
        <v>35</v>
      </c>
      <c r="B38" s="44" t="s">
        <v>414</v>
      </c>
      <c r="C38" s="36" t="s">
        <v>590</v>
      </c>
      <c r="D38" s="36" t="s">
        <v>188</v>
      </c>
      <c r="E38" s="36" t="s">
        <v>467</v>
      </c>
      <c r="F38" s="36" t="s">
        <v>45</v>
      </c>
      <c r="G38" s="27">
        <v>53</v>
      </c>
      <c r="H38" s="27">
        <v>7</v>
      </c>
      <c r="I38" s="27">
        <v>72.3</v>
      </c>
      <c r="J38" s="27">
        <v>0.82</v>
      </c>
      <c r="K38" s="27">
        <v>4.0999999999999996</v>
      </c>
      <c r="L38" s="27">
        <v>1.21</v>
      </c>
      <c r="M38" s="27">
        <v>1.2</v>
      </c>
      <c r="N38" s="27">
        <v>0</v>
      </c>
      <c r="O38" s="27">
        <v>21.57</v>
      </c>
      <c r="P38" s="27"/>
      <c r="Q38" s="27">
        <v>114</v>
      </c>
    </row>
    <row r="39" spans="1:17" x14ac:dyDescent="0.25">
      <c r="A39" s="17">
        <v>36</v>
      </c>
      <c r="B39" s="44" t="s">
        <v>415</v>
      </c>
      <c r="C39" s="7" t="s">
        <v>461</v>
      </c>
      <c r="D39" s="36"/>
      <c r="E39" s="36"/>
      <c r="F39" s="36" t="s">
        <v>44</v>
      </c>
      <c r="G39" s="27">
        <v>20.403225806451612</v>
      </c>
      <c r="H39" s="27">
        <v>7</v>
      </c>
      <c r="I39" s="27">
        <v>92.711451612903218</v>
      </c>
      <c r="J39" s="27">
        <v>0.87983870967741939</v>
      </c>
      <c r="K39" s="27">
        <v>1.4941935483870969</v>
      </c>
      <c r="L39" s="27">
        <v>0.22330645161290325</v>
      </c>
      <c r="M39" s="27">
        <v>1.3985483870967743</v>
      </c>
      <c r="N39" s="27">
        <v>0</v>
      </c>
      <c r="O39" s="27">
        <v>4.6931451612903228</v>
      </c>
      <c r="P39" s="27"/>
      <c r="Q39" s="27">
        <v>26.693548387096772</v>
      </c>
    </row>
    <row r="40" spans="1:17" x14ac:dyDescent="0.25">
      <c r="A40" s="17">
        <v>37</v>
      </c>
      <c r="B40" s="44" t="s">
        <v>416</v>
      </c>
      <c r="C40" s="7" t="s">
        <v>461</v>
      </c>
      <c r="D40" s="36"/>
      <c r="E40" s="36"/>
      <c r="F40" s="36" t="s">
        <v>44</v>
      </c>
      <c r="G40" s="27">
        <v>21.2</v>
      </c>
      <c r="H40" s="27">
        <v>7</v>
      </c>
      <c r="I40" s="27">
        <v>86.765000000000001</v>
      </c>
      <c r="J40" s="27">
        <v>0.61699999999999999</v>
      </c>
      <c r="K40" s="27">
        <v>1.855</v>
      </c>
      <c r="L40" s="27">
        <v>0.23200000000000001</v>
      </c>
      <c r="M40" s="27">
        <v>2.4590000000000001</v>
      </c>
      <c r="N40" s="27">
        <v>0</v>
      </c>
      <c r="O40" s="27">
        <v>10.530999999999999</v>
      </c>
      <c r="P40" s="27"/>
      <c r="Q40" s="27">
        <v>51.8</v>
      </c>
    </row>
    <row r="41" spans="1:17" ht="30" x14ac:dyDescent="0.25">
      <c r="A41" s="17">
        <v>38</v>
      </c>
      <c r="B41" s="44" t="s">
        <v>417</v>
      </c>
      <c r="C41" s="7" t="s">
        <v>461</v>
      </c>
      <c r="D41" s="36"/>
      <c r="E41" s="36"/>
      <c r="F41" s="36" t="s">
        <v>194</v>
      </c>
      <c r="G41" s="27">
        <v>10.727272727272727</v>
      </c>
      <c r="H41" s="27">
        <v>6.9999999999999991</v>
      </c>
      <c r="I41" s="27">
        <v>90.902727272727262</v>
      </c>
      <c r="J41" s="27">
        <v>1.3759090909090907</v>
      </c>
      <c r="K41" s="27">
        <v>1.6231818181818181</v>
      </c>
      <c r="L41" s="27">
        <v>0.20999999999999996</v>
      </c>
      <c r="M41" s="27">
        <v>2.0645454545454545</v>
      </c>
      <c r="N41" s="27">
        <v>0</v>
      </c>
      <c r="O41" s="27">
        <v>5.8881818181818169</v>
      </c>
      <c r="P41" s="27"/>
      <c r="Q41" s="27">
        <v>31.818181818181813</v>
      </c>
    </row>
    <row r="42" spans="1:17" x14ac:dyDescent="0.25">
      <c r="A42" s="17">
        <v>39</v>
      </c>
      <c r="B42" s="44" t="s">
        <v>468</v>
      </c>
      <c r="C42" s="36" t="s">
        <v>590</v>
      </c>
      <c r="D42" s="36" t="s">
        <v>201</v>
      </c>
      <c r="E42" s="36" t="s">
        <v>469</v>
      </c>
      <c r="F42" s="36" t="s">
        <v>45</v>
      </c>
      <c r="G42" s="27">
        <v>19</v>
      </c>
      <c r="H42" s="27">
        <v>2</v>
      </c>
      <c r="I42" s="27">
        <v>71.22</v>
      </c>
      <c r="J42" s="27">
        <v>1.23</v>
      </c>
      <c r="K42" s="27">
        <v>2.74</v>
      </c>
      <c r="L42" s="27">
        <v>1.04</v>
      </c>
      <c r="M42" s="27">
        <v>0.86</v>
      </c>
      <c r="N42" s="27">
        <v>0</v>
      </c>
      <c r="O42" s="27">
        <v>24.81</v>
      </c>
      <c r="P42" s="27"/>
      <c r="Q42" s="27">
        <v>120</v>
      </c>
    </row>
    <row r="43" spans="1:17" x14ac:dyDescent="0.25">
      <c r="A43" s="17">
        <v>40</v>
      </c>
      <c r="B43" s="44" t="s">
        <v>420</v>
      </c>
      <c r="C43" s="36" t="s">
        <v>590</v>
      </c>
      <c r="D43" s="36" t="s">
        <v>202</v>
      </c>
      <c r="E43" s="36" t="s">
        <v>470</v>
      </c>
      <c r="F43" s="36" t="s">
        <v>45</v>
      </c>
      <c r="G43" s="27">
        <v>12</v>
      </c>
      <c r="H43" s="27">
        <v>2</v>
      </c>
      <c r="I43" s="27">
        <v>10.8</v>
      </c>
      <c r="J43" s="27">
        <v>2.4300000000000002</v>
      </c>
      <c r="K43" s="27">
        <v>5.62</v>
      </c>
      <c r="L43" s="27">
        <v>0.32</v>
      </c>
      <c r="M43" s="27">
        <v>1.85</v>
      </c>
      <c r="N43" s="27">
        <v>0</v>
      </c>
      <c r="O43" s="27">
        <v>80.63</v>
      </c>
      <c r="P43" s="27"/>
      <c r="Q43" s="27">
        <v>349</v>
      </c>
    </row>
    <row r="44" spans="1:17" x14ac:dyDescent="0.25">
      <c r="A44" s="17">
        <v>41</v>
      </c>
      <c r="B44" s="44" t="s">
        <v>422</v>
      </c>
      <c r="C44" s="36" t="s">
        <v>590</v>
      </c>
      <c r="D44" s="36" t="s">
        <v>203</v>
      </c>
      <c r="E44" s="36" t="s">
        <v>421</v>
      </c>
      <c r="F44" s="36" t="s">
        <v>45</v>
      </c>
      <c r="G44" s="27">
        <v>26</v>
      </c>
      <c r="H44" s="27">
        <v>2</v>
      </c>
      <c r="I44" s="27">
        <v>66.45</v>
      </c>
      <c r="J44" s="27">
        <v>0.85</v>
      </c>
      <c r="K44" s="27">
        <v>1.23</v>
      </c>
      <c r="L44" s="27">
        <v>0.42</v>
      </c>
      <c r="M44" s="27">
        <v>1.22</v>
      </c>
      <c r="N44" s="27">
        <v>0</v>
      </c>
      <c r="O44" s="27">
        <v>34.049999999999997</v>
      </c>
      <c r="P44" s="27"/>
      <c r="Q44" s="27">
        <v>145</v>
      </c>
    </row>
    <row r="45" spans="1:17" x14ac:dyDescent="0.25">
      <c r="A45" s="17">
        <v>42</v>
      </c>
      <c r="B45" s="44" t="s">
        <v>424</v>
      </c>
      <c r="C45" s="36" t="s">
        <v>590</v>
      </c>
      <c r="D45" s="36" t="s">
        <v>204</v>
      </c>
      <c r="E45" s="36" t="s">
        <v>425</v>
      </c>
      <c r="F45" s="36" t="s">
        <v>45</v>
      </c>
      <c r="G45" s="27">
        <v>2</v>
      </c>
      <c r="H45" s="27">
        <v>2</v>
      </c>
      <c r="I45" s="27">
        <v>83.9</v>
      </c>
      <c r="J45" s="27">
        <v>1.21</v>
      </c>
      <c r="K45" s="27">
        <v>1.6</v>
      </c>
      <c r="L45" s="27">
        <v>0.59</v>
      </c>
      <c r="M45" s="27">
        <v>0.94</v>
      </c>
      <c r="N45" s="27">
        <v>0</v>
      </c>
      <c r="O45" s="27">
        <v>12.7</v>
      </c>
      <c r="P45" s="27"/>
      <c r="Q45" s="27">
        <v>63</v>
      </c>
    </row>
    <row r="46" spans="1:17" ht="30" x14ac:dyDescent="0.25">
      <c r="A46" s="17">
        <v>43</v>
      </c>
      <c r="B46" s="44" t="s">
        <v>569</v>
      </c>
      <c r="C46" s="7" t="s">
        <v>461</v>
      </c>
      <c r="D46" s="36"/>
      <c r="E46" s="36"/>
      <c r="F46" s="36" t="s">
        <v>194</v>
      </c>
      <c r="G46" s="27">
        <v>7.4999999999999982</v>
      </c>
      <c r="H46" s="27">
        <v>1.9999999999999998</v>
      </c>
      <c r="I46" s="27">
        <v>77.714999999999989</v>
      </c>
      <c r="J46" s="27">
        <v>0.8587499999999999</v>
      </c>
      <c r="K46" s="27">
        <v>1.4112500000000001</v>
      </c>
      <c r="L46" s="27">
        <v>0.15125</v>
      </c>
      <c r="M46" s="27">
        <v>0.52749999999999997</v>
      </c>
      <c r="N46" s="27">
        <v>0</v>
      </c>
      <c r="O46" s="27">
        <v>19.963749999999997</v>
      </c>
      <c r="P46" s="27"/>
      <c r="Q46" s="27">
        <v>87.249999999999986</v>
      </c>
    </row>
    <row r="47" spans="1:17" x14ac:dyDescent="0.25">
      <c r="A47" s="17">
        <v>44</v>
      </c>
      <c r="B47" s="44" t="s">
        <v>426</v>
      </c>
      <c r="C47" s="7" t="s">
        <v>461</v>
      </c>
      <c r="D47" s="36"/>
      <c r="E47" s="36"/>
      <c r="F47" s="36" t="s">
        <v>44</v>
      </c>
      <c r="G47" s="27">
        <v>8.571428571428573</v>
      </c>
      <c r="H47" s="27">
        <v>4</v>
      </c>
      <c r="I47" s="27">
        <v>8.4775000000000009</v>
      </c>
      <c r="J47" s="27">
        <v>2.987857142857143</v>
      </c>
      <c r="K47" s="27">
        <v>23.841785714285717</v>
      </c>
      <c r="L47" s="27">
        <v>13.555357142857144</v>
      </c>
      <c r="M47" s="27">
        <v>5.2264285714285714</v>
      </c>
      <c r="N47" s="27">
        <v>0</v>
      </c>
      <c r="O47" s="27">
        <v>45.780357142857149</v>
      </c>
      <c r="P47" s="27"/>
      <c r="Q47" s="27">
        <v>400.17857142857144</v>
      </c>
    </row>
    <row r="48" spans="1:17" x14ac:dyDescent="0.25">
      <c r="A48" s="17">
        <v>45</v>
      </c>
      <c r="B48" s="44" t="s">
        <v>427</v>
      </c>
      <c r="C48" s="36" t="s">
        <v>590</v>
      </c>
      <c r="D48" s="36" t="s">
        <v>213</v>
      </c>
      <c r="E48" s="36" t="s">
        <v>471</v>
      </c>
      <c r="F48" s="36" t="s">
        <v>45</v>
      </c>
      <c r="G48" s="27">
        <v>37</v>
      </c>
      <c r="H48" s="27">
        <v>8</v>
      </c>
      <c r="I48" s="27">
        <v>72.58</v>
      </c>
      <c r="J48" s="27">
        <v>0.75</v>
      </c>
      <c r="K48" s="27">
        <v>1.33</v>
      </c>
      <c r="L48" s="27">
        <v>0.5</v>
      </c>
      <c r="M48" s="27">
        <v>0.4</v>
      </c>
      <c r="N48" s="27">
        <v>0</v>
      </c>
      <c r="O48" s="27">
        <v>24.86</v>
      </c>
      <c r="P48" s="27"/>
      <c r="Q48" s="27">
        <v>109</v>
      </c>
    </row>
    <row r="49" spans="1:17" x14ac:dyDescent="0.25">
      <c r="A49" s="17">
        <v>46</v>
      </c>
      <c r="B49" s="44" t="s">
        <v>428</v>
      </c>
      <c r="C49" s="36" t="s">
        <v>590</v>
      </c>
      <c r="D49" s="36" t="s">
        <v>214</v>
      </c>
      <c r="E49" s="36" t="s">
        <v>472</v>
      </c>
      <c r="F49" s="36" t="s">
        <v>45</v>
      </c>
      <c r="G49" s="27">
        <v>26</v>
      </c>
      <c r="H49" s="27">
        <v>8</v>
      </c>
      <c r="I49" s="27">
        <v>54.3</v>
      </c>
      <c r="J49" s="41">
        <v>0.79</v>
      </c>
      <c r="K49" s="27">
        <v>1.22</v>
      </c>
      <c r="L49" s="27">
        <v>0.39</v>
      </c>
      <c r="M49" s="27">
        <v>2.48</v>
      </c>
      <c r="N49" s="27">
        <v>0</v>
      </c>
      <c r="O49" s="27">
        <v>43.3</v>
      </c>
      <c r="P49" s="27"/>
      <c r="Q49" s="27">
        <v>182</v>
      </c>
    </row>
    <row r="50" spans="1:17" x14ac:dyDescent="0.25">
      <c r="A50" s="17">
        <v>47</v>
      </c>
      <c r="B50" s="44" t="s">
        <v>433</v>
      </c>
      <c r="C50" s="7" t="s">
        <v>461</v>
      </c>
      <c r="D50" s="36"/>
      <c r="E50" s="36"/>
      <c r="F50" s="36" t="s">
        <v>44</v>
      </c>
      <c r="G50" s="27">
        <v>27</v>
      </c>
      <c r="H50" s="27">
        <v>8</v>
      </c>
      <c r="I50" s="27">
        <v>86.50333333333333</v>
      </c>
      <c r="J50" s="27">
        <v>0.38</v>
      </c>
      <c r="K50" s="27">
        <v>0.59333333333333327</v>
      </c>
      <c r="L50" s="27">
        <v>0.20999999999999996</v>
      </c>
      <c r="M50" s="27">
        <v>0.61</v>
      </c>
      <c r="N50" s="27">
        <v>0</v>
      </c>
      <c r="O50" s="27">
        <v>12.356666666666666</v>
      </c>
      <c r="P50" s="27"/>
      <c r="Q50" s="27">
        <v>53.666666666666657</v>
      </c>
    </row>
    <row r="51" spans="1:17" x14ac:dyDescent="0.25">
      <c r="A51" s="17">
        <v>48</v>
      </c>
      <c r="B51" s="44" t="s">
        <v>435</v>
      </c>
      <c r="C51" s="7" t="s">
        <v>461</v>
      </c>
      <c r="D51" s="36"/>
      <c r="E51" s="36"/>
      <c r="F51" s="36" t="s">
        <v>44</v>
      </c>
      <c r="G51" s="27">
        <v>26</v>
      </c>
      <c r="H51" s="27">
        <v>8</v>
      </c>
      <c r="I51" s="27">
        <v>80.625</v>
      </c>
      <c r="J51" s="27">
        <v>0.42499999999999999</v>
      </c>
      <c r="K51" s="27">
        <v>0.85</v>
      </c>
      <c r="L51" s="27">
        <v>0.31</v>
      </c>
      <c r="M51" s="27">
        <v>0.59499999999999997</v>
      </c>
      <c r="N51" s="27">
        <v>0</v>
      </c>
      <c r="O51" s="27">
        <v>17.79</v>
      </c>
      <c r="P51" s="27"/>
      <c r="Q51" s="27">
        <v>77.5</v>
      </c>
    </row>
    <row r="52" spans="1:17" x14ac:dyDescent="0.25">
      <c r="A52" s="17">
        <v>49</v>
      </c>
      <c r="B52" s="44" t="s">
        <v>439</v>
      </c>
      <c r="C52" s="7" t="s">
        <v>461</v>
      </c>
      <c r="D52" s="36"/>
      <c r="E52" s="36"/>
      <c r="F52" s="36" t="s">
        <v>44</v>
      </c>
      <c r="G52" s="27">
        <v>30</v>
      </c>
      <c r="H52" s="27">
        <v>8</v>
      </c>
      <c r="I52" s="27">
        <v>86.504999999999995</v>
      </c>
      <c r="J52" s="27">
        <v>0.375</v>
      </c>
      <c r="K52" s="27">
        <v>0.72</v>
      </c>
      <c r="L52" s="27">
        <v>0.315</v>
      </c>
      <c r="M52" s="27">
        <v>0.78</v>
      </c>
      <c r="N52" s="27">
        <v>0</v>
      </c>
      <c r="O52" s="27">
        <v>12.085000000000001</v>
      </c>
      <c r="P52" s="27"/>
      <c r="Q52" s="27">
        <v>54</v>
      </c>
    </row>
    <row r="53" spans="1:17" x14ac:dyDescent="0.25">
      <c r="A53" s="17">
        <v>50</v>
      </c>
      <c r="B53" s="44" t="s">
        <v>55</v>
      </c>
      <c r="C53" s="36" t="s">
        <v>461</v>
      </c>
      <c r="D53" s="36"/>
      <c r="E53" s="36"/>
      <c r="F53" s="36" t="s">
        <v>44</v>
      </c>
      <c r="G53" s="27">
        <v>24</v>
      </c>
      <c r="H53" s="27">
        <v>8</v>
      </c>
      <c r="I53" s="27">
        <v>86.89500000000001</v>
      </c>
      <c r="J53" s="27">
        <v>0.63</v>
      </c>
      <c r="K53" s="27">
        <v>0.47</v>
      </c>
      <c r="L53" s="27">
        <v>0.1</v>
      </c>
      <c r="M53" s="27">
        <v>0.66999999999999993</v>
      </c>
      <c r="N53" s="27">
        <v>0</v>
      </c>
      <c r="O53" s="27">
        <v>11.905000000000001</v>
      </c>
      <c r="P53" s="27"/>
      <c r="Q53" s="27">
        <v>50.5</v>
      </c>
    </row>
    <row r="54" spans="1:17" x14ac:dyDescent="0.25">
      <c r="A54" s="17">
        <v>51</v>
      </c>
      <c r="B54" s="44" t="s">
        <v>441</v>
      </c>
      <c r="C54" s="36" t="s">
        <v>590</v>
      </c>
      <c r="D54" s="36" t="s">
        <v>224</v>
      </c>
      <c r="E54" s="36" t="s">
        <v>440</v>
      </c>
      <c r="F54" s="36" t="s">
        <v>45</v>
      </c>
      <c r="G54" s="27">
        <v>24</v>
      </c>
      <c r="H54" s="27">
        <v>8</v>
      </c>
      <c r="I54" s="27">
        <v>81.400000000000006</v>
      </c>
      <c r="J54" s="27">
        <v>0.35</v>
      </c>
      <c r="K54" s="27">
        <v>0.28000000000000003</v>
      </c>
      <c r="L54" s="27">
        <v>0.2</v>
      </c>
      <c r="M54" s="27">
        <v>1.26</v>
      </c>
      <c r="N54" s="27">
        <v>0</v>
      </c>
      <c r="O54" s="27">
        <v>17.77</v>
      </c>
      <c r="P54" s="27"/>
      <c r="Q54" s="27">
        <v>74</v>
      </c>
    </row>
    <row r="55" spans="1:17" ht="30" x14ac:dyDescent="0.25">
      <c r="A55" s="17">
        <v>52</v>
      </c>
      <c r="B55" s="44" t="s">
        <v>576</v>
      </c>
      <c r="C55" s="36" t="s">
        <v>461</v>
      </c>
      <c r="D55" s="36"/>
      <c r="E55" s="36"/>
      <c r="F55" s="36" t="s">
        <v>194</v>
      </c>
      <c r="G55" s="27">
        <v>34.486486486486491</v>
      </c>
      <c r="H55" s="27">
        <v>8</v>
      </c>
      <c r="I55" s="27">
        <v>87.204324324324332</v>
      </c>
      <c r="J55" s="27">
        <v>0.34378378378378383</v>
      </c>
      <c r="K55" s="27">
        <v>0.65594594594594602</v>
      </c>
      <c r="L55" s="27">
        <v>0.26324324324324327</v>
      </c>
      <c r="M55" s="27">
        <v>0.57486486486486488</v>
      </c>
      <c r="N55" s="27">
        <v>0</v>
      </c>
      <c r="O55" s="27">
        <v>11.532702702702704</v>
      </c>
      <c r="P55" s="27"/>
      <c r="Q55" s="27">
        <v>51.081081081081081</v>
      </c>
    </row>
    <row r="56" spans="1:17" x14ac:dyDescent="0.25">
      <c r="A56" s="17">
        <v>53</v>
      </c>
      <c r="B56" s="44" t="s">
        <v>442</v>
      </c>
      <c r="C56" s="36" t="s">
        <v>0</v>
      </c>
      <c r="D56" s="36">
        <v>19335</v>
      </c>
      <c r="E56" s="36" t="s">
        <v>229</v>
      </c>
      <c r="F56" s="36" t="s">
        <v>45</v>
      </c>
      <c r="G56" s="27">
        <v>0</v>
      </c>
      <c r="H56" s="27">
        <v>3</v>
      </c>
      <c r="I56" s="27">
        <v>0.02</v>
      </c>
      <c r="J56" s="27">
        <v>0.01</v>
      </c>
      <c r="K56" s="27">
        <v>0</v>
      </c>
      <c r="L56" s="27">
        <v>0</v>
      </c>
      <c r="M56" s="27">
        <v>0</v>
      </c>
      <c r="N56" s="27">
        <v>0</v>
      </c>
      <c r="O56" s="27">
        <v>99.98</v>
      </c>
      <c r="P56" s="27"/>
      <c r="Q56" s="27">
        <v>387</v>
      </c>
    </row>
    <row r="57" spans="1:17" x14ac:dyDescent="0.25">
      <c r="A57" s="17">
        <v>54</v>
      </c>
      <c r="B57" s="44" t="s">
        <v>443</v>
      </c>
      <c r="C57" s="36" t="s">
        <v>590</v>
      </c>
      <c r="D57" s="36" t="s">
        <v>230</v>
      </c>
      <c r="E57" s="36" t="s">
        <v>231</v>
      </c>
      <c r="F57" s="36" t="s">
        <v>50</v>
      </c>
      <c r="G57" s="27">
        <v>0</v>
      </c>
      <c r="H57" s="27">
        <v>19</v>
      </c>
      <c r="I57" s="27">
        <v>28.8</v>
      </c>
      <c r="J57" s="27">
        <v>0.21</v>
      </c>
      <c r="K57" s="27">
        <v>1.1599999999999999</v>
      </c>
      <c r="L57" s="27">
        <v>0.05</v>
      </c>
      <c r="M57" s="27">
        <v>0.61</v>
      </c>
      <c r="N57" s="27">
        <v>0</v>
      </c>
      <c r="O57" s="27">
        <v>69.78</v>
      </c>
      <c r="P57" s="27"/>
      <c r="Q57" s="27">
        <v>284</v>
      </c>
    </row>
    <row r="58" spans="1:17" x14ac:dyDescent="0.25">
      <c r="A58" s="17">
        <v>55</v>
      </c>
      <c r="B58" s="44" t="s">
        <v>444</v>
      </c>
      <c r="C58" s="36" t="s">
        <v>461</v>
      </c>
      <c r="D58" s="36"/>
      <c r="E58" s="36"/>
      <c r="F58" s="36" t="s">
        <v>44</v>
      </c>
      <c r="G58" s="27">
        <v>0</v>
      </c>
      <c r="H58" s="27">
        <v>3</v>
      </c>
      <c r="I58" s="27">
        <v>27.045454545454547</v>
      </c>
      <c r="J58" s="27">
        <v>1.6727272727272731</v>
      </c>
      <c r="K58" s="27">
        <v>0.72727272727272729</v>
      </c>
      <c r="L58" s="27">
        <v>0.27272727272727276</v>
      </c>
      <c r="M58" s="27">
        <v>0</v>
      </c>
      <c r="N58" s="27">
        <v>0</v>
      </c>
      <c r="O58" s="27">
        <v>70.527272727272731</v>
      </c>
      <c r="P58" s="27"/>
      <c r="Q58" s="27">
        <v>287.09090909090912</v>
      </c>
    </row>
    <row r="59" spans="1:17" x14ac:dyDescent="0.25">
      <c r="A59" s="17">
        <v>56</v>
      </c>
      <c r="B59" s="44" t="s">
        <v>445</v>
      </c>
      <c r="C59" s="36" t="s">
        <v>0</v>
      </c>
      <c r="D59" s="36">
        <v>14287</v>
      </c>
      <c r="E59" s="36" t="s">
        <v>234</v>
      </c>
      <c r="F59" s="36" t="s">
        <v>50</v>
      </c>
      <c r="G59" s="27">
        <v>95</v>
      </c>
      <c r="H59" s="27">
        <v>18</v>
      </c>
      <c r="I59" s="27">
        <v>1.43</v>
      </c>
      <c r="J59" s="27">
        <v>0.28999999999999998</v>
      </c>
      <c r="K59" s="27">
        <v>0</v>
      </c>
      <c r="L59" s="27">
        <v>1.05</v>
      </c>
      <c r="M59" s="27">
        <v>0.4</v>
      </c>
      <c r="N59" s="27">
        <v>0</v>
      </c>
      <c r="O59" s="27">
        <v>97.23</v>
      </c>
      <c r="P59" s="27"/>
      <c r="Q59" s="27">
        <v>378</v>
      </c>
    </row>
    <row r="60" spans="1:17" x14ac:dyDescent="0.25">
      <c r="A60" s="17">
        <v>57</v>
      </c>
      <c r="B60" s="44" t="s">
        <v>446</v>
      </c>
      <c r="C60" s="36" t="s">
        <v>590</v>
      </c>
      <c r="D60" s="36" t="s">
        <v>235</v>
      </c>
      <c r="E60" s="36" t="s">
        <v>236</v>
      </c>
      <c r="F60" s="36" t="s">
        <v>50</v>
      </c>
      <c r="G60" s="27">
        <v>0</v>
      </c>
      <c r="H60" s="27">
        <v>19</v>
      </c>
      <c r="I60" s="27">
        <v>13.64</v>
      </c>
      <c r="J60" s="27">
        <v>0.6</v>
      </c>
      <c r="K60" s="27">
        <v>0</v>
      </c>
      <c r="L60" s="27">
        <v>0</v>
      </c>
      <c r="M60" s="27">
        <v>0</v>
      </c>
      <c r="N60" s="27">
        <v>0</v>
      </c>
      <c r="O60" s="27">
        <v>85.86</v>
      </c>
      <c r="P60" s="27"/>
      <c r="Q60" s="27">
        <v>395</v>
      </c>
    </row>
    <row r="61" spans="1:17" x14ac:dyDescent="0.25">
      <c r="A61" s="17">
        <v>58</v>
      </c>
      <c r="B61" s="44" t="s">
        <v>447</v>
      </c>
      <c r="C61" s="36" t="s">
        <v>461</v>
      </c>
      <c r="D61" s="36"/>
      <c r="E61" s="36"/>
      <c r="F61" s="36" t="s">
        <v>194</v>
      </c>
      <c r="G61" s="27">
        <v>95</v>
      </c>
      <c r="H61" s="27">
        <v>9</v>
      </c>
      <c r="I61" s="27">
        <v>6.9615384615384617</v>
      </c>
      <c r="J61" s="27">
        <v>5.1538461538461533</v>
      </c>
      <c r="K61" s="27">
        <v>16.523076923076921</v>
      </c>
      <c r="L61" s="27">
        <v>10.246153846153845</v>
      </c>
      <c r="M61" s="27">
        <v>33.646153846153844</v>
      </c>
      <c r="N61" s="27">
        <v>0</v>
      </c>
      <c r="O61" s="27">
        <v>60.807692307692307</v>
      </c>
      <c r="P61" s="27"/>
      <c r="Q61" s="27">
        <v>332.49230769230769</v>
      </c>
    </row>
    <row r="62" spans="1:17" x14ac:dyDescent="0.25">
      <c r="A62" s="17">
        <v>59</v>
      </c>
      <c r="B62" s="44" t="s">
        <v>56</v>
      </c>
      <c r="C62" s="36" t="s">
        <v>590</v>
      </c>
      <c r="D62" s="36" t="s">
        <v>240</v>
      </c>
      <c r="E62" s="36" t="s">
        <v>473</v>
      </c>
      <c r="F62" s="36" t="s">
        <v>50</v>
      </c>
      <c r="G62" s="27">
        <v>95</v>
      </c>
      <c r="H62" s="27">
        <v>9</v>
      </c>
      <c r="I62" s="27">
        <v>1.5</v>
      </c>
      <c r="J62" s="27">
        <v>5.51</v>
      </c>
      <c r="K62" s="27">
        <v>20.51</v>
      </c>
      <c r="L62" s="27">
        <v>15.69</v>
      </c>
      <c r="M62" s="27">
        <v>0</v>
      </c>
      <c r="N62" s="27">
        <v>0</v>
      </c>
      <c r="O62" s="27">
        <v>55.49</v>
      </c>
      <c r="P62" s="27"/>
      <c r="Q62" s="27">
        <v>449</v>
      </c>
    </row>
    <row r="63" spans="1:17" x14ac:dyDescent="0.25">
      <c r="A63" s="17">
        <v>60</v>
      </c>
      <c r="B63" s="44" t="s">
        <v>448</v>
      </c>
      <c r="C63" s="36" t="s">
        <v>238</v>
      </c>
      <c r="D63" s="36">
        <v>304</v>
      </c>
      <c r="E63" s="36" t="s">
        <v>241</v>
      </c>
      <c r="F63" s="36" t="s">
        <v>50</v>
      </c>
      <c r="G63" s="27">
        <v>95</v>
      </c>
      <c r="H63" s="27">
        <v>9</v>
      </c>
      <c r="I63" s="27">
        <v>9.3000000000000007</v>
      </c>
      <c r="J63" s="27">
        <v>7</v>
      </c>
      <c r="K63" s="27">
        <v>19.600000000000001</v>
      </c>
      <c r="L63" s="27">
        <v>2</v>
      </c>
      <c r="M63" s="27">
        <v>55.8</v>
      </c>
      <c r="N63" s="27">
        <v>0</v>
      </c>
      <c r="O63" s="27">
        <v>62.1</v>
      </c>
      <c r="P63" s="27"/>
      <c r="Q63" s="27">
        <v>229.68</v>
      </c>
    </row>
    <row r="64" spans="1:17" x14ac:dyDescent="0.25">
      <c r="A64" s="17">
        <v>61</v>
      </c>
      <c r="B64" s="44" t="s">
        <v>460</v>
      </c>
      <c r="C64" s="36" t="s">
        <v>0</v>
      </c>
      <c r="D64" s="36">
        <v>2047</v>
      </c>
      <c r="E64" s="36" t="s">
        <v>242</v>
      </c>
      <c r="F64" s="36" t="s">
        <v>45</v>
      </c>
      <c r="G64" s="27">
        <v>0</v>
      </c>
      <c r="H64" s="27">
        <v>10</v>
      </c>
      <c r="I64" s="27">
        <v>0.2</v>
      </c>
      <c r="J64" s="27">
        <v>99.8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/>
      <c r="Q64" s="27">
        <v>0</v>
      </c>
    </row>
    <row r="65" spans="1:17" x14ac:dyDescent="0.25">
      <c r="A65" s="17">
        <v>62</v>
      </c>
      <c r="B65" s="44" t="s">
        <v>449</v>
      </c>
      <c r="C65" s="36" t="s">
        <v>590</v>
      </c>
      <c r="D65" s="36" t="s">
        <v>244</v>
      </c>
      <c r="E65" s="44" t="s">
        <v>474</v>
      </c>
      <c r="F65" s="36" t="s">
        <v>45</v>
      </c>
      <c r="G65" s="27">
        <v>0</v>
      </c>
      <c r="H65" s="27">
        <v>10</v>
      </c>
      <c r="I65" s="27">
        <v>7.81</v>
      </c>
      <c r="J65" s="27">
        <v>1.01</v>
      </c>
      <c r="K65" s="27">
        <v>9.52</v>
      </c>
      <c r="L65" s="27">
        <v>2.82</v>
      </c>
      <c r="M65" s="27">
        <v>16.36</v>
      </c>
      <c r="N65" s="27">
        <v>0</v>
      </c>
      <c r="O65" s="27">
        <v>78.84</v>
      </c>
      <c r="P65" s="27"/>
      <c r="Q65" s="27">
        <v>379</v>
      </c>
    </row>
    <row r="66" spans="1:17" x14ac:dyDescent="0.25">
      <c r="A66" s="17">
        <v>63</v>
      </c>
      <c r="B66" s="44" t="s">
        <v>450</v>
      </c>
      <c r="C66" s="36" t="s">
        <v>238</v>
      </c>
      <c r="D66" s="45">
        <v>386</v>
      </c>
      <c r="E66" s="46" t="s">
        <v>245</v>
      </c>
      <c r="F66" s="36" t="s">
        <v>50</v>
      </c>
      <c r="G66" s="27">
        <v>0</v>
      </c>
      <c r="H66" s="27">
        <v>10</v>
      </c>
      <c r="I66" s="27">
        <v>24</v>
      </c>
      <c r="J66" s="27">
        <v>40</v>
      </c>
      <c r="K66" s="27">
        <v>17</v>
      </c>
      <c r="L66" s="27">
        <v>3.2</v>
      </c>
      <c r="M66" s="27">
        <v>0</v>
      </c>
      <c r="N66" s="27">
        <v>0</v>
      </c>
      <c r="O66" s="27">
        <v>15.8</v>
      </c>
      <c r="P66" s="27"/>
      <c r="Q66" s="27">
        <v>161.57</v>
      </c>
    </row>
    <row r="67" spans="1:17" x14ac:dyDescent="0.25">
      <c r="A67" s="17">
        <v>64</v>
      </c>
      <c r="B67" s="44" t="s">
        <v>451</v>
      </c>
      <c r="C67" s="36" t="s">
        <v>590</v>
      </c>
      <c r="D67" s="36" t="s">
        <v>246</v>
      </c>
      <c r="E67" s="36" t="s">
        <v>423</v>
      </c>
      <c r="F67" s="36" t="s">
        <v>45</v>
      </c>
      <c r="G67" s="27">
        <v>0</v>
      </c>
      <c r="H67" s="27">
        <v>18</v>
      </c>
      <c r="I67" s="27">
        <v>89.2</v>
      </c>
      <c r="J67" s="27">
        <v>0.09</v>
      </c>
      <c r="K67" s="27">
        <v>0</v>
      </c>
      <c r="L67" s="27">
        <v>0</v>
      </c>
      <c r="M67" s="27">
        <v>0</v>
      </c>
      <c r="N67" s="27">
        <v>0</v>
      </c>
      <c r="O67" s="27">
        <v>10.71</v>
      </c>
      <c r="P67" s="27"/>
      <c r="Q67" s="27">
        <v>43</v>
      </c>
    </row>
    <row r="68" spans="1:17" x14ac:dyDescent="0.25">
      <c r="A68" s="17">
        <v>65</v>
      </c>
      <c r="B68" s="44" t="s">
        <v>452</v>
      </c>
      <c r="C68" s="36" t="s">
        <v>590</v>
      </c>
      <c r="D68" s="36" t="s">
        <v>247</v>
      </c>
      <c r="E68" s="36" t="s">
        <v>429</v>
      </c>
      <c r="F68" s="36" t="s">
        <v>50</v>
      </c>
      <c r="G68" s="27">
        <v>0</v>
      </c>
      <c r="H68" s="27">
        <v>18</v>
      </c>
      <c r="I68" s="27">
        <v>91.1</v>
      </c>
      <c r="J68" s="27">
        <v>0.3</v>
      </c>
      <c r="K68" s="27">
        <v>0.4</v>
      </c>
      <c r="L68" s="27">
        <v>0</v>
      </c>
      <c r="M68" s="27">
        <v>0.01</v>
      </c>
      <c r="N68" s="27">
        <v>0</v>
      </c>
      <c r="O68" s="27">
        <v>8.2899999999999991</v>
      </c>
      <c r="P68" s="27"/>
      <c r="Q68" s="27">
        <v>46</v>
      </c>
    </row>
    <row r="69" spans="1:17" x14ac:dyDescent="0.25">
      <c r="A69" s="17">
        <v>66</v>
      </c>
      <c r="B69" s="44" t="s">
        <v>453</v>
      </c>
      <c r="C69" s="36" t="s">
        <v>461</v>
      </c>
      <c r="D69" s="36"/>
      <c r="E69" s="36"/>
      <c r="F69" s="36" t="s">
        <v>44</v>
      </c>
      <c r="G69" s="27">
        <v>0</v>
      </c>
      <c r="H69" s="27">
        <v>11</v>
      </c>
      <c r="I69" s="27">
        <v>91.52500000000002</v>
      </c>
      <c r="J69" s="27">
        <v>0.12954545454545457</v>
      </c>
      <c r="K69" s="27">
        <v>0.29318181818181821</v>
      </c>
      <c r="L69" s="27">
        <v>4.7727272727272729E-2</v>
      </c>
      <c r="M69" s="27">
        <v>0</v>
      </c>
      <c r="N69" s="27">
        <v>6.6363636363636376</v>
      </c>
      <c r="O69" s="27">
        <v>3.9613636363636364</v>
      </c>
      <c r="P69" s="27"/>
      <c r="Q69" s="27">
        <v>43.500000000000007</v>
      </c>
    </row>
    <row r="70" spans="1:17" x14ac:dyDescent="0.25">
      <c r="A70" s="17">
        <v>67</v>
      </c>
      <c r="B70" s="44" t="s">
        <v>454</v>
      </c>
      <c r="C70" s="17" t="s">
        <v>462</v>
      </c>
      <c r="D70" s="17"/>
      <c r="E70" s="17"/>
      <c r="F70" s="17" t="s">
        <v>51</v>
      </c>
      <c r="G70" s="27">
        <v>0</v>
      </c>
      <c r="H70" s="34">
        <v>19</v>
      </c>
      <c r="I70" s="34"/>
      <c r="J70" s="34"/>
      <c r="K70" s="34"/>
      <c r="L70" s="34"/>
      <c r="M70" s="34"/>
      <c r="N70" s="34"/>
      <c r="O70" s="34"/>
      <c r="P70" s="34"/>
      <c r="Q70" s="34"/>
    </row>
    <row r="71" spans="1:17" x14ac:dyDescent="0.25">
      <c r="A71" s="17">
        <v>68</v>
      </c>
      <c r="B71" s="44" t="s">
        <v>361</v>
      </c>
      <c r="C71" s="17" t="s">
        <v>462</v>
      </c>
      <c r="D71" s="17"/>
      <c r="E71" s="17"/>
      <c r="F71" s="17" t="s">
        <v>51</v>
      </c>
      <c r="G71" s="27">
        <v>0</v>
      </c>
      <c r="H71" s="34">
        <v>19</v>
      </c>
      <c r="I71" s="34"/>
      <c r="J71" s="34"/>
      <c r="K71" s="34"/>
      <c r="L71" s="34"/>
      <c r="M71" s="34"/>
      <c r="N71" s="34"/>
      <c r="O71" s="34"/>
      <c r="P71" s="34"/>
      <c r="Q71" s="34"/>
    </row>
    <row r="72" spans="1:17" x14ac:dyDescent="0.25">
      <c r="A72" s="17">
        <v>69</v>
      </c>
      <c r="B72" s="44" t="s">
        <v>455</v>
      </c>
      <c r="C72" s="17" t="s">
        <v>462</v>
      </c>
      <c r="D72" s="17"/>
      <c r="E72" s="17"/>
      <c r="F72" s="17" t="s">
        <v>51</v>
      </c>
      <c r="G72" s="27">
        <v>0</v>
      </c>
      <c r="H72" s="34">
        <v>19</v>
      </c>
      <c r="I72" s="34"/>
      <c r="J72" s="34"/>
      <c r="K72" s="34"/>
      <c r="L72" s="34"/>
      <c r="M72" s="34"/>
      <c r="N72" s="34"/>
      <c r="O72" s="34"/>
      <c r="P72" s="34"/>
      <c r="Q72" s="34"/>
    </row>
    <row r="73" spans="1:17" x14ac:dyDescent="0.25">
      <c r="A73" s="17">
        <v>70</v>
      </c>
      <c r="B73" s="44" t="s">
        <v>456</v>
      </c>
      <c r="C73" s="17" t="s">
        <v>462</v>
      </c>
      <c r="D73" s="17"/>
      <c r="E73" s="17"/>
      <c r="F73" s="17" t="s">
        <v>51</v>
      </c>
      <c r="G73" s="27">
        <v>0</v>
      </c>
      <c r="H73" s="34">
        <v>19</v>
      </c>
      <c r="I73" s="34"/>
      <c r="J73" s="34"/>
      <c r="K73" s="34"/>
      <c r="L73" s="34"/>
      <c r="M73" s="34"/>
      <c r="N73" s="34"/>
      <c r="O73" s="34"/>
      <c r="P73" s="34"/>
      <c r="Q73" s="34"/>
    </row>
    <row r="74" spans="1:17" ht="30" x14ac:dyDescent="0.25">
      <c r="A74" s="17">
        <v>71</v>
      </c>
      <c r="B74" s="44" t="s">
        <v>362</v>
      </c>
      <c r="C74" s="17" t="s">
        <v>462</v>
      </c>
      <c r="D74" s="17"/>
      <c r="E74" s="17"/>
      <c r="F74" s="17" t="s">
        <v>51</v>
      </c>
      <c r="G74" s="27">
        <v>0</v>
      </c>
      <c r="H74" s="34">
        <v>19</v>
      </c>
      <c r="I74" s="34"/>
      <c r="J74" s="34"/>
      <c r="K74" s="34"/>
      <c r="L74" s="34"/>
      <c r="M74" s="34"/>
      <c r="N74" s="34"/>
      <c r="O74" s="34"/>
      <c r="P74" s="34"/>
      <c r="Q74" s="34"/>
    </row>
    <row r="75" spans="1:17" x14ac:dyDescent="0.25">
      <c r="A75" s="17">
        <v>72</v>
      </c>
      <c r="B75" s="44" t="s">
        <v>457</v>
      </c>
      <c r="C75" s="17" t="s">
        <v>462</v>
      </c>
      <c r="D75" s="17"/>
      <c r="E75" s="17"/>
      <c r="F75" s="17" t="s">
        <v>51</v>
      </c>
      <c r="G75" s="27">
        <v>0</v>
      </c>
      <c r="H75" s="34">
        <v>19</v>
      </c>
      <c r="I75" s="34"/>
      <c r="J75" s="34"/>
      <c r="K75" s="34"/>
      <c r="L75" s="34"/>
      <c r="M75" s="34"/>
      <c r="N75" s="34"/>
      <c r="O75" s="34"/>
      <c r="P75" s="34"/>
      <c r="Q75" s="34"/>
    </row>
    <row r="76" spans="1:17" ht="30" x14ac:dyDescent="0.25">
      <c r="A76" s="17">
        <v>73</v>
      </c>
      <c r="B76" s="44" t="s">
        <v>458</v>
      </c>
      <c r="C76" s="17" t="s">
        <v>462</v>
      </c>
      <c r="D76" s="17"/>
      <c r="E76" s="17"/>
      <c r="F76" s="17" t="s">
        <v>51</v>
      </c>
      <c r="G76" s="27">
        <v>0</v>
      </c>
      <c r="H76" s="34">
        <v>19</v>
      </c>
      <c r="I76" s="34"/>
      <c r="J76" s="34"/>
      <c r="K76" s="34"/>
      <c r="L76" s="34"/>
      <c r="M76" s="34"/>
      <c r="N76" s="34"/>
      <c r="O76" s="34"/>
      <c r="P76" s="34"/>
      <c r="Q76" s="34"/>
    </row>
    <row r="77" spans="1:17" ht="30" x14ac:dyDescent="0.25">
      <c r="A77" s="17">
        <v>74</v>
      </c>
      <c r="B77" s="44" t="s">
        <v>459</v>
      </c>
      <c r="C77" s="17" t="s">
        <v>462</v>
      </c>
      <c r="D77" s="17"/>
      <c r="E77" s="17"/>
      <c r="F77" s="17" t="s">
        <v>51</v>
      </c>
      <c r="G77" s="27">
        <v>0</v>
      </c>
      <c r="H77" s="34">
        <v>19</v>
      </c>
      <c r="I77" s="34"/>
      <c r="J77" s="34"/>
      <c r="K77" s="34"/>
      <c r="L77" s="34"/>
      <c r="M77" s="34"/>
      <c r="N77" s="34"/>
      <c r="O77" s="34"/>
      <c r="P77" s="34"/>
      <c r="Q77" s="34"/>
    </row>
  </sheetData>
  <phoneticPr fontId="1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7"/>
  <sheetViews>
    <sheetView workbookViewId="0">
      <selection activeCell="V16" sqref="V16"/>
    </sheetView>
  </sheetViews>
  <sheetFormatPr defaultColWidth="11.42578125" defaultRowHeight="15" x14ac:dyDescent="0.25"/>
  <cols>
    <col min="1" max="1" width="11.42578125" style="1" customWidth="1"/>
    <col min="2" max="2" width="26" style="1" customWidth="1"/>
    <col min="3" max="3" width="31.5703125" style="1" customWidth="1"/>
    <col min="4" max="25" width="11.42578125" style="1" customWidth="1"/>
    <col min="26" max="26" width="13.140625" style="1" customWidth="1"/>
    <col min="27" max="27" width="12.5703125" style="1" customWidth="1"/>
    <col min="28" max="29" width="11.42578125" style="1" customWidth="1"/>
    <col min="30" max="30" width="12.5703125" style="1" customWidth="1"/>
    <col min="31" max="16384" width="11.42578125" style="1"/>
  </cols>
  <sheetData>
    <row r="1" spans="1:45" x14ac:dyDescent="0.25">
      <c r="A1" s="19" t="s">
        <v>344</v>
      </c>
    </row>
    <row r="3" spans="1:45" ht="116.25" customHeight="1" x14ac:dyDescent="0.25">
      <c r="A3" s="2" t="s">
        <v>294</v>
      </c>
      <c r="B3" s="2" t="s">
        <v>295</v>
      </c>
      <c r="C3" s="2" t="s">
        <v>253</v>
      </c>
      <c r="D3" s="2" t="s">
        <v>254</v>
      </c>
      <c r="E3" s="2" t="s">
        <v>255</v>
      </c>
      <c r="F3" s="22" t="s">
        <v>256</v>
      </c>
      <c r="G3" s="2" t="s">
        <v>297</v>
      </c>
      <c r="H3" s="2" t="s">
        <v>298</v>
      </c>
      <c r="I3" s="2" t="s">
        <v>259</v>
      </c>
      <c r="J3" s="2" t="s">
        <v>260</v>
      </c>
      <c r="K3" s="2" t="s">
        <v>299</v>
      </c>
      <c r="L3" s="2" t="s">
        <v>585</v>
      </c>
      <c r="M3" s="2" t="s">
        <v>586</v>
      </c>
      <c r="N3" s="2" t="s">
        <v>302</v>
      </c>
      <c r="O3" s="2" t="s">
        <v>265</v>
      </c>
      <c r="P3" s="20" t="s">
        <v>303</v>
      </c>
      <c r="Q3" s="2" t="s">
        <v>267</v>
      </c>
      <c r="R3" s="20" t="s">
        <v>304</v>
      </c>
      <c r="S3" s="2" t="s">
        <v>305</v>
      </c>
      <c r="T3" s="2" t="s">
        <v>306</v>
      </c>
      <c r="U3" s="20" t="s">
        <v>307</v>
      </c>
      <c r="V3" s="20" t="s">
        <v>308</v>
      </c>
      <c r="W3" s="2" t="s">
        <v>309</v>
      </c>
      <c r="X3" s="2" t="s">
        <v>310</v>
      </c>
      <c r="Y3" s="2" t="s">
        <v>311</v>
      </c>
      <c r="Z3" s="2" t="s">
        <v>312</v>
      </c>
      <c r="AA3" s="2" t="s">
        <v>313</v>
      </c>
      <c r="AB3" s="2" t="s">
        <v>314</v>
      </c>
      <c r="AC3" s="2" t="s">
        <v>315</v>
      </c>
      <c r="AD3" s="2" t="s">
        <v>316</v>
      </c>
      <c r="AE3" s="2" t="s">
        <v>317</v>
      </c>
      <c r="AF3" s="2" t="s">
        <v>318</v>
      </c>
      <c r="AG3" s="2" t="s">
        <v>319</v>
      </c>
      <c r="AH3" s="2" t="s">
        <v>320</v>
      </c>
      <c r="AI3" s="2" t="s">
        <v>321</v>
      </c>
      <c r="AJ3" s="2" t="s">
        <v>322</v>
      </c>
      <c r="AK3" s="2" t="s">
        <v>323</v>
      </c>
      <c r="AL3" s="2" t="s">
        <v>324</v>
      </c>
      <c r="AM3" s="2" t="s">
        <v>325</v>
      </c>
      <c r="AN3" s="2" t="s">
        <v>326</v>
      </c>
      <c r="AO3" s="2" t="s">
        <v>327</v>
      </c>
      <c r="AP3" s="2" t="s">
        <v>328</v>
      </c>
    </row>
    <row r="4" spans="1:45" x14ac:dyDescent="0.25">
      <c r="A4" s="17">
        <v>1</v>
      </c>
      <c r="B4" s="44" t="s">
        <v>366</v>
      </c>
      <c r="C4" s="7" t="s">
        <v>461</v>
      </c>
      <c r="D4" s="7"/>
      <c r="E4" s="7"/>
      <c r="F4" s="7" t="s">
        <v>44</v>
      </c>
      <c r="G4" s="27">
        <v>0</v>
      </c>
      <c r="H4" s="27">
        <v>0.99999999999999989</v>
      </c>
      <c r="I4" s="27">
        <v>23.177971646673935</v>
      </c>
      <c r="J4" s="27">
        <v>2.3231406761177751</v>
      </c>
      <c r="K4" s="27">
        <v>15.243707742639041</v>
      </c>
      <c r="L4" s="27">
        <v>3.7083533260632491</v>
      </c>
      <c r="M4" s="27">
        <v>2.3208178844056704</v>
      </c>
      <c r="N4" s="27">
        <v>0</v>
      </c>
      <c r="O4" s="27">
        <v>55.546826608505995</v>
      </c>
      <c r="P4" s="27">
        <f>100-I4-J4-K4-L4-M4-N4</f>
        <v>53.226008724100332</v>
      </c>
      <c r="Q4" s="27">
        <v>316.29007633587787</v>
      </c>
      <c r="R4" s="5">
        <f>+K4*4+L4*9+M4*2+N4*7+P4*4</f>
        <v>311.89568157033807</v>
      </c>
      <c r="S4" s="40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</row>
    <row r="5" spans="1:45" x14ac:dyDescent="0.25">
      <c r="A5" s="17">
        <v>2</v>
      </c>
      <c r="B5" s="44" t="s">
        <v>367</v>
      </c>
      <c r="C5" s="7" t="s">
        <v>461</v>
      </c>
      <c r="D5" s="36"/>
      <c r="E5" s="36"/>
      <c r="F5" s="7" t="s">
        <v>44</v>
      </c>
      <c r="G5" s="27">
        <v>0</v>
      </c>
      <c r="H5" s="27">
        <v>1</v>
      </c>
      <c r="I5" s="27">
        <v>3.3673611111111112</v>
      </c>
      <c r="J5" s="27">
        <v>1.2086111111111113</v>
      </c>
      <c r="K5" s="27">
        <v>10.74527777777778</v>
      </c>
      <c r="L5" s="27">
        <v>10.289722222222222</v>
      </c>
      <c r="M5" s="27">
        <v>0.64680555555555552</v>
      </c>
      <c r="N5" s="27">
        <v>0</v>
      </c>
      <c r="O5" s="27">
        <v>74.139027777777784</v>
      </c>
      <c r="P5" s="27">
        <f t="shared" ref="P5:P69" si="0">100-I5-J5-K5-L5-M5-N5</f>
        <v>73.742222222222225</v>
      </c>
      <c r="Q5" s="27">
        <v>432.33333333333337</v>
      </c>
      <c r="R5" s="5">
        <f t="shared" ref="R5:R68" si="1">+K5*4+L5*9+M5*2+N5*7+P5*4</f>
        <v>431.85111111111109</v>
      </c>
      <c r="S5" s="40"/>
    </row>
    <row r="6" spans="1:45" x14ac:dyDescent="0.25">
      <c r="A6" s="17">
        <v>3</v>
      </c>
      <c r="B6" s="44" t="s">
        <v>373</v>
      </c>
      <c r="C6" s="7" t="s">
        <v>461</v>
      </c>
      <c r="D6" s="36"/>
      <c r="E6" s="36"/>
      <c r="F6" s="7" t="s">
        <v>44</v>
      </c>
      <c r="G6" s="27">
        <v>0</v>
      </c>
      <c r="H6" s="27">
        <v>1</v>
      </c>
      <c r="I6" s="27">
        <v>11.506</v>
      </c>
      <c r="J6" s="27">
        <v>0.81600000000000017</v>
      </c>
      <c r="K6" s="27">
        <v>7.0460000000000003</v>
      </c>
      <c r="L6" s="27">
        <v>0.40800000000000008</v>
      </c>
      <c r="M6" s="27">
        <v>0.68200000000000005</v>
      </c>
      <c r="N6" s="27">
        <v>0</v>
      </c>
      <c r="O6" s="27">
        <v>80.240000000000009</v>
      </c>
      <c r="P6" s="27">
        <f t="shared" si="0"/>
        <v>79.541999999999987</v>
      </c>
      <c r="Q6" s="27">
        <v>352.6</v>
      </c>
      <c r="R6" s="5">
        <f t="shared" si="1"/>
        <v>351.38799999999992</v>
      </c>
      <c r="S6" s="40"/>
    </row>
    <row r="7" spans="1:45" x14ac:dyDescent="0.25">
      <c r="A7" s="17">
        <v>4</v>
      </c>
      <c r="B7" s="44" t="s">
        <v>374</v>
      </c>
      <c r="C7" s="7" t="s">
        <v>461</v>
      </c>
      <c r="D7" s="36"/>
      <c r="E7" s="36"/>
      <c r="F7" s="7" t="s">
        <v>44</v>
      </c>
      <c r="G7" s="27">
        <v>0</v>
      </c>
      <c r="H7" s="27">
        <v>0.99999999999999989</v>
      </c>
      <c r="I7" s="27">
        <v>10.635333333333335</v>
      </c>
      <c r="J7" s="27">
        <v>1.5813333333333333</v>
      </c>
      <c r="K7" s="27">
        <v>8.7786666666666644</v>
      </c>
      <c r="L7" s="27">
        <v>4.4013333333333335</v>
      </c>
      <c r="M7" s="27">
        <v>2.6233333333333335</v>
      </c>
      <c r="N7" s="27">
        <v>0</v>
      </c>
      <c r="O7" s="27">
        <v>70.529999999999987</v>
      </c>
      <c r="P7" s="27">
        <f t="shared" si="0"/>
        <v>71.97999999999999</v>
      </c>
      <c r="Q7" s="27">
        <v>373.33333333333337</v>
      </c>
      <c r="R7" s="5">
        <f t="shared" si="1"/>
        <v>367.89333333333332</v>
      </c>
      <c r="S7" s="40"/>
    </row>
    <row r="8" spans="1:45" x14ac:dyDescent="0.25">
      <c r="A8" s="17">
        <v>5</v>
      </c>
      <c r="B8" s="44" t="s">
        <v>376</v>
      </c>
      <c r="C8" s="7" t="s">
        <v>461</v>
      </c>
      <c r="D8" s="36"/>
      <c r="E8" s="36"/>
      <c r="F8" s="7" t="s">
        <v>44</v>
      </c>
      <c r="G8" s="27">
        <v>0</v>
      </c>
      <c r="H8" s="27">
        <v>0.99999999999999978</v>
      </c>
      <c r="I8" s="27">
        <v>10.479999999999999</v>
      </c>
      <c r="J8" s="27">
        <v>1.764285714285714</v>
      </c>
      <c r="K8" s="27">
        <v>10.53</v>
      </c>
      <c r="L8" s="27">
        <v>1.2728571428571429</v>
      </c>
      <c r="M8" s="27">
        <v>2.9799999999999995</v>
      </c>
      <c r="N8" s="27">
        <v>0</v>
      </c>
      <c r="O8" s="27">
        <v>75.952857142857141</v>
      </c>
      <c r="P8" s="27">
        <f t="shared" si="0"/>
        <v>72.972857142857123</v>
      </c>
      <c r="Q8" s="27">
        <v>357.42857142857144</v>
      </c>
      <c r="R8" s="5">
        <f t="shared" si="1"/>
        <v>351.42714285714277</v>
      </c>
      <c r="S8" s="40"/>
    </row>
    <row r="9" spans="1:45" x14ac:dyDescent="0.25">
      <c r="A9" s="17">
        <v>6</v>
      </c>
      <c r="B9" s="44" t="s">
        <v>54</v>
      </c>
      <c r="C9" s="7" t="s">
        <v>461</v>
      </c>
      <c r="D9" s="36"/>
      <c r="E9" s="36"/>
      <c r="F9" s="7" t="s">
        <v>44</v>
      </c>
      <c r="G9" s="27">
        <v>0</v>
      </c>
      <c r="H9" s="27">
        <v>1.0000000000000002</v>
      </c>
      <c r="I9" s="27">
        <v>10.188888888888888</v>
      </c>
      <c r="J9" s="27">
        <v>2.62</v>
      </c>
      <c r="K9" s="27">
        <v>11.175555555555555</v>
      </c>
      <c r="L9" s="27">
        <v>5.3577777777777778</v>
      </c>
      <c r="M9" s="27">
        <v>3.22</v>
      </c>
      <c r="N9" s="27">
        <v>0</v>
      </c>
      <c r="O9" s="27">
        <v>70.975555555555559</v>
      </c>
      <c r="P9" s="27">
        <f t="shared" si="0"/>
        <v>67.437777777777768</v>
      </c>
      <c r="Q9" s="27">
        <v>376.77777777777777</v>
      </c>
      <c r="R9" s="5">
        <f t="shared" si="1"/>
        <v>369.11333333333329</v>
      </c>
      <c r="S9" s="40"/>
    </row>
    <row r="10" spans="1:45" x14ac:dyDescent="0.25">
      <c r="A10" s="17">
        <v>7</v>
      </c>
      <c r="B10" s="44" t="s">
        <v>377</v>
      </c>
      <c r="C10" s="36" t="s">
        <v>590</v>
      </c>
      <c r="D10" s="36" t="s">
        <v>101</v>
      </c>
      <c r="E10" s="36" t="s">
        <v>377</v>
      </c>
      <c r="F10" s="36" t="s">
        <v>45</v>
      </c>
      <c r="G10" s="27">
        <v>0</v>
      </c>
      <c r="H10" s="27">
        <v>1</v>
      </c>
      <c r="I10" s="27">
        <v>13.54</v>
      </c>
      <c r="J10" s="27">
        <v>0.59</v>
      </c>
      <c r="K10" s="27">
        <v>11.21</v>
      </c>
      <c r="L10" s="27">
        <v>0.86</v>
      </c>
      <c r="M10" s="27">
        <v>0.33</v>
      </c>
      <c r="N10" s="27">
        <v>0</v>
      </c>
      <c r="O10" s="27">
        <v>73.8</v>
      </c>
      <c r="P10" s="27">
        <f t="shared" si="0"/>
        <v>73.47</v>
      </c>
      <c r="Q10" s="27">
        <v>348</v>
      </c>
      <c r="R10" s="5">
        <f t="shared" si="1"/>
        <v>347.12</v>
      </c>
      <c r="S10" s="40"/>
    </row>
    <row r="11" spans="1:45" x14ac:dyDescent="0.25">
      <c r="A11" s="17">
        <v>8</v>
      </c>
      <c r="B11" s="44" t="s">
        <v>378</v>
      </c>
      <c r="C11" s="7" t="s">
        <v>461</v>
      </c>
      <c r="D11" s="36"/>
      <c r="E11" s="36"/>
      <c r="F11" s="7" t="s">
        <v>44</v>
      </c>
      <c r="G11" s="27">
        <v>0</v>
      </c>
      <c r="H11" s="27">
        <v>1</v>
      </c>
      <c r="I11" s="27">
        <v>10.07227</v>
      </c>
      <c r="J11" s="27">
        <v>0.87812000000000001</v>
      </c>
      <c r="K11" s="27">
        <v>8.1432699999999993</v>
      </c>
      <c r="L11" s="27">
        <v>1.4793099999999999</v>
      </c>
      <c r="M11" s="27">
        <v>0.78599000000000008</v>
      </c>
      <c r="N11" s="27">
        <v>0</v>
      </c>
      <c r="O11" s="27">
        <v>79.427030000000002</v>
      </c>
      <c r="P11" s="27">
        <f t="shared" si="0"/>
        <v>78.641040000000004</v>
      </c>
      <c r="Q11" s="27">
        <v>363.48199999999997</v>
      </c>
      <c r="R11" s="5">
        <f t="shared" si="1"/>
        <v>362.02301</v>
      </c>
      <c r="S11" s="40"/>
    </row>
    <row r="12" spans="1:45" x14ac:dyDescent="0.25">
      <c r="A12" s="17">
        <v>9</v>
      </c>
      <c r="B12" s="44" t="s">
        <v>379</v>
      </c>
      <c r="C12" s="7" t="s">
        <v>461</v>
      </c>
      <c r="D12" s="36"/>
      <c r="E12" s="36"/>
      <c r="F12" s="7" t="s">
        <v>194</v>
      </c>
      <c r="G12" s="27">
        <v>0</v>
      </c>
      <c r="H12" s="27">
        <v>1</v>
      </c>
      <c r="I12" s="27">
        <v>10.169999999999998</v>
      </c>
      <c r="J12" s="27">
        <v>2.95</v>
      </c>
      <c r="K12" s="27">
        <v>13.09</v>
      </c>
      <c r="L12" s="27">
        <v>4.3</v>
      </c>
      <c r="M12" s="27">
        <v>5.7125000000000004</v>
      </c>
      <c r="N12" s="27">
        <v>0</v>
      </c>
      <c r="O12" s="27">
        <v>69.545000000000002</v>
      </c>
      <c r="P12" s="27">
        <f t="shared" si="0"/>
        <v>63.777499999999996</v>
      </c>
      <c r="Q12" s="27">
        <v>370.75</v>
      </c>
      <c r="R12" s="5">
        <f t="shared" si="1"/>
        <v>357.59499999999997</v>
      </c>
      <c r="S12" s="40"/>
    </row>
    <row r="13" spans="1:45" ht="30" x14ac:dyDescent="0.25">
      <c r="A13" s="17">
        <v>10</v>
      </c>
      <c r="B13" s="44" t="s">
        <v>380</v>
      </c>
      <c r="C13" s="36" t="s">
        <v>0</v>
      </c>
      <c r="D13" s="36">
        <v>5001</v>
      </c>
      <c r="E13" s="36" t="s">
        <v>108</v>
      </c>
      <c r="F13" s="36" t="s">
        <v>45</v>
      </c>
      <c r="G13" s="27">
        <v>30</v>
      </c>
      <c r="H13" s="27">
        <v>12</v>
      </c>
      <c r="I13" s="27">
        <v>66.34</v>
      </c>
      <c r="J13" s="27">
        <v>0.8</v>
      </c>
      <c r="K13" s="27">
        <v>18.329999999999998</v>
      </c>
      <c r="L13" s="27">
        <v>14.83</v>
      </c>
      <c r="M13" s="27">
        <v>0</v>
      </c>
      <c r="N13" s="27">
        <v>0</v>
      </c>
      <c r="O13" s="27">
        <v>0.13</v>
      </c>
      <c r="P13" s="27">
        <v>0</v>
      </c>
      <c r="Q13" s="27">
        <v>213</v>
      </c>
      <c r="R13" s="5">
        <f t="shared" si="1"/>
        <v>206.79</v>
      </c>
      <c r="S13" s="40"/>
    </row>
    <row r="14" spans="1:45" x14ac:dyDescent="0.25">
      <c r="A14" s="17">
        <v>11</v>
      </c>
      <c r="B14" s="44" t="s">
        <v>381</v>
      </c>
      <c r="C14" s="7" t="s">
        <v>461</v>
      </c>
      <c r="D14" s="36"/>
      <c r="E14" s="36"/>
      <c r="F14" s="36" t="s">
        <v>194</v>
      </c>
      <c r="G14" s="27">
        <v>4.7985567587018565</v>
      </c>
      <c r="H14" s="27">
        <v>11.999999999999998</v>
      </c>
      <c r="I14" s="27">
        <v>78.956435304277221</v>
      </c>
      <c r="J14" s="27">
        <v>0.76584905983660445</v>
      </c>
      <c r="K14" s="27">
        <v>16.060849781947393</v>
      </c>
      <c r="L14" s="27">
        <v>3.7639559970763914</v>
      </c>
      <c r="M14" s="27">
        <v>0</v>
      </c>
      <c r="N14" s="27">
        <v>0</v>
      </c>
      <c r="O14" s="27">
        <v>0.69314215465846452</v>
      </c>
      <c r="P14" s="27">
        <f t="shared" si="0"/>
        <v>0.45290985686238994</v>
      </c>
      <c r="Q14" s="27">
        <v>103.97594048522249</v>
      </c>
      <c r="R14" s="5">
        <f t="shared" si="1"/>
        <v>99.930642528926654</v>
      </c>
      <c r="S14" s="40"/>
    </row>
    <row r="15" spans="1:45" ht="30" x14ac:dyDescent="0.25">
      <c r="A15" s="17">
        <v>12</v>
      </c>
      <c r="B15" s="44" t="s">
        <v>382</v>
      </c>
      <c r="C15" s="7" t="s">
        <v>461</v>
      </c>
      <c r="D15" s="36"/>
      <c r="E15" s="36"/>
      <c r="F15" s="36" t="s">
        <v>44</v>
      </c>
      <c r="G15" s="27">
        <v>0</v>
      </c>
      <c r="H15" s="27">
        <v>12</v>
      </c>
      <c r="I15" s="27">
        <v>70.865000000000009</v>
      </c>
      <c r="J15" s="27">
        <v>1</v>
      </c>
      <c r="K15" s="27">
        <v>20.14</v>
      </c>
      <c r="L15" s="27">
        <v>6.96</v>
      </c>
      <c r="M15" s="27">
        <v>0</v>
      </c>
      <c r="N15" s="27">
        <v>0</v>
      </c>
      <c r="O15" s="27">
        <v>0.745</v>
      </c>
      <c r="P15" s="27">
        <f t="shared" si="0"/>
        <v>1.0349999999999904</v>
      </c>
      <c r="Q15" s="27">
        <v>146</v>
      </c>
      <c r="R15" s="5">
        <f t="shared" si="1"/>
        <v>147.33999999999995</v>
      </c>
      <c r="S15" s="40"/>
    </row>
    <row r="16" spans="1:45" ht="45" x14ac:dyDescent="0.25">
      <c r="A16" s="17">
        <v>13</v>
      </c>
      <c r="B16" s="44" t="s">
        <v>383</v>
      </c>
      <c r="C16" s="7" t="s">
        <v>461</v>
      </c>
      <c r="D16" s="36"/>
      <c r="E16" s="36"/>
      <c r="F16" s="36" t="s">
        <v>44</v>
      </c>
      <c r="G16" s="27">
        <v>20</v>
      </c>
      <c r="H16" s="27">
        <v>12</v>
      </c>
      <c r="I16" s="27">
        <v>66.849999999999994</v>
      </c>
      <c r="J16" s="27">
        <v>0.95333333333333337</v>
      </c>
      <c r="K16" s="27">
        <v>18.976666666666667</v>
      </c>
      <c r="L16" s="27">
        <v>13.106666666666666</v>
      </c>
      <c r="M16" s="27">
        <v>0</v>
      </c>
      <c r="N16" s="27">
        <v>0</v>
      </c>
      <c r="O16" s="27">
        <v>0</v>
      </c>
      <c r="P16" s="27">
        <f t="shared" si="0"/>
        <v>0.11333333333334039</v>
      </c>
      <c r="Q16" s="27">
        <v>193.86666666666667</v>
      </c>
      <c r="R16" s="5">
        <f t="shared" si="1"/>
        <v>194.32000000000005</v>
      </c>
      <c r="S16" s="40"/>
    </row>
    <row r="17" spans="1:19" x14ac:dyDescent="0.25">
      <c r="A17" s="17">
        <v>14</v>
      </c>
      <c r="B17" s="44" t="s">
        <v>384</v>
      </c>
      <c r="C17" s="36" t="s">
        <v>590</v>
      </c>
      <c r="D17" s="36" t="s">
        <v>124</v>
      </c>
      <c r="E17" s="36" t="s">
        <v>463</v>
      </c>
      <c r="F17" s="36" t="s">
        <v>45</v>
      </c>
      <c r="G17" s="27">
        <v>14</v>
      </c>
      <c r="H17" s="27">
        <v>12</v>
      </c>
      <c r="I17" s="27">
        <v>71.260000000000005</v>
      </c>
      <c r="J17" s="27">
        <v>1.02</v>
      </c>
      <c r="K17" s="27">
        <v>20.36</v>
      </c>
      <c r="L17" s="27">
        <v>6.59</v>
      </c>
      <c r="M17" s="27">
        <v>0</v>
      </c>
      <c r="N17" s="27">
        <v>0</v>
      </c>
      <c r="O17" s="27">
        <v>0.77</v>
      </c>
      <c r="P17" s="27">
        <f t="shared" si="0"/>
        <v>0.76999999999999602</v>
      </c>
      <c r="Q17" s="27">
        <v>144</v>
      </c>
      <c r="R17" s="5">
        <f t="shared" si="1"/>
        <v>143.82999999999998</v>
      </c>
      <c r="S17" s="40"/>
    </row>
    <row r="18" spans="1:19" x14ac:dyDescent="0.25">
      <c r="A18" s="17">
        <v>15</v>
      </c>
      <c r="B18" s="44" t="s">
        <v>385</v>
      </c>
      <c r="C18" s="36" t="s">
        <v>590</v>
      </c>
      <c r="D18" s="36" t="s">
        <v>125</v>
      </c>
      <c r="E18" s="36" t="s">
        <v>463</v>
      </c>
      <c r="F18" s="36" t="s">
        <v>45</v>
      </c>
      <c r="G18" s="27">
        <v>33</v>
      </c>
      <c r="H18" s="27">
        <v>12</v>
      </c>
      <c r="I18" s="27">
        <v>68.150000000000006</v>
      </c>
      <c r="J18" s="27">
        <v>1.2</v>
      </c>
      <c r="K18" s="27">
        <v>16.3</v>
      </c>
      <c r="L18" s="27">
        <v>14.2</v>
      </c>
      <c r="M18" s="27">
        <v>0</v>
      </c>
      <c r="N18" s="27">
        <v>0</v>
      </c>
      <c r="O18" s="27">
        <v>0.35</v>
      </c>
      <c r="P18" s="27">
        <f t="shared" si="0"/>
        <v>0.14999999999999503</v>
      </c>
      <c r="Q18" s="27">
        <v>136</v>
      </c>
      <c r="R18" s="5">
        <f t="shared" si="1"/>
        <v>193.59999999999997</v>
      </c>
      <c r="S18" s="40"/>
    </row>
    <row r="19" spans="1:19" x14ac:dyDescent="0.25">
      <c r="A19" s="17">
        <v>16</v>
      </c>
      <c r="B19" s="44" t="s">
        <v>386</v>
      </c>
      <c r="C19" s="36" t="s">
        <v>590</v>
      </c>
      <c r="D19" s="36" t="s">
        <v>126</v>
      </c>
      <c r="E19" s="36" t="s">
        <v>464</v>
      </c>
      <c r="F19" s="36" t="s">
        <v>45</v>
      </c>
      <c r="G19" s="27">
        <v>5</v>
      </c>
      <c r="H19" s="27">
        <v>12</v>
      </c>
      <c r="I19" s="27">
        <v>20.04</v>
      </c>
      <c r="J19" s="27">
        <v>12.07</v>
      </c>
      <c r="K19" s="27">
        <v>62.41</v>
      </c>
      <c r="L19" s="27">
        <v>4.1100000000000003</v>
      </c>
      <c r="M19" s="27">
        <v>0</v>
      </c>
      <c r="N19" s="27">
        <v>0</v>
      </c>
      <c r="O19" s="27">
        <v>1.37</v>
      </c>
      <c r="P19" s="27">
        <f t="shared" si="0"/>
        <v>1.3700000000000179</v>
      </c>
      <c r="Q19" s="27">
        <v>292</v>
      </c>
      <c r="R19" s="5">
        <f t="shared" si="1"/>
        <v>292.11000000000007</v>
      </c>
      <c r="S19" s="40"/>
    </row>
    <row r="20" spans="1:19" x14ac:dyDescent="0.25">
      <c r="A20" s="17">
        <v>17</v>
      </c>
      <c r="B20" s="44" t="s">
        <v>387</v>
      </c>
      <c r="C20" s="7" t="s">
        <v>461</v>
      </c>
      <c r="D20" s="36"/>
      <c r="E20" s="36"/>
      <c r="F20" s="36" t="s">
        <v>44</v>
      </c>
      <c r="G20" s="27">
        <v>0</v>
      </c>
      <c r="H20" s="27">
        <v>12</v>
      </c>
      <c r="I20" s="27">
        <v>32.280588235294118</v>
      </c>
      <c r="J20" s="27">
        <v>3.7199999999999998</v>
      </c>
      <c r="K20" s="27">
        <v>16.454117647058826</v>
      </c>
      <c r="L20" s="27">
        <v>33.716470588235296</v>
      </c>
      <c r="M20" s="27">
        <v>0</v>
      </c>
      <c r="N20" s="27">
        <v>0</v>
      </c>
      <c r="O20" s="27">
        <v>13.775882352941176</v>
      </c>
      <c r="P20" s="27">
        <f t="shared" si="0"/>
        <v>13.828823529411764</v>
      </c>
      <c r="Q20" s="27">
        <v>424.47058823529409</v>
      </c>
      <c r="R20" s="5">
        <f t="shared" si="1"/>
        <v>424.58000000000004</v>
      </c>
      <c r="S20" s="40"/>
    </row>
    <row r="21" spans="1:19" x14ac:dyDescent="0.25">
      <c r="A21" s="17">
        <v>18</v>
      </c>
      <c r="B21" s="44" t="s">
        <v>381</v>
      </c>
      <c r="C21" s="36" t="s">
        <v>131</v>
      </c>
      <c r="D21" s="36"/>
      <c r="E21" s="36"/>
      <c r="F21" s="36" t="s">
        <v>194</v>
      </c>
      <c r="G21" s="27">
        <v>4.7985567587018565</v>
      </c>
      <c r="H21" s="27">
        <v>11.999999999999998</v>
      </c>
      <c r="I21" s="27">
        <v>78.956435304277221</v>
      </c>
      <c r="J21" s="27">
        <v>0.76584905983660445</v>
      </c>
      <c r="K21" s="27">
        <v>16.060849781947393</v>
      </c>
      <c r="L21" s="27">
        <v>3.7639559970763914</v>
      </c>
      <c r="M21" s="27">
        <v>0</v>
      </c>
      <c r="N21" s="27">
        <v>0</v>
      </c>
      <c r="O21" s="27">
        <v>0.69314215465846452</v>
      </c>
      <c r="P21" s="27">
        <f t="shared" si="0"/>
        <v>0.45290985686238994</v>
      </c>
      <c r="Q21" s="27">
        <v>103.97594048522249</v>
      </c>
      <c r="R21" s="5">
        <f t="shared" si="1"/>
        <v>99.930642528926654</v>
      </c>
      <c r="S21" s="40"/>
    </row>
    <row r="22" spans="1:19" ht="30" x14ac:dyDescent="0.25">
      <c r="A22" s="17">
        <v>19</v>
      </c>
      <c r="B22" s="44" t="s">
        <v>388</v>
      </c>
      <c r="C22" s="7" t="s">
        <v>461</v>
      </c>
      <c r="D22" s="36"/>
      <c r="E22" s="36"/>
      <c r="F22" s="36" t="s">
        <v>194</v>
      </c>
      <c r="G22" s="27">
        <v>18.09090909090909</v>
      </c>
      <c r="H22" s="27">
        <v>11.999999999999998</v>
      </c>
      <c r="I22" s="27">
        <v>67.532467532467521</v>
      </c>
      <c r="J22" s="27">
        <v>1.1774025974025972</v>
      </c>
      <c r="K22" s="27">
        <v>20.902857142857144</v>
      </c>
      <c r="L22" s="27">
        <v>8.3425974025974039</v>
      </c>
      <c r="M22" s="27">
        <v>0</v>
      </c>
      <c r="N22" s="27">
        <v>0</v>
      </c>
      <c r="O22" s="27">
        <v>2.1966233766233763</v>
      </c>
      <c r="P22" s="27">
        <f t="shared" si="0"/>
        <v>2.0446753246753335</v>
      </c>
      <c r="Q22" s="27">
        <v>167.84415584415584</v>
      </c>
      <c r="R22" s="5">
        <f t="shared" si="1"/>
        <v>166.87350649350654</v>
      </c>
      <c r="S22" s="40"/>
    </row>
    <row r="23" spans="1:19" x14ac:dyDescent="0.25">
      <c r="A23" s="17">
        <v>20</v>
      </c>
      <c r="B23" s="44" t="s">
        <v>389</v>
      </c>
      <c r="C23" s="7" t="s">
        <v>461</v>
      </c>
      <c r="D23" s="36"/>
      <c r="E23" s="36"/>
      <c r="F23" s="36" t="s">
        <v>44</v>
      </c>
      <c r="G23" s="27">
        <v>19.69047619047619</v>
      </c>
      <c r="H23" s="27">
        <v>14</v>
      </c>
      <c r="I23" s="27">
        <v>68.301904761904765</v>
      </c>
      <c r="J23" s="27">
        <v>1.488809523809524</v>
      </c>
      <c r="K23" s="27">
        <v>17.706031746031748</v>
      </c>
      <c r="L23" s="27">
        <v>5.4533730158730167</v>
      </c>
      <c r="M23" s="27">
        <v>0</v>
      </c>
      <c r="N23" s="27">
        <v>0</v>
      </c>
      <c r="O23" s="27">
        <v>1.7863095238095239</v>
      </c>
      <c r="P23" s="27">
        <f t="shared" si="0"/>
        <v>7.0498809523809447</v>
      </c>
      <c r="Q23" s="27">
        <v>129.11904761904765</v>
      </c>
      <c r="R23" s="5">
        <f t="shared" si="1"/>
        <v>148.10400793650791</v>
      </c>
      <c r="S23" s="40"/>
    </row>
    <row r="24" spans="1:19" x14ac:dyDescent="0.25">
      <c r="A24" s="17">
        <v>21</v>
      </c>
      <c r="B24" s="44" t="s">
        <v>390</v>
      </c>
      <c r="C24" s="7" t="s">
        <v>461</v>
      </c>
      <c r="D24" s="36"/>
      <c r="E24" s="36"/>
      <c r="F24" s="36" t="s">
        <v>44</v>
      </c>
      <c r="G24" s="27">
        <v>0</v>
      </c>
      <c r="H24" s="27">
        <v>14</v>
      </c>
      <c r="I24" s="27">
        <v>55.13</v>
      </c>
      <c r="J24" s="27">
        <v>3.1349999999999998</v>
      </c>
      <c r="K24" s="27">
        <v>19.905000000000001</v>
      </c>
      <c r="L24" s="27">
        <v>20.660000000000004</v>
      </c>
      <c r="M24" s="27">
        <v>0</v>
      </c>
      <c r="N24" s="27">
        <v>0</v>
      </c>
      <c r="O24" s="27">
        <v>1.1700000000000002</v>
      </c>
      <c r="P24" s="27">
        <f t="shared" si="0"/>
        <v>1.1699999999999946</v>
      </c>
      <c r="Q24" s="27">
        <v>270.20000000000005</v>
      </c>
      <c r="R24" s="5">
        <f t="shared" si="1"/>
        <v>270.24</v>
      </c>
      <c r="S24" s="40"/>
    </row>
    <row r="25" spans="1:19" ht="30" x14ac:dyDescent="0.25">
      <c r="A25" s="17">
        <v>22</v>
      </c>
      <c r="B25" s="44" t="s">
        <v>391</v>
      </c>
      <c r="C25" s="7" t="s">
        <v>461</v>
      </c>
      <c r="D25" s="36"/>
      <c r="E25" s="36"/>
      <c r="F25" s="36" t="s">
        <v>194</v>
      </c>
      <c r="G25" s="27">
        <v>10</v>
      </c>
      <c r="H25" s="27">
        <v>14</v>
      </c>
      <c r="I25" s="27">
        <v>39.800000000000004</v>
      </c>
      <c r="J25" s="27">
        <v>6.085</v>
      </c>
      <c r="K25" s="27">
        <v>38.835000000000001</v>
      </c>
      <c r="L25" s="27">
        <v>13.42</v>
      </c>
      <c r="M25" s="27">
        <v>0</v>
      </c>
      <c r="N25" s="27">
        <v>0</v>
      </c>
      <c r="O25" s="27">
        <v>1.86</v>
      </c>
      <c r="P25" s="27">
        <f t="shared" si="0"/>
        <v>1.8599999999999941</v>
      </c>
      <c r="Q25" s="27">
        <v>283.5</v>
      </c>
      <c r="R25" s="5">
        <f t="shared" si="1"/>
        <v>283.56</v>
      </c>
      <c r="S25" s="40"/>
    </row>
    <row r="26" spans="1:19" x14ac:dyDescent="0.25">
      <c r="A26" s="17">
        <v>23</v>
      </c>
      <c r="B26" s="44" t="s">
        <v>392</v>
      </c>
      <c r="C26" s="36" t="s">
        <v>590</v>
      </c>
      <c r="D26" s="36" t="s">
        <v>157</v>
      </c>
      <c r="E26" s="36" t="s">
        <v>465</v>
      </c>
      <c r="F26" s="36" t="s">
        <v>45</v>
      </c>
      <c r="G26" s="27">
        <v>0</v>
      </c>
      <c r="H26" s="27">
        <v>16</v>
      </c>
      <c r="I26" s="27">
        <v>0.33</v>
      </c>
      <c r="J26" s="27">
        <v>0</v>
      </c>
      <c r="K26" s="27">
        <v>0</v>
      </c>
      <c r="L26" s="27">
        <v>99.67</v>
      </c>
      <c r="M26" s="27">
        <v>0</v>
      </c>
      <c r="N26" s="27">
        <v>0</v>
      </c>
      <c r="O26" s="27">
        <v>0</v>
      </c>
      <c r="P26" s="27">
        <f t="shared" si="0"/>
        <v>0</v>
      </c>
      <c r="Q26" s="27">
        <v>897</v>
      </c>
      <c r="R26" s="5">
        <f t="shared" si="1"/>
        <v>897.03</v>
      </c>
      <c r="S26" s="40"/>
    </row>
    <row r="27" spans="1:19" x14ac:dyDescent="0.25">
      <c r="A27" s="17">
        <v>24</v>
      </c>
      <c r="B27" s="44" t="s">
        <v>393</v>
      </c>
      <c r="C27" s="7" t="s">
        <v>461</v>
      </c>
      <c r="D27" s="36"/>
      <c r="E27" s="36"/>
      <c r="F27" s="36" t="s">
        <v>44</v>
      </c>
      <c r="G27" s="27">
        <v>0</v>
      </c>
      <c r="H27" s="27">
        <v>16</v>
      </c>
      <c r="I27" s="27">
        <v>3.4692857142857148</v>
      </c>
      <c r="J27" s="27">
        <v>4.7857142857142869E-2</v>
      </c>
      <c r="K27" s="27">
        <v>0.24642857142857141</v>
      </c>
      <c r="L27" s="27">
        <v>92.787142857142868</v>
      </c>
      <c r="M27" s="27">
        <v>0</v>
      </c>
      <c r="N27" s="27">
        <v>0</v>
      </c>
      <c r="O27" s="27">
        <v>0</v>
      </c>
      <c r="P27" s="27">
        <f t="shared" si="0"/>
        <v>3.4492857142857076</v>
      </c>
      <c r="Q27" s="27">
        <v>836.28571428571433</v>
      </c>
      <c r="R27" s="5">
        <f t="shared" si="1"/>
        <v>849.86714285714288</v>
      </c>
      <c r="S27" s="40"/>
    </row>
    <row r="28" spans="1:19" x14ac:dyDescent="0.25">
      <c r="A28" s="17">
        <v>25</v>
      </c>
      <c r="B28" s="44" t="s">
        <v>394</v>
      </c>
      <c r="C28" s="7" t="s">
        <v>461</v>
      </c>
      <c r="D28" s="36"/>
      <c r="E28" s="36"/>
      <c r="F28" s="36" t="s">
        <v>44</v>
      </c>
      <c r="G28" s="27">
        <v>0</v>
      </c>
      <c r="H28" s="27">
        <v>15</v>
      </c>
      <c r="I28" s="27">
        <v>88.299751037344393</v>
      </c>
      <c r="J28" s="27">
        <v>0.66896265560165968</v>
      </c>
      <c r="K28" s="27">
        <v>3.4747302904564314</v>
      </c>
      <c r="L28" s="27">
        <v>2.8653112033195018</v>
      </c>
      <c r="M28" s="27">
        <v>0</v>
      </c>
      <c r="N28" s="27">
        <v>0</v>
      </c>
      <c r="O28" s="27">
        <v>4.6863485477178415</v>
      </c>
      <c r="P28" s="27">
        <f t="shared" si="0"/>
        <v>4.6912448132780131</v>
      </c>
      <c r="Q28" s="27">
        <v>58.468879668049794</v>
      </c>
      <c r="R28" s="5">
        <f t="shared" si="1"/>
        <v>58.451701244813293</v>
      </c>
      <c r="S28" s="40"/>
    </row>
    <row r="29" spans="1:19" x14ac:dyDescent="0.25">
      <c r="A29" s="17">
        <v>26</v>
      </c>
      <c r="B29" s="44" t="s">
        <v>395</v>
      </c>
      <c r="C29" s="7" t="s">
        <v>461</v>
      </c>
      <c r="D29" s="36"/>
      <c r="E29" s="36"/>
      <c r="F29" s="36" t="s">
        <v>44</v>
      </c>
      <c r="G29" s="27">
        <v>0</v>
      </c>
      <c r="H29" s="27">
        <v>15</v>
      </c>
      <c r="I29" s="27">
        <v>1.7799999999999998</v>
      </c>
      <c r="J29" s="27">
        <v>6.9599999999999991</v>
      </c>
      <c r="K29" s="27">
        <v>30.560000000000002</v>
      </c>
      <c r="L29" s="27">
        <v>12.649999999999999</v>
      </c>
      <c r="M29" s="27">
        <v>0</v>
      </c>
      <c r="N29" s="27">
        <v>0</v>
      </c>
      <c r="O29" s="27">
        <v>48.05</v>
      </c>
      <c r="P29" s="27">
        <f t="shared" si="0"/>
        <v>48.050000000000004</v>
      </c>
      <c r="Q29" s="27">
        <v>428</v>
      </c>
      <c r="R29" s="5">
        <f t="shared" si="1"/>
        <v>428.29</v>
      </c>
      <c r="S29" s="40"/>
    </row>
    <row r="30" spans="1:19" x14ac:dyDescent="0.25">
      <c r="A30" s="17">
        <v>27</v>
      </c>
      <c r="B30" s="44" t="s">
        <v>400</v>
      </c>
      <c r="C30" s="7" t="s">
        <v>461</v>
      </c>
      <c r="D30" s="36"/>
      <c r="E30" s="36"/>
      <c r="F30" s="36" t="s">
        <v>44</v>
      </c>
      <c r="G30" s="27">
        <v>0</v>
      </c>
      <c r="H30" s="27">
        <v>15</v>
      </c>
      <c r="I30" s="27">
        <v>38.392571428571429</v>
      </c>
      <c r="J30" s="27">
        <v>4.3509523809523802</v>
      </c>
      <c r="K30" s="27">
        <v>26.173714285714279</v>
      </c>
      <c r="L30" s="27">
        <v>23.833619047619045</v>
      </c>
      <c r="M30" s="27">
        <v>0</v>
      </c>
      <c r="N30" s="27">
        <v>0</v>
      </c>
      <c r="O30" s="27">
        <v>7.2491428571428562</v>
      </c>
      <c r="P30" s="27">
        <f t="shared" si="0"/>
        <v>7.2491428571428678</v>
      </c>
      <c r="Q30" s="27">
        <v>347.75238095238092</v>
      </c>
      <c r="R30" s="5">
        <f t="shared" si="1"/>
        <v>348.19400000000002</v>
      </c>
      <c r="S30" s="40"/>
    </row>
    <row r="31" spans="1:19" x14ac:dyDescent="0.25">
      <c r="A31" s="17">
        <v>28</v>
      </c>
      <c r="B31" s="44" t="s">
        <v>402</v>
      </c>
      <c r="C31" s="36" t="s">
        <v>590</v>
      </c>
      <c r="D31" s="36" t="s">
        <v>171</v>
      </c>
      <c r="E31" s="36" t="s">
        <v>401</v>
      </c>
      <c r="F31" s="36" t="s">
        <v>45</v>
      </c>
      <c r="G31" s="27">
        <v>12</v>
      </c>
      <c r="H31" s="27">
        <v>13</v>
      </c>
      <c r="I31" s="27">
        <v>72.83</v>
      </c>
      <c r="J31" s="27">
        <v>1.01</v>
      </c>
      <c r="K31" s="27">
        <v>12.79</v>
      </c>
      <c r="L31" s="27">
        <v>10.47</v>
      </c>
      <c r="M31" s="27">
        <v>0</v>
      </c>
      <c r="N31" s="27">
        <v>0</v>
      </c>
      <c r="O31" s="27">
        <v>2.9</v>
      </c>
      <c r="P31" s="27">
        <f t="shared" si="0"/>
        <v>2.9000000000000004</v>
      </c>
      <c r="Q31" s="27">
        <v>157</v>
      </c>
      <c r="R31" s="5">
        <f t="shared" si="1"/>
        <v>156.98999999999998</v>
      </c>
      <c r="S31" s="40"/>
    </row>
    <row r="32" spans="1:19" ht="30" x14ac:dyDescent="0.25">
      <c r="A32" s="17">
        <v>29</v>
      </c>
      <c r="B32" s="44" t="s">
        <v>403</v>
      </c>
      <c r="C32" s="7" t="s">
        <v>461</v>
      </c>
      <c r="D32" s="36"/>
      <c r="E32" s="36"/>
      <c r="F32" s="36" t="s">
        <v>194</v>
      </c>
      <c r="G32" s="27">
        <v>0</v>
      </c>
      <c r="H32" s="27">
        <v>15</v>
      </c>
      <c r="I32" s="27">
        <v>66.161022727272723</v>
      </c>
      <c r="J32" s="27">
        <v>1.8659090909090907</v>
      </c>
      <c r="K32" s="27">
        <v>6.132386363636364</v>
      </c>
      <c r="L32" s="27">
        <v>16.320795454545454</v>
      </c>
      <c r="M32" s="27">
        <v>0</v>
      </c>
      <c r="N32" s="27">
        <v>0</v>
      </c>
      <c r="O32" s="27">
        <v>9.344204545454545</v>
      </c>
      <c r="P32" s="27">
        <f t="shared" si="0"/>
        <v>9.5198863636363669</v>
      </c>
      <c r="Q32" s="27">
        <v>205.14431818181819</v>
      </c>
      <c r="R32" s="5">
        <f t="shared" si="1"/>
        <v>209.49625</v>
      </c>
      <c r="S32" s="40"/>
    </row>
    <row r="33" spans="1:19" x14ac:dyDescent="0.25">
      <c r="A33" s="17">
        <v>30</v>
      </c>
      <c r="B33" s="44" t="s">
        <v>404</v>
      </c>
      <c r="C33" s="7" t="s">
        <v>461</v>
      </c>
      <c r="D33" s="36"/>
      <c r="E33" s="36"/>
      <c r="F33" s="36" t="s">
        <v>44</v>
      </c>
      <c r="G33" s="27">
        <v>13.781842818428188</v>
      </c>
      <c r="H33" s="27">
        <v>7.0000000000000027</v>
      </c>
      <c r="I33" s="27">
        <v>89.100846883468847</v>
      </c>
      <c r="J33" s="27">
        <v>0.59684959349593503</v>
      </c>
      <c r="K33" s="27">
        <v>1.3411111111111114</v>
      </c>
      <c r="L33" s="27">
        <v>0.19095528455284558</v>
      </c>
      <c r="M33" s="27">
        <v>0.91180894308943117</v>
      </c>
      <c r="N33" s="27">
        <v>0</v>
      </c>
      <c r="O33" s="27">
        <v>8.770237127371276</v>
      </c>
      <c r="P33" s="27">
        <f t="shared" si="0"/>
        <v>7.8584281842818289</v>
      </c>
      <c r="Q33" s="27">
        <v>42.136856368563699</v>
      </c>
      <c r="R33" s="5">
        <f t="shared" si="1"/>
        <v>40.340372628726229</v>
      </c>
      <c r="S33" s="40"/>
    </row>
    <row r="34" spans="1:19" x14ac:dyDescent="0.25">
      <c r="A34" s="17">
        <v>31</v>
      </c>
      <c r="B34" s="44" t="s">
        <v>409</v>
      </c>
      <c r="C34" s="7" t="s">
        <v>461</v>
      </c>
      <c r="D34" s="36"/>
      <c r="E34" s="36"/>
      <c r="F34" s="36" t="s">
        <v>44</v>
      </c>
      <c r="G34" s="27">
        <v>9</v>
      </c>
      <c r="H34" s="27">
        <v>6.9999999999999991</v>
      </c>
      <c r="I34" s="27">
        <v>93.426666666666662</v>
      </c>
      <c r="J34" s="27">
        <v>0.51</v>
      </c>
      <c r="K34" s="27">
        <v>1.0899999999999999</v>
      </c>
      <c r="L34" s="27">
        <v>0.29333333333333333</v>
      </c>
      <c r="M34" s="27">
        <v>0.76</v>
      </c>
      <c r="N34" s="27">
        <v>0</v>
      </c>
      <c r="O34" s="27">
        <v>4.42</v>
      </c>
      <c r="P34" s="27">
        <f t="shared" si="0"/>
        <v>3.9200000000000053</v>
      </c>
      <c r="Q34" s="27">
        <v>24.333333333333329</v>
      </c>
      <c r="R34" s="5">
        <f t="shared" si="1"/>
        <v>24.200000000000021</v>
      </c>
      <c r="S34" s="40"/>
    </row>
    <row r="35" spans="1:19" x14ac:dyDescent="0.25">
      <c r="A35" s="17">
        <v>32</v>
      </c>
      <c r="B35" s="44" t="s">
        <v>411</v>
      </c>
      <c r="C35" s="36" t="s">
        <v>590</v>
      </c>
      <c r="D35" s="36" t="s">
        <v>185</v>
      </c>
      <c r="E35" s="36" t="s">
        <v>410</v>
      </c>
      <c r="F35" s="36" t="s">
        <v>45</v>
      </c>
      <c r="G35" s="27">
        <v>22</v>
      </c>
      <c r="H35" s="27">
        <v>7</v>
      </c>
      <c r="I35" s="27">
        <v>89.48</v>
      </c>
      <c r="J35" s="27">
        <v>0.65</v>
      </c>
      <c r="K35" s="27">
        <v>1.2</v>
      </c>
      <c r="L35" s="27">
        <v>0.25</v>
      </c>
      <c r="M35" s="27">
        <v>1.1299999999999999</v>
      </c>
      <c r="N35" s="27">
        <v>0</v>
      </c>
      <c r="O35" s="27">
        <v>8.42</v>
      </c>
      <c r="P35" s="27">
        <f t="shared" si="0"/>
        <v>7.2899999999999965</v>
      </c>
      <c r="Q35" s="27">
        <v>41</v>
      </c>
      <c r="R35" s="5">
        <f t="shared" si="1"/>
        <v>38.469999999999985</v>
      </c>
      <c r="S35" s="40"/>
    </row>
    <row r="36" spans="1:19" x14ac:dyDescent="0.25">
      <c r="A36" s="17">
        <v>33</v>
      </c>
      <c r="B36" s="44" t="s">
        <v>412</v>
      </c>
      <c r="C36" s="36" t="s">
        <v>590</v>
      </c>
      <c r="D36" s="36" t="s">
        <v>186</v>
      </c>
      <c r="E36" s="36" t="s">
        <v>466</v>
      </c>
      <c r="F36" s="36" t="s">
        <v>45</v>
      </c>
      <c r="G36" s="27">
        <v>55</v>
      </c>
      <c r="H36" s="27">
        <v>7</v>
      </c>
      <c r="I36" s="27">
        <v>81.2</v>
      </c>
      <c r="J36" s="27">
        <v>0.76</v>
      </c>
      <c r="K36" s="27">
        <v>6.44</v>
      </c>
      <c r="L36" s="27">
        <v>0.37</v>
      </c>
      <c r="M36" s="27">
        <v>2.2400000000000002</v>
      </c>
      <c r="N36" s="27">
        <v>0</v>
      </c>
      <c r="O36" s="27">
        <v>11.23</v>
      </c>
      <c r="P36" s="27">
        <f t="shared" si="0"/>
        <v>8.9899999999999949</v>
      </c>
      <c r="Q36" s="27">
        <v>74</v>
      </c>
      <c r="R36" s="5">
        <f t="shared" si="1"/>
        <v>69.529999999999987</v>
      </c>
      <c r="S36" s="40"/>
    </row>
    <row r="37" spans="1:19" ht="30" x14ac:dyDescent="0.25">
      <c r="A37" s="17">
        <v>34</v>
      </c>
      <c r="B37" s="44" t="s">
        <v>413</v>
      </c>
      <c r="C37" s="36" t="s">
        <v>590</v>
      </c>
      <c r="D37" s="36" t="s">
        <v>187</v>
      </c>
      <c r="E37" s="44" t="s">
        <v>413</v>
      </c>
      <c r="F37" s="36" t="s">
        <v>45</v>
      </c>
      <c r="G37" s="27">
        <v>69</v>
      </c>
      <c r="H37" s="27">
        <v>7</v>
      </c>
      <c r="I37" s="27">
        <v>74.48</v>
      </c>
      <c r="J37" s="27">
        <v>1.45</v>
      </c>
      <c r="K37" s="27">
        <v>11.38</v>
      </c>
      <c r="L37" s="27">
        <v>0.46</v>
      </c>
      <c r="M37" s="27">
        <v>0.82</v>
      </c>
      <c r="N37" s="27">
        <v>0</v>
      </c>
      <c r="O37" s="27">
        <v>12.23</v>
      </c>
      <c r="P37" s="27">
        <f t="shared" si="0"/>
        <v>11.409999999999995</v>
      </c>
      <c r="Q37" s="27">
        <v>89</v>
      </c>
      <c r="R37" s="5">
        <f t="shared" si="1"/>
        <v>96.939999999999984</v>
      </c>
      <c r="S37" s="40"/>
    </row>
    <row r="38" spans="1:19" x14ac:dyDescent="0.25">
      <c r="A38" s="17">
        <v>35</v>
      </c>
      <c r="B38" s="44" t="s">
        <v>414</v>
      </c>
      <c r="C38" s="36" t="s">
        <v>590</v>
      </c>
      <c r="D38" s="36" t="s">
        <v>188</v>
      </c>
      <c r="E38" s="36" t="s">
        <v>467</v>
      </c>
      <c r="F38" s="36" t="s">
        <v>45</v>
      </c>
      <c r="G38" s="27">
        <v>53</v>
      </c>
      <c r="H38" s="27">
        <v>7</v>
      </c>
      <c r="I38" s="27">
        <v>72.3</v>
      </c>
      <c r="J38" s="27">
        <v>0.82</v>
      </c>
      <c r="K38" s="27">
        <v>4.0999999999999996</v>
      </c>
      <c r="L38" s="27">
        <v>1.21</v>
      </c>
      <c r="M38" s="27">
        <v>1.2</v>
      </c>
      <c r="N38" s="27">
        <v>0</v>
      </c>
      <c r="O38" s="27">
        <v>21.57</v>
      </c>
      <c r="P38" s="27">
        <f t="shared" si="0"/>
        <v>20.37</v>
      </c>
      <c r="Q38" s="27">
        <v>114</v>
      </c>
      <c r="R38" s="5">
        <f t="shared" si="1"/>
        <v>111.17</v>
      </c>
      <c r="S38" s="40"/>
    </row>
    <row r="39" spans="1:19" x14ac:dyDescent="0.25">
      <c r="A39" s="17">
        <v>36</v>
      </c>
      <c r="B39" s="44" t="s">
        <v>415</v>
      </c>
      <c r="C39" s="7" t="s">
        <v>461</v>
      </c>
      <c r="D39" s="36"/>
      <c r="E39" s="36"/>
      <c r="F39" s="36" t="s">
        <v>44</v>
      </c>
      <c r="G39" s="27">
        <v>20.403225806451612</v>
      </c>
      <c r="H39" s="27">
        <v>7</v>
      </c>
      <c r="I39" s="27">
        <v>92.711451612903218</v>
      </c>
      <c r="J39" s="27">
        <v>0.87983870967741939</v>
      </c>
      <c r="K39" s="27">
        <v>1.4941935483870969</v>
      </c>
      <c r="L39" s="27">
        <v>0.22330645161290325</v>
      </c>
      <c r="M39" s="27">
        <v>1.3985483870967743</v>
      </c>
      <c r="N39" s="27">
        <v>0</v>
      </c>
      <c r="O39" s="27">
        <v>4.6931451612903228</v>
      </c>
      <c r="P39" s="27">
        <f t="shared" si="0"/>
        <v>3.292661290322588</v>
      </c>
      <c r="Q39" s="27">
        <v>26.693548387096772</v>
      </c>
      <c r="R39" s="5">
        <f t="shared" si="1"/>
        <v>23.954274193548418</v>
      </c>
      <c r="S39" s="40"/>
    </row>
    <row r="40" spans="1:19" ht="30" x14ac:dyDescent="0.25">
      <c r="A40" s="17">
        <v>37</v>
      </c>
      <c r="B40" s="44" t="s">
        <v>416</v>
      </c>
      <c r="C40" s="7" t="s">
        <v>461</v>
      </c>
      <c r="D40" s="36"/>
      <c r="E40" s="36"/>
      <c r="F40" s="36" t="s">
        <v>44</v>
      </c>
      <c r="G40" s="27">
        <v>21.2</v>
      </c>
      <c r="H40" s="27">
        <v>7</v>
      </c>
      <c r="I40" s="27">
        <v>86.765000000000001</v>
      </c>
      <c r="J40" s="27">
        <v>0.61699999999999999</v>
      </c>
      <c r="K40" s="27">
        <v>1.855</v>
      </c>
      <c r="L40" s="27">
        <v>0.23200000000000001</v>
      </c>
      <c r="M40" s="27">
        <v>2.4590000000000001</v>
      </c>
      <c r="N40" s="27">
        <v>0</v>
      </c>
      <c r="O40" s="27">
        <v>10.530999999999999</v>
      </c>
      <c r="P40" s="27">
        <f t="shared" si="0"/>
        <v>8.0719999999999992</v>
      </c>
      <c r="Q40" s="27">
        <v>51.8</v>
      </c>
      <c r="R40" s="5">
        <f t="shared" si="1"/>
        <v>46.713999999999999</v>
      </c>
      <c r="S40" s="40"/>
    </row>
    <row r="41" spans="1:19" ht="30" x14ac:dyDescent="0.25">
      <c r="A41" s="17">
        <v>38</v>
      </c>
      <c r="B41" s="44" t="s">
        <v>417</v>
      </c>
      <c r="C41" s="7" t="s">
        <v>461</v>
      </c>
      <c r="D41" s="36"/>
      <c r="E41" s="36"/>
      <c r="F41" s="36" t="s">
        <v>194</v>
      </c>
      <c r="G41" s="27">
        <v>10.727272727272727</v>
      </c>
      <c r="H41" s="27">
        <v>6.9999999999999991</v>
      </c>
      <c r="I41" s="27">
        <v>90.902727272727262</v>
      </c>
      <c r="J41" s="27">
        <v>1.3759090909090907</v>
      </c>
      <c r="K41" s="27">
        <v>1.6231818181818181</v>
      </c>
      <c r="L41" s="27">
        <v>0.20999999999999996</v>
      </c>
      <c r="M41" s="27">
        <v>2.0645454545454545</v>
      </c>
      <c r="N41" s="27">
        <v>0</v>
      </c>
      <c r="O41" s="27">
        <v>5.8881818181818169</v>
      </c>
      <c r="P41" s="27">
        <f t="shared" si="0"/>
        <v>3.8236363636363748</v>
      </c>
      <c r="Q41" s="27">
        <v>31.818181818181813</v>
      </c>
      <c r="R41" s="5">
        <f t="shared" si="1"/>
        <v>27.806363636363681</v>
      </c>
      <c r="S41" s="40"/>
    </row>
    <row r="42" spans="1:19" x14ac:dyDescent="0.25">
      <c r="A42" s="17">
        <v>39</v>
      </c>
      <c r="B42" s="44" t="s">
        <v>468</v>
      </c>
      <c r="C42" s="36" t="s">
        <v>590</v>
      </c>
      <c r="D42" s="36" t="s">
        <v>201</v>
      </c>
      <c r="E42" s="36" t="s">
        <v>469</v>
      </c>
      <c r="F42" s="36" t="s">
        <v>45</v>
      </c>
      <c r="G42" s="27">
        <v>19</v>
      </c>
      <c r="H42" s="27">
        <v>2</v>
      </c>
      <c r="I42" s="27">
        <v>71.22</v>
      </c>
      <c r="J42" s="27">
        <v>1.23</v>
      </c>
      <c r="K42" s="27">
        <v>2.74</v>
      </c>
      <c r="L42" s="27">
        <v>1.04</v>
      </c>
      <c r="M42" s="27">
        <v>0.86</v>
      </c>
      <c r="N42" s="27">
        <v>0</v>
      </c>
      <c r="O42" s="27">
        <v>24.81</v>
      </c>
      <c r="P42" s="27">
        <f t="shared" si="0"/>
        <v>22.910000000000004</v>
      </c>
      <c r="Q42" s="27">
        <v>120</v>
      </c>
      <c r="R42" s="5">
        <f t="shared" si="1"/>
        <v>113.68</v>
      </c>
      <c r="S42" s="40"/>
    </row>
    <row r="43" spans="1:19" x14ac:dyDescent="0.25">
      <c r="A43" s="17">
        <v>40</v>
      </c>
      <c r="B43" s="44" t="s">
        <v>420</v>
      </c>
      <c r="C43" s="36" t="s">
        <v>590</v>
      </c>
      <c r="D43" s="36" t="s">
        <v>202</v>
      </c>
      <c r="E43" s="36" t="s">
        <v>470</v>
      </c>
      <c r="F43" s="36" t="s">
        <v>45</v>
      </c>
      <c r="G43" s="27">
        <v>12</v>
      </c>
      <c r="H43" s="27">
        <v>2</v>
      </c>
      <c r="I43" s="27">
        <v>10.8</v>
      </c>
      <c r="J43" s="27">
        <v>2.4300000000000002</v>
      </c>
      <c r="K43" s="27">
        <v>5.62</v>
      </c>
      <c r="L43" s="27">
        <v>0.32</v>
      </c>
      <c r="M43" s="27">
        <v>1.85</v>
      </c>
      <c r="N43" s="27">
        <v>0</v>
      </c>
      <c r="O43" s="27">
        <v>80.63</v>
      </c>
      <c r="P43" s="27">
        <f t="shared" si="0"/>
        <v>78.98</v>
      </c>
      <c r="Q43" s="27">
        <v>349</v>
      </c>
      <c r="R43" s="5">
        <f t="shared" si="1"/>
        <v>344.98</v>
      </c>
      <c r="S43" s="40"/>
    </row>
    <row r="44" spans="1:19" x14ac:dyDescent="0.25">
      <c r="A44" s="17">
        <v>41</v>
      </c>
      <c r="B44" s="44" t="s">
        <v>422</v>
      </c>
      <c r="C44" s="36" t="s">
        <v>590</v>
      </c>
      <c r="D44" s="36" t="s">
        <v>203</v>
      </c>
      <c r="E44" s="36" t="s">
        <v>421</v>
      </c>
      <c r="F44" s="36" t="s">
        <v>45</v>
      </c>
      <c r="G44" s="27">
        <v>26</v>
      </c>
      <c r="H44" s="27">
        <v>2</v>
      </c>
      <c r="I44" s="27">
        <v>66.45</v>
      </c>
      <c r="J44" s="27">
        <v>0.85</v>
      </c>
      <c r="K44" s="27">
        <v>1.23</v>
      </c>
      <c r="L44" s="27">
        <v>0.42</v>
      </c>
      <c r="M44" s="27">
        <v>1.22</v>
      </c>
      <c r="N44" s="27">
        <v>0</v>
      </c>
      <c r="O44" s="27">
        <v>34.049999999999997</v>
      </c>
      <c r="P44" s="27">
        <f t="shared" si="0"/>
        <v>29.829999999999995</v>
      </c>
      <c r="Q44" s="27">
        <v>145</v>
      </c>
      <c r="R44" s="5">
        <f t="shared" si="1"/>
        <v>130.45999999999998</v>
      </c>
      <c r="S44" s="40"/>
    </row>
    <row r="45" spans="1:19" x14ac:dyDescent="0.25">
      <c r="A45" s="17">
        <v>42</v>
      </c>
      <c r="B45" s="44" t="s">
        <v>424</v>
      </c>
      <c r="C45" s="36" t="s">
        <v>590</v>
      </c>
      <c r="D45" s="36" t="s">
        <v>204</v>
      </c>
      <c r="E45" s="36" t="s">
        <v>425</v>
      </c>
      <c r="F45" s="36" t="s">
        <v>45</v>
      </c>
      <c r="G45" s="27">
        <v>2</v>
      </c>
      <c r="H45" s="27">
        <v>2</v>
      </c>
      <c r="I45" s="27">
        <v>83.9</v>
      </c>
      <c r="J45" s="27">
        <v>1.21</v>
      </c>
      <c r="K45" s="27">
        <v>1.6</v>
      </c>
      <c r="L45" s="27">
        <v>0.59</v>
      </c>
      <c r="M45" s="27">
        <v>0.94</v>
      </c>
      <c r="N45" s="27">
        <v>0</v>
      </c>
      <c r="O45" s="27">
        <v>12.7</v>
      </c>
      <c r="P45" s="27">
        <f t="shared" si="0"/>
        <v>11.759999999999994</v>
      </c>
      <c r="Q45" s="27">
        <v>63</v>
      </c>
      <c r="R45" s="5">
        <f t="shared" si="1"/>
        <v>60.629999999999981</v>
      </c>
      <c r="S45" s="40"/>
    </row>
    <row r="46" spans="1:19" ht="30" x14ac:dyDescent="0.25">
      <c r="A46" s="17">
        <v>43</v>
      </c>
      <c r="B46" s="44" t="s">
        <v>569</v>
      </c>
      <c r="C46" s="7" t="s">
        <v>461</v>
      </c>
      <c r="D46" s="36"/>
      <c r="E46" s="36"/>
      <c r="F46" s="36" t="s">
        <v>194</v>
      </c>
      <c r="G46" s="27">
        <v>7.4999999999999982</v>
      </c>
      <c r="H46" s="27">
        <v>1.9999999999999998</v>
      </c>
      <c r="I46" s="27">
        <v>77.714999999999989</v>
      </c>
      <c r="J46" s="27">
        <v>0.8587499999999999</v>
      </c>
      <c r="K46" s="27">
        <v>1.4112500000000001</v>
      </c>
      <c r="L46" s="27">
        <v>0.15125</v>
      </c>
      <c r="M46" s="27">
        <v>0.52749999999999997</v>
      </c>
      <c r="N46" s="27">
        <v>0</v>
      </c>
      <c r="O46" s="27">
        <v>19.963749999999997</v>
      </c>
      <c r="P46" s="27">
        <f t="shared" si="0"/>
        <v>19.33625000000001</v>
      </c>
      <c r="Q46" s="27">
        <v>87.249999999999986</v>
      </c>
      <c r="R46" s="5">
        <f t="shared" si="1"/>
        <v>85.406250000000043</v>
      </c>
      <c r="S46" s="40"/>
    </row>
    <row r="47" spans="1:19" x14ac:dyDescent="0.25">
      <c r="A47" s="17">
        <v>44</v>
      </c>
      <c r="B47" s="44" t="s">
        <v>426</v>
      </c>
      <c r="C47" s="7" t="s">
        <v>461</v>
      </c>
      <c r="D47" s="36"/>
      <c r="E47" s="36"/>
      <c r="F47" s="36" t="s">
        <v>44</v>
      </c>
      <c r="G47" s="27">
        <v>8.571428571428573</v>
      </c>
      <c r="H47" s="27">
        <v>4</v>
      </c>
      <c r="I47" s="27">
        <v>8.4775000000000009</v>
      </c>
      <c r="J47" s="27">
        <v>2.987857142857143</v>
      </c>
      <c r="K47" s="27">
        <v>23.841785714285717</v>
      </c>
      <c r="L47" s="27">
        <v>13.555357142857144</v>
      </c>
      <c r="M47" s="27">
        <v>5.2264285714285714</v>
      </c>
      <c r="N47" s="27">
        <v>0</v>
      </c>
      <c r="O47" s="27">
        <v>45.780357142857149</v>
      </c>
      <c r="P47" s="27">
        <f t="shared" si="0"/>
        <v>45.911071428571418</v>
      </c>
      <c r="Q47" s="27">
        <v>400.17857142857144</v>
      </c>
      <c r="R47" s="5">
        <f t="shared" si="1"/>
        <v>411.46249999999998</v>
      </c>
      <c r="S47" s="40"/>
    </row>
    <row r="48" spans="1:19" x14ac:dyDescent="0.25">
      <c r="A48" s="17">
        <v>45</v>
      </c>
      <c r="B48" s="44" t="s">
        <v>427</v>
      </c>
      <c r="C48" s="36" t="s">
        <v>590</v>
      </c>
      <c r="D48" s="36" t="s">
        <v>213</v>
      </c>
      <c r="E48" s="36" t="s">
        <v>471</v>
      </c>
      <c r="F48" s="36" t="s">
        <v>45</v>
      </c>
      <c r="G48" s="27">
        <v>37</v>
      </c>
      <c r="H48" s="27">
        <v>8</v>
      </c>
      <c r="I48" s="27">
        <v>72.58</v>
      </c>
      <c r="J48" s="27">
        <v>0.75</v>
      </c>
      <c r="K48" s="27">
        <v>1.33</v>
      </c>
      <c r="L48" s="27">
        <v>0.5</v>
      </c>
      <c r="M48" s="27">
        <v>0.4</v>
      </c>
      <c r="N48" s="27">
        <v>0</v>
      </c>
      <c r="O48" s="27">
        <v>24.86</v>
      </c>
      <c r="P48" s="27">
        <f t="shared" si="0"/>
        <v>24.440000000000005</v>
      </c>
      <c r="Q48" s="27">
        <v>109</v>
      </c>
      <c r="R48" s="5">
        <f t="shared" si="1"/>
        <v>108.38000000000002</v>
      </c>
      <c r="S48" s="40"/>
    </row>
    <row r="49" spans="1:19" x14ac:dyDescent="0.25">
      <c r="A49" s="17">
        <v>46</v>
      </c>
      <c r="B49" s="44" t="s">
        <v>428</v>
      </c>
      <c r="C49" s="36" t="s">
        <v>590</v>
      </c>
      <c r="D49" s="36" t="s">
        <v>214</v>
      </c>
      <c r="E49" s="36" t="s">
        <v>472</v>
      </c>
      <c r="F49" s="36" t="s">
        <v>45</v>
      </c>
      <c r="G49" s="27">
        <v>26</v>
      </c>
      <c r="H49" s="27">
        <v>8</v>
      </c>
      <c r="I49" s="27">
        <v>54.3</v>
      </c>
      <c r="J49" s="27">
        <v>0.79</v>
      </c>
      <c r="K49" s="27">
        <v>1.22</v>
      </c>
      <c r="L49" s="27">
        <v>0.39</v>
      </c>
      <c r="M49" s="27">
        <v>2.48</v>
      </c>
      <c r="N49" s="27">
        <v>0</v>
      </c>
      <c r="O49" s="27">
        <v>43.3</v>
      </c>
      <c r="P49" s="27">
        <f t="shared" si="0"/>
        <v>40.820000000000007</v>
      </c>
      <c r="Q49" s="27">
        <v>182</v>
      </c>
      <c r="R49" s="5">
        <f t="shared" si="1"/>
        <v>176.63000000000002</v>
      </c>
      <c r="S49" s="40"/>
    </row>
    <row r="50" spans="1:19" x14ac:dyDescent="0.25">
      <c r="A50" s="17">
        <v>47</v>
      </c>
      <c r="B50" s="44" t="s">
        <v>433</v>
      </c>
      <c r="C50" s="7" t="s">
        <v>461</v>
      </c>
      <c r="D50" s="36"/>
      <c r="E50" s="36"/>
      <c r="F50" s="36" t="s">
        <v>44</v>
      </c>
      <c r="G50" s="27">
        <v>27</v>
      </c>
      <c r="H50" s="27">
        <v>8</v>
      </c>
      <c r="I50" s="27">
        <v>86.50333333333333</v>
      </c>
      <c r="J50" s="27">
        <v>0.38</v>
      </c>
      <c r="K50" s="27">
        <v>0.59333333333333327</v>
      </c>
      <c r="L50" s="27">
        <v>0.20999999999999996</v>
      </c>
      <c r="M50" s="27">
        <v>0.61</v>
      </c>
      <c r="N50" s="27">
        <v>0</v>
      </c>
      <c r="O50" s="27">
        <v>12.356666666666666</v>
      </c>
      <c r="P50" s="27">
        <f t="shared" si="0"/>
        <v>11.703333333333337</v>
      </c>
      <c r="Q50" s="27">
        <v>53.666666666666657</v>
      </c>
      <c r="R50" s="5">
        <f t="shared" si="1"/>
        <v>52.296666666666681</v>
      </c>
      <c r="S50" s="40"/>
    </row>
    <row r="51" spans="1:19" x14ac:dyDescent="0.25">
      <c r="A51" s="17">
        <v>48</v>
      </c>
      <c r="B51" s="44" t="s">
        <v>435</v>
      </c>
      <c r="C51" s="7" t="s">
        <v>461</v>
      </c>
      <c r="D51" s="36"/>
      <c r="E51" s="36"/>
      <c r="F51" s="36" t="s">
        <v>44</v>
      </c>
      <c r="G51" s="27">
        <v>26</v>
      </c>
      <c r="H51" s="27">
        <v>8</v>
      </c>
      <c r="I51" s="27">
        <v>80.625</v>
      </c>
      <c r="J51" s="27">
        <v>0.42499999999999999</v>
      </c>
      <c r="K51" s="27">
        <v>0.85</v>
      </c>
      <c r="L51" s="27">
        <v>0.31</v>
      </c>
      <c r="M51" s="27">
        <v>0.59499999999999997</v>
      </c>
      <c r="N51" s="27">
        <v>0</v>
      </c>
      <c r="O51" s="27">
        <v>17.79</v>
      </c>
      <c r="P51" s="27">
        <f t="shared" si="0"/>
        <v>17.195</v>
      </c>
      <c r="Q51" s="27">
        <v>77.5</v>
      </c>
      <c r="R51" s="5">
        <f t="shared" si="1"/>
        <v>76.16</v>
      </c>
      <c r="S51" s="40"/>
    </row>
    <row r="52" spans="1:19" x14ac:dyDescent="0.25">
      <c r="A52" s="17">
        <v>49</v>
      </c>
      <c r="B52" s="44" t="s">
        <v>439</v>
      </c>
      <c r="C52" s="7" t="s">
        <v>461</v>
      </c>
      <c r="D52" s="36"/>
      <c r="E52" s="36"/>
      <c r="F52" s="36" t="s">
        <v>44</v>
      </c>
      <c r="G52" s="27">
        <v>30</v>
      </c>
      <c r="H52" s="27">
        <v>8</v>
      </c>
      <c r="I52" s="27">
        <v>86.504999999999995</v>
      </c>
      <c r="J52" s="27">
        <v>0.375</v>
      </c>
      <c r="K52" s="27">
        <v>0.72</v>
      </c>
      <c r="L52" s="27">
        <v>0.315</v>
      </c>
      <c r="M52" s="27">
        <v>0.78</v>
      </c>
      <c r="N52" s="27">
        <v>0</v>
      </c>
      <c r="O52" s="27">
        <v>12.085000000000001</v>
      </c>
      <c r="P52" s="27">
        <f t="shared" si="0"/>
        <v>11.305000000000005</v>
      </c>
      <c r="Q52" s="27">
        <v>54</v>
      </c>
      <c r="R52" s="5">
        <f t="shared" si="1"/>
        <v>52.495000000000019</v>
      </c>
      <c r="S52" s="40"/>
    </row>
    <row r="53" spans="1:19" x14ac:dyDescent="0.25">
      <c r="A53" s="17">
        <v>50</v>
      </c>
      <c r="B53" s="44" t="s">
        <v>55</v>
      </c>
      <c r="C53" s="36" t="s">
        <v>461</v>
      </c>
      <c r="D53" s="36"/>
      <c r="E53" s="36"/>
      <c r="F53" s="36" t="s">
        <v>44</v>
      </c>
      <c r="G53" s="27">
        <v>24</v>
      </c>
      <c r="H53" s="27">
        <v>8</v>
      </c>
      <c r="I53" s="27">
        <v>86.89500000000001</v>
      </c>
      <c r="J53" s="27">
        <v>0.63</v>
      </c>
      <c r="K53" s="27">
        <v>0.47</v>
      </c>
      <c r="L53" s="27">
        <v>0.1</v>
      </c>
      <c r="M53" s="27">
        <v>0.66999999999999993</v>
      </c>
      <c r="N53" s="27">
        <v>0</v>
      </c>
      <c r="O53" s="27">
        <v>11.905000000000001</v>
      </c>
      <c r="P53" s="27">
        <f t="shared" si="0"/>
        <v>11.234999999999989</v>
      </c>
      <c r="Q53" s="27">
        <v>50.5</v>
      </c>
      <c r="R53" s="5">
        <f t="shared" si="1"/>
        <v>49.059999999999953</v>
      </c>
      <c r="S53" s="40"/>
    </row>
    <row r="54" spans="1:19" x14ac:dyDescent="0.25">
      <c r="A54" s="17">
        <v>51</v>
      </c>
      <c r="B54" s="44" t="s">
        <v>441</v>
      </c>
      <c r="C54" s="36" t="s">
        <v>590</v>
      </c>
      <c r="D54" s="36" t="s">
        <v>224</v>
      </c>
      <c r="E54" s="36" t="s">
        <v>440</v>
      </c>
      <c r="F54" s="36" t="s">
        <v>45</v>
      </c>
      <c r="G54" s="27">
        <v>24</v>
      </c>
      <c r="H54" s="27">
        <v>8</v>
      </c>
      <c r="I54" s="27">
        <v>81.400000000000006</v>
      </c>
      <c r="J54" s="27">
        <v>0.35</v>
      </c>
      <c r="K54" s="27">
        <v>0.28000000000000003</v>
      </c>
      <c r="L54" s="27">
        <v>0.2</v>
      </c>
      <c r="M54" s="27">
        <v>1.26</v>
      </c>
      <c r="N54" s="27">
        <v>0</v>
      </c>
      <c r="O54" s="27">
        <v>17.77</v>
      </c>
      <c r="P54" s="27">
        <f t="shared" si="0"/>
        <v>16.509999999999991</v>
      </c>
      <c r="Q54" s="27">
        <v>74</v>
      </c>
      <c r="R54" s="5">
        <f t="shared" si="1"/>
        <v>71.479999999999961</v>
      </c>
      <c r="S54" s="40"/>
    </row>
    <row r="55" spans="1:19" ht="45" x14ac:dyDescent="0.25">
      <c r="A55" s="17">
        <v>52</v>
      </c>
      <c r="B55" s="44" t="s">
        <v>576</v>
      </c>
      <c r="C55" s="36" t="s">
        <v>461</v>
      </c>
      <c r="D55" s="36"/>
      <c r="E55" s="36"/>
      <c r="F55" s="36" t="s">
        <v>194</v>
      </c>
      <c r="G55" s="27">
        <v>34.486486486486491</v>
      </c>
      <c r="H55" s="27">
        <v>8</v>
      </c>
      <c r="I55" s="27">
        <v>87.204324324324332</v>
      </c>
      <c r="J55" s="27">
        <v>0.34378378378378383</v>
      </c>
      <c r="K55" s="27">
        <v>0.65594594594594602</v>
      </c>
      <c r="L55" s="27">
        <v>0.26324324324324327</v>
      </c>
      <c r="M55" s="27">
        <v>0.57486486486486488</v>
      </c>
      <c r="N55" s="27">
        <v>0</v>
      </c>
      <c r="O55" s="27">
        <v>11.532702702702704</v>
      </c>
      <c r="P55" s="27">
        <f t="shared" si="0"/>
        <v>10.957837837837829</v>
      </c>
      <c r="Q55" s="27">
        <v>51.081081081081081</v>
      </c>
      <c r="R55" s="5">
        <f t="shared" si="1"/>
        <v>49.974054054054022</v>
      </c>
      <c r="S55" s="40"/>
    </row>
    <row r="56" spans="1:19" x14ac:dyDescent="0.25">
      <c r="A56" s="17">
        <v>53</v>
      </c>
      <c r="B56" s="44" t="s">
        <v>442</v>
      </c>
      <c r="C56" s="36" t="s">
        <v>0</v>
      </c>
      <c r="D56" s="36">
        <v>19335</v>
      </c>
      <c r="E56" s="36" t="s">
        <v>229</v>
      </c>
      <c r="F56" s="36" t="s">
        <v>45</v>
      </c>
      <c r="G56" s="27">
        <v>0</v>
      </c>
      <c r="H56" s="27">
        <v>3</v>
      </c>
      <c r="I56" s="27">
        <v>0.02</v>
      </c>
      <c r="J56" s="27">
        <v>0.01</v>
      </c>
      <c r="K56" s="27">
        <v>0</v>
      </c>
      <c r="L56" s="27">
        <v>0</v>
      </c>
      <c r="M56" s="27">
        <v>0</v>
      </c>
      <c r="N56" s="27">
        <v>0</v>
      </c>
      <c r="O56" s="27">
        <v>99.98</v>
      </c>
      <c r="P56" s="27">
        <f t="shared" si="0"/>
        <v>99.97</v>
      </c>
      <c r="Q56" s="27">
        <v>387</v>
      </c>
      <c r="R56" s="5">
        <f t="shared" si="1"/>
        <v>399.88</v>
      </c>
      <c r="S56" s="40"/>
    </row>
    <row r="57" spans="1:19" x14ac:dyDescent="0.25">
      <c r="A57" s="17">
        <v>54</v>
      </c>
      <c r="B57" s="44" t="s">
        <v>443</v>
      </c>
      <c r="C57" s="36" t="s">
        <v>590</v>
      </c>
      <c r="D57" s="36" t="s">
        <v>230</v>
      </c>
      <c r="E57" s="36" t="s">
        <v>231</v>
      </c>
      <c r="F57" s="36" t="s">
        <v>50</v>
      </c>
      <c r="G57" s="27">
        <v>0</v>
      </c>
      <c r="H57" s="27">
        <v>19</v>
      </c>
      <c r="I57" s="27">
        <v>28.8</v>
      </c>
      <c r="J57" s="27">
        <v>0.21</v>
      </c>
      <c r="K57" s="27">
        <v>1.1599999999999999</v>
      </c>
      <c r="L57" s="27">
        <v>0.05</v>
      </c>
      <c r="M57" s="27">
        <v>0.61</v>
      </c>
      <c r="N57" s="27">
        <v>0</v>
      </c>
      <c r="O57" s="27">
        <v>69.78</v>
      </c>
      <c r="P57" s="27">
        <f t="shared" si="0"/>
        <v>69.170000000000016</v>
      </c>
      <c r="Q57" s="27">
        <v>284</v>
      </c>
      <c r="R57" s="5">
        <f t="shared" si="1"/>
        <v>282.99000000000007</v>
      </c>
      <c r="S57" s="40"/>
    </row>
    <row r="58" spans="1:19" x14ac:dyDescent="0.25">
      <c r="A58" s="17">
        <v>55</v>
      </c>
      <c r="B58" s="44" t="s">
        <v>444</v>
      </c>
      <c r="C58" s="36" t="s">
        <v>461</v>
      </c>
      <c r="D58" s="36"/>
      <c r="E58" s="36"/>
      <c r="F58" s="36" t="s">
        <v>44</v>
      </c>
      <c r="G58" s="27">
        <v>0</v>
      </c>
      <c r="H58" s="27">
        <v>3</v>
      </c>
      <c r="I58" s="27">
        <v>27.045454545454547</v>
      </c>
      <c r="J58" s="27">
        <v>1.6727272727272731</v>
      </c>
      <c r="K58" s="27">
        <v>0.72727272727272729</v>
      </c>
      <c r="L58" s="27">
        <v>0.27272727272727276</v>
      </c>
      <c r="M58" s="27">
        <v>0</v>
      </c>
      <c r="N58" s="27">
        <v>0</v>
      </c>
      <c r="O58" s="27">
        <v>70.527272727272731</v>
      </c>
      <c r="P58" s="27">
        <f t="shared" si="0"/>
        <v>70.281818181818181</v>
      </c>
      <c r="Q58" s="27">
        <v>287.09090909090912</v>
      </c>
      <c r="R58" s="5">
        <f t="shared" si="1"/>
        <v>286.4909090909091</v>
      </c>
      <c r="S58" s="40"/>
    </row>
    <row r="59" spans="1:19" ht="30" x14ac:dyDescent="0.25">
      <c r="A59" s="17">
        <v>56</v>
      </c>
      <c r="B59" s="44" t="s">
        <v>445</v>
      </c>
      <c r="C59" s="36" t="s">
        <v>0</v>
      </c>
      <c r="D59" s="36">
        <v>14287</v>
      </c>
      <c r="E59" s="36" t="s">
        <v>234</v>
      </c>
      <c r="F59" s="36" t="s">
        <v>50</v>
      </c>
      <c r="G59" s="27">
        <v>95</v>
      </c>
      <c r="H59" s="27">
        <v>18</v>
      </c>
      <c r="I59" s="27">
        <v>1.43</v>
      </c>
      <c r="J59" s="27">
        <v>0.28999999999999998</v>
      </c>
      <c r="K59" s="27">
        <v>0</v>
      </c>
      <c r="L59" s="27">
        <v>1.05</v>
      </c>
      <c r="M59" s="27">
        <v>0.4</v>
      </c>
      <c r="N59" s="27">
        <v>0</v>
      </c>
      <c r="O59" s="27">
        <v>97.23</v>
      </c>
      <c r="P59" s="27">
        <f t="shared" si="0"/>
        <v>96.829999999999984</v>
      </c>
      <c r="Q59" s="27">
        <v>378</v>
      </c>
      <c r="R59" s="5">
        <f t="shared" si="1"/>
        <v>397.56999999999994</v>
      </c>
      <c r="S59" s="40"/>
    </row>
    <row r="60" spans="1:19" x14ac:dyDescent="0.25">
      <c r="A60" s="17">
        <v>57</v>
      </c>
      <c r="B60" s="44" t="s">
        <v>446</v>
      </c>
      <c r="C60" s="36" t="s">
        <v>590</v>
      </c>
      <c r="D60" s="36" t="s">
        <v>235</v>
      </c>
      <c r="E60" s="36" t="s">
        <v>236</v>
      </c>
      <c r="F60" s="36" t="s">
        <v>50</v>
      </c>
      <c r="G60" s="27">
        <v>0</v>
      </c>
      <c r="H60" s="27">
        <v>19</v>
      </c>
      <c r="I60" s="27">
        <v>13.64</v>
      </c>
      <c r="J60" s="27">
        <v>0.6</v>
      </c>
      <c r="K60" s="27">
        <v>0</v>
      </c>
      <c r="L60" s="27">
        <v>0</v>
      </c>
      <c r="M60" s="27">
        <v>0</v>
      </c>
      <c r="N60" s="27">
        <v>0</v>
      </c>
      <c r="O60" s="27">
        <v>85.86</v>
      </c>
      <c r="P60" s="27">
        <f t="shared" si="0"/>
        <v>85.76</v>
      </c>
      <c r="Q60" s="27">
        <v>395</v>
      </c>
      <c r="R60" s="5">
        <f t="shared" si="1"/>
        <v>343.04</v>
      </c>
      <c r="S60" s="40"/>
    </row>
    <row r="61" spans="1:19" x14ac:dyDescent="0.25">
      <c r="A61" s="17">
        <v>58</v>
      </c>
      <c r="B61" s="44" t="s">
        <v>447</v>
      </c>
      <c r="C61" s="36" t="s">
        <v>461</v>
      </c>
      <c r="D61" s="36"/>
      <c r="E61" s="36"/>
      <c r="F61" s="36" t="s">
        <v>194</v>
      </c>
      <c r="G61" s="27">
        <v>95</v>
      </c>
      <c r="H61" s="27">
        <v>9</v>
      </c>
      <c r="I61" s="27">
        <v>6.9615384615384617</v>
      </c>
      <c r="J61" s="27">
        <v>5.1538461538461533</v>
      </c>
      <c r="K61" s="27">
        <v>16.523076923076921</v>
      </c>
      <c r="L61" s="27">
        <v>10.246153846153845</v>
      </c>
      <c r="M61" s="27">
        <v>33.646153846153844</v>
      </c>
      <c r="N61" s="27">
        <v>0</v>
      </c>
      <c r="O61" s="27">
        <v>60.807692307692307</v>
      </c>
      <c r="P61" s="27">
        <f t="shared" si="0"/>
        <v>27.469230769230769</v>
      </c>
      <c r="Q61" s="27">
        <v>332.49230769230769</v>
      </c>
      <c r="R61" s="5">
        <f t="shared" si="1"/>
        <v>335.47692307692307</v>
      </c>
      <c r="S61" s="40"/>
    </row>
    <row r="62" spans="1:19" x14ac:dyDescent="0.25">
      <c r="A62" s="17">
        <v>59</v>
      </c>
      <c r="B62" s="44" t="s">
        <v>56</v>
      </c>
      <c r="C62" s="36" t="s">
        <v>590</v>
      </c>
      <c r="D62" s="36" t="s">
        <v>240</v>
      </c>
      <c r="E62" s="36" t="s">
        <v>473</v>
      </c>
      <c r="F62" s="36" t="s">
        <v>50</v>
      </c>
      <c r="G62" s="27">
        <v>95</v>
      </c>
      <c r="H62" s="27">
        <v>9</v>
      </c>
      <c r="I62" s="27">
        <v>1.5</v>
      </c>
      <c r="J62" s="27">
        <v>5.51</v>
      </c>
      <c r="K62" s="27">
        <v>20.51</v>
      </c>
      <c r="L62" s="27">
        <v>15.69</v>
      </c>
      <c r="M62" s="27">
        <v>0</v>
      </c>
      <c r="N62" s="27">
        <v>0</v>
      </c>
      <c r="O62" s="27">
        <v>55.49</v>
      </c>
      <c r="P62" s="27">
        <f t="shared" si="0"/>
        <v>56.789999999999992</v>
      </c>
      <c r="Q62" s="27">
        <v>449</v>
      </c>
      <c r="R62" s="5">
        <f t="shared" si="1"/>
        <v>450.40999999999997</v>
      </c>
      <c r="S62" s="40"/>
    </row>
    <row r="63" spans="1:19" x14ac:dyDescent="0.25">
      <c r="A63" s="17">
        <v>60</v>
      </c>
      <c r="B63" s="44" t="s">
        <v>448</v>
      </c>
      <c r="C63" s="36" t="s">
        <v>238</v>
      </c>
      <c r="D63" s="36">
        <v>304</v>
      </c>
      <c r="E63" s="36" t="s">
        <v>241</v>
      </c>
      <c r="F63" s="36" t="s">
        <v>50</v>
      </c>
      <c r="G63" s="27">
        <v>95</v>
      </c>
      <c r="H63" s="27">
        <v>9</v>
      </c>
      <c r="I63" s="27">
        <v>9.3000000000000007</v>
      </c>
      <c r="J63" s="27">
        <v>7</v>
      </c>
      <c r="K63" s="27">
        <v>19.600000000000001</v>
      </c>
      <c r="L63" s="27">
        <v>2</v>
      </c>
      <c r="M63" s="27">
        <v>55.8</v>
      </c>
      <c r="N63" s="27">
        <v>0</v>
      </c>
      <c r="O63" s="27">
        <v>62.1</v>
      </c>
      <c r="P63" s="27">
        <f t="shared" si="0"/>
        <v>6.2999999999999972</v>
      </c>
      <c r="Q63" s="27">
        <v>229.68</v>
      </c>
      <c r="R63" s="5">
        <f t="shared" si="1"/>
        <v>233.2</v>
      </c>
      <c r="S63" s="40"/>
    </row>
    <row r="64" spans="1:19" x14ac:dyDescent="0.25">
      <c r="A64" s="17">
        <v>61</v>
      </c>
      <c r="B64" s="44" t="s">
        <v>460</v>
      </c>
      <c r="C64" s="36" t="s">
        <v>0</v>
      </c>
      <c r="D64" s="36">
        <v>2047</v>
      </c>
      <c r="E64" s="36" t="s">
        <v>242</v>
      </c>
      <c r="F64" s="36" t="s">
        <v>45</v>
      </c>
      <c r="G64" s="27">
        <v>0</v>
      </c>
      <c r="H64" s="27">
        <v>10</v>
      </c>
      <c r="I64" s="27">
        <v>0.2</v>
      </c>
      <c r="J64" s="27">
        <v>99.8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f t="shared" si="0"/>
        <v>0</v>
      </c>
      <c r="Q64" s="27">
        <v>0</v>
      </c>
      <c r="R64" s="5">
        <f t="shared" si="1"/>
        <v>0</v>
      </c>
      <c r="S64" s="40"/>
    </row>
    <row r="65" spans="1:19" ht="30" x14ac:dyDescent="0.25">
      <c r="A65" s="17">
        <v>62</v>
      </c>
      <c r="B65" s="44" t="s">
        <v>449</v>
      </c>
      <c r="C65" s="36" t="s">
        <v>590</v>
      </c>
      <c r="D65" s="36" t="s">
        <v>244</v>
      </c>
      <c r="E65" s="44" t="s">
        <v>474</v>
      </c>
      <c r="F65" s="36" t="s">
        <v>45</v>
      </c>
      <c r="G65" s="27">
        <v>0</v>
      </c>
      <c r="H65" s="27">
        <v>10</v>
      </c>
      <c r="I65" s="27">
        <v>7.81</v>
      </c>
      <c r="J65" s="27">
        <v>1.01</v>
      </c>
      <c r="K65" s="27">
        <v>9.52</v>
      </c>
      <c r="L65" s="27">
        <v>2.82</v>
      </c>
      <c r="M65" s="27">
        <v>16.36</v>
      </c>
      <c r="N65" s="27">
        <v>0</v>
      </c>
      <c r="O65" s="27">
        <v>78.84</v>
      </c>
      <c r="P65" s="27">
        <f t="shared" si="0"/>
        <v>62.480000000000004</v>
      </c>
      <c r="Q65" s="27">
        <v>379</v>
      </c>
      <c r="R65" s="5">
        <f t="shared" si="1"/>
        <v>346.1</v>
      </c>
      <c r="S65" s="40"/>
    </row>
    <row r="66" spans="1:19" x14ac:dyDescent="0.25">
      <c r="A66" s="17">
        <v>63</v>
      </c>
      <c r="B66" s="44" t="s">
        <v>450</v>
      </c>
      <c r="C66" s="36" t="s">
        <v>238</v>
      </c>
      <c r="D66" s="45">
        <v>386</v>
      </c>
      <c r="E66" s="46" t="s">
        <v>245</v>
      </c>
      <c r="F66" s="36" t="s">
        <v>50</v>
      </c>
      <c r="G66" s="27">
        <v>0</v>
      </c>
      <c r="H66" s="27">
        <v>10</v>
      </c>
      <c r="I66" s="27">
        <v>24</v>
      </c>
      <c r="J66" s="27">
        <v>40</v>
      </c>
      <c r="K66" s="27">
        <v>17</v>
      </c>
      <c r="L66" s="27">
        <v>3.2</v>
      </c>
      <c r="M66" s="27">
        <v>0</v>
      </c>
      <c r="N66" s="27">
        <v>0</v>
      </c>
      <c r="O66" s="27">
        <v>15.8</v>
      </c>
      <c r="P66" s="27">
        <f t="shared" si="0"/>
        <v>15.8</v>
      </c>
      <c r="Q66" s="27">
        <v>161.57</v>
      </c>
      <c r="R66" s="5">
        <f t="shared" si="1"/>
        <v>160</v>
      </c>
      <c r="S66" s="40"/>
    </row>
    <row r="67" spans="1:19" x14ac:dyDescent="0.25">
      <c r="A67" s="17">
        <v>64</v>
      </c>
      <c r="B67" s="44" t="s">
        <v>451</v>
      </c>
      <c r="C67" s="36" t="s">
        <v>590</v>
      </c>
      <c r="D67" s="36" t="s">
        <v>246</v>
      </c>
      <c r="E67" s="36" t="s">
        <v>423</v>
      </c>
      <c r="F67" s="36" t="s">
        <v>45</v>
      </c>
      <c r="G67" s="27">
        <v>0</v>
      </c>
      <c r="H67" s="27">
        <v>18</v>
      </c>
      <c r="I67" s="27">
        <v>89.2</v>
      </c>
      <c r="J67" s="27">
        <v>0.09</v>
      </c>
      <c r="K67" s="27">
        <v>0</v>
      </c>
      <c r="L67" s="27">
        <v>0</v>
      </c>
      <c r="M67" s="27">
        <v>0</v>
      </c>
      <c r="N67" s="27">
        <v>0</v>
      </c>
      <c r="O67" s="27">
        <v>10.71</v>
      </c>
      <c r="P67" s="27">
        <f t="shared" si="0"/>
        <v>10.709999999999997</v>
      </c>
      <c r="Q67" s="27">
        <v>43</v>
      </c>
      <c r="R67" s="5">
        <f t="shared" si="1"/>
        <v>42.839999999999989</v>
      </c>
      <c r="S67" s="40"/>
    </row>
    <row r="68" spans="1:19" x14ac:dyDescent="0.25">
      <c r="A68" s="17">
        <v>65</v>
      </c>
      <c r="B68" s="44" t="s">
        <v>452</v>
      </c>
      <c r="C68" s="36" t="s">
        <v>590</v>
      </c>
      <c r="D68" s="36" t="s">
        <v>247</v>
      </c>
      <c r="E68" s="36" t="s">
        <v>429</v>
      </c>
      <c r="F68" s="36" t="s">
        <v>50</v>
      </c>
      <c r="G68" s="27">
        <v>0</v>
      </c>
      <c r="H68" s="27">
        <v>18</v>
      </c>
      <c r="I68" s="27">
        <v>91.1</v>
      </c>
      <c r="J68" s="27">
        <v>0.3</v>
      </c>
      <c r="K68" s="27">
        <v>0.4</v>
      </c>
      <c r="L68" s="27">
        <v>0</v>
      </c>
      <c r="M68" s="27">
        <v>0.01</v>
      </c>
      <c r="N68" s="27">
        <v>0</v>
      </c>
      <c r="O68" s="27">
        <v>8.2899999999999991</v>
      </c>
      <c r="P68" s="27">
        <f t="shared" si="0"/>
        <v>8.1900000000000048</v>
      </c>
      <c r="Q68" s="27">
        <v>46</v>
      </c>
      <c r="R68" s="5">
        <f t="shared" si="1"/>
        <v>34.380000000000017</v>
      </c>
      <c r="S68" s="40"/>
    </row>
    <row r="69" spans="1:19" ht="30" x14ac:dyDescent="0.25">
      <c r="A69" s="17">
        <v>66</v>
      </c>
      <c r="B69" s="44" t="s">
        <v>453</v>
      </c>
      <c r="C69" s="36" t="s">
        <v>461</v>
      </c>
      <c r="D69" s="36"/>
      <c r="E69" s="36"/>
      <c r="F69" s="36" t="s">
        <v>44</v>
      </c>
      <c r="G69" s="27">
        <v>0</v>
      </c>
      <c r="H69" s="27">
        <v>11</v>
      </c>
      <c r="I69" s="27">
        <v>91.52500000000002</v>
      </c>
      <c r="J69" s="27">
        <v>0.12954545454545457</v>
      </c>
      <c r="K69" s="27">
        <v>0.29318181818181821</v>
      </c>
      <c r="L69" s="27">
        <v>4.7727272727272729E-2</v>
      </c>
      <c r="M69" s="27">
        <v>0</v>
      </c>
      <c r="N69" s="27">
        <v>6.6363636363636376</v>
      </c>
      <c r="O69" s="27">
        <v>3.9613636363636364</v>
      </c>
      <c r="P69" s="27">
        <f t="shared" si="0"/>
        <v>1.3681818181817986</v>
      </c>
      <c r="Q69" s="27">
        <v>43.500000000000007</v>
      </c>
      <c r="R69" s="5">
        <f t="shared" ref="R69" si="2">+K69*4+L69*9+M69*2+N69*7+P69*4</f>
        <v>53.529545454545385</v>
      </c>
      <c r="S69" s="40"/>
    </row>
    <row r="70" spans="1:19" x14ac:dyDescent="0.25">
      <c r="A70" s="17">
        <v>67</v>
      </c>
      <c r="B70" s="44" t="s">
        <v>454</v>
      </c>
      <c r="C70" s="17" t="s">
        <v>462</v>
      </c>
      <c r="D70" s="17"/>
      <c r="E70" s="17"/>
      <c r="F70" s="17" t="s">
        <v>51</v>
      </c>
      <c r="G70" s="27">
        <v>0</v>
      </c>
      <c r="H70" s="34">
        <v>19</v>
      </c>
      <c r="I70" s="39"/>
      <c r="J70" s="39"/>
      <c r="K70" s="39"/>
      <c r="L70" s="39"/>
      <c r="M70" s="39"/>
      <c r="N70" s="39"/>
      <c r="O70" s="39"/>
      <c r="P70" s="27"/>
      <c r="Q70" s="39"/>
      <c r="R70" s="5"/>
      <c r="S70" s="40"/>
    </row>
    <row r="71" spans="1:19" x14ac:dyDescent="0.25">
      <c r="A71" s="17">
        <v>68</v>
      </c>
      <c r="B71" s="44" t="s">
        <v>361</v>
      </c>
      <c r="C71" s="17" t="s">
        <v>462</v>
      </c>
      <c r="D71" s="17"/>
      <c r="E71" s="17"/>
      <c r="F71" s="17" t="s">
        <v>51</v>
      </c>
      <c r="G71" s="27">
        <v>0</v>
      </c>
      <c r="H71" s="34">
        <v>19</v>
      </c>
      <c r="I71" s="39"/>
      <c r="J71" s="39"/>
      <c r="K71" s="39"/>
      <c r="L71" s="39"/>
      <c r="M71" s="39"/>
      <c r="N71" s="39"/>
      <c r="O71" s="39"/>
      <c r="P71" s="27"/>
      <c r="Q71" s="39"/>
      <c r="R71" s="5"/>
      <c r="S71" s="40"/>
    </row>
    <row r="72" spans="1:19" x14ac:dyDescent="0.25">
      <c r="A72" s="17">
        <v>69</v>
      </c>
      <c r="B72" s="44" t="s">
        <v>455</v>
      </c>
      <c r="C72" s="17" t="s">
        <v>462</v>
      </c>
      <c r="D72" s="17"/>
      <c r="E72" s="17"/>
      <c r="F72" s="17" t="s">
        <v>51</v>
      </c>
      <c r="G72" s="27">
        <v>0</v>
      </c>
      <c r="H72" s="34">
        <v>19</v>
      </c>
      <c r="I72" s="39"/>
      <c r="J72" s="39"/>
      <c r="K72" s="39"/>
      <c r="L72" s="39"/>
      <c r="M72" s="39"/>
      <c r="N72" s="39"/>
      <c r="O72" s="39"/>
      <c r="P72" s="27"/>
      <c r="Q72" s="39"/>
      <c r="R72" s="5"/>
      <c r="S72" s="40"/>
    </row>
    <row r="73" spans="1:19" x14ac:dyDescent="0.25">
      <c r="A73" s="17">
        <v>70</v>
      </c>
      <c r="B73" s="44" t="s">
        <v>456</v>
      </c>
      <c r="C73" s="17" t="s">
        <v>462</v>
      </c>
      <c r="D73" s="17"/>
      <c r="E73" s="17"/>
      <c r="F73" s="17" t="s">
        <v>51</v>
      </c>
      <c r="G73" s="27">
        <v>0</v>
      </c>
      <c r="H73" s="34">
        <v>19</v>
      </c>
      <c r="I73" s="39"/>
      <c r="J73" s="39"/>
      <c r="K73" s="39"/>
      <c r="L73" s="39"/>
      <c r="M73" s="39"/>
      <c r="N73" s="39"/>
      <c r="O73" s="39"/>
      <c r="P73" s="27"/>
      <c r="Q73" s="39"/>
      <c r="R73" s="5"/>
      <c r="S73" s="40"/>
    </row>
    <row r="74" spans="1:19" ht="45" x14ac:dyDescent="0.25">
      <c r="A74" s="17">
        <v>71</v>
      </c>
      <c r="B74" s="44" t="s">
        <v>362</v>
      </c>
      <c r="C74" s="17" t="s">
        <v>462</v>
      </c>
      <c r="D74" s="17"/>
      <c r="E74" s="17"/>
      <c r="F74" s="17" t="s">
        <v>51</v>
      </c>
      <c r="G74" s="27">
        <v>0</v>
      </c>
      <c r="H74" s="34">
        <v>19</v>
      </c>
      <c r="I74" s="39"/>
      <c r="J74" s="39"/>
      <c r="K74" s="39"/>
      <c r="L74" s="39"/>
      <c r="M74" s="39"/>
      <c r="N74" s="39"/>
      <c r="O74" s="39"/>
      <c r="P74" s="27"/>
      <c r="Q74" s="39"/>
      <c r="R74" s="5"/>
      <c r="S74" s="40"/>
    </row>
    <row r="75" spans="1:19" x14ac:dyDescent="0.25">
      <c r="A75" s="17">
        <v>72</v>
      </c>
      <c r="B75" s="44" t="s">
        <v>457</v>
      </c>
      <c r="C75" s="17" t="s">
        <v>462</v>
      </c>
      <c r="D75" s="17"/>
      <c r="E75" s="17"/>
      <c r="F75" s="17" t="s">
        <v>51</v>
      </c>
      <c r="G75" s="27">
        <v>0</v>
      </c>
      <c r="H75" s="34">
        <v>19</v>
      </c>
      <c r="I75" s="39"/>
      <c r="J75" s="39"/>
      <c r="K75" s="39"/>
      <c r="L75" s="39"/>
      <c r="M75" s="39"/>
      <c r="N75" s="39"/>
      <c r="O75" s="39"/>
      <c r="P75" s="27"/>
      <c r="Q75" s="39"/>
      <c r="R75" s="5"/>
      <c r="S75" s="40"/>
    </row>
    <row r="76" spans="1:19" ht="30" x14ac:dyDescent="0.25">
      <c r="A76" s="17">
        <v>73</v>
      </c>
      <c r="B76" s="44" t="s">
        <v>458</v>
      </c>
      <c r="C76" s="17" t="s">
        <v>462</v>
      </c>
      <c r="D76" s="17"/>
      <c r="E76" s="17"/>
      <c r="F76" s="17" t="s">
        <v>51</v>
      </c>
      <c r="G76" s="27">
        <v>0</v>
      </c>
      <c r="H76" s="34">
        <v>19</v>
      </c>
      <c r="I76" s="39"/>
      <c r="J76" s="39"/>
      <c r="K76" s="39"/>
      <c r="L76" s="39"/>
      <c r="M76" s="39"/>
      <c r="N76" s="39"/>
      <c r="O76" s="39"/>
      <c r="P76" s="27"/>
      <c r="Q76" s="39"/>
      <c r="R76" s="5"/>
      <c r="S76" s="40"/>
    </row>
    <row r="77" spans="1:19" ht="45" x14ac:dyDescent="0.25">
      <c r="A77" s="17">
        <v>74</v>
      </c>
      <c r="B77" s="44" t="s">
        <v>459</v>
      </c>
      <c r="C77" s="17" t="s">
        <v>462</v>
      </c>
      <c r="D77" s="17"/>
      <c r="E77" s="17"/>
      <c r="F77" s="17" t="s">
        <v>51</v>
      </c>
      <c r="G77" s="27">
        <v>0</v>
      </c>
      <c r="H77" s="34">
        <v>19</v>
      </c>
      <c r="I77" s="39"/>
      <c r="J77" s="39"/>
      <c r="K77" s="39"/>
      <c r="L77" s="39"/>
      <c r="M77" s="39"/>
      <c r="N77" s="39"/>
      <c r="O77" s="39"/>
      <c r="P77" s="27"/>
      <c r="Q77" s="39"/>
      <c r="R77" s="5"/>
      <c r="S77" s="40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7"/>
  <sheetViews>
    <sheetView workbookViewId="0">
      <selection activeCell="A19" sqref="A1:XFD1048576"/>
    </sheetView>
  </sheetViews>
  <sheetFormatPr defaultRowHeight="15" x14ac:dyDescent="0.25"/>
  <cols>
    <col min="1" max="1" width="14" style="1" bestFit="1" customWidth="1"/>
    <col min="2" max="2" width="22.140625" style="1" customWidth="1"/>
    <col min="3" max="3" width="45" style="1" bestFit="1" customWidth="1"/>
    <col min="4" max="14" width="9.140625" style="1"/>
    <col min="15" max="15" width="12" style="1" customWidth="1"/>
    <col min="16" max="42" width="9.140625" style="1"/>
    <col min="43" max="43" width="10.42578125" style="1" customWidth="1"/>
    <col min="44" max="16384" width="9.140625" style="1"/>
  </cols>
  <sheetData>
    <row r="1" spans="1:45" x14ac:dyDescent="0.25">
      <c r="A1" s="19" t="s">
        <v>345</v>
      </c>
    </row>
    <row r="3" spans="1:45" ht="75" x14ac:dyDescent="0.25">
      <c r="A3" s="18" t="s">
        <v>3</v>
      </c>
      <c r="B3" s="18" t="s">
        <v>4</v>
      </c>
      <c r="C3" s="2" t="s">
        <v>346</v>
      </c>
      <c r="D3" s="2" t="s">
        <v>254</v>
      </c>
      <c r="E3" s="2" t="s">
        <v>255</v>
      </c>
      <c r="F3" s="2" t="s">
        <v>347</v>
      </c>
      <c r="G3" s="18" t="s">
        <v>5</v>
      </c>
      <c r="H3" s="18" t="s">
        <v>6</v>
      </c>
      <c r="I3" s="2" t="s">
        <v>348</v>
      </c>
      <c r="J3" s="2" t="s">
        <v>349</v>
      </c>
      <c r="K3" s="18" t="s">
        <v>7</v>
      </c>
      <c r="L3" s="18" t="s">
        <v>8</v>
      </c>
      <c r="M3" s="18" t="s">
        <v>9</v>
      </c>
      <c r="N3" s="18" t="s">
        <v>10</v>
      </c>
      <c r="O3" s="2" t="s">
        <v>350</v>
      </c>
      <c r="P3" s="21" t="s">
        <v>11</v>
      </c>
      <c r="Q3" s="2" t="s">
        <v>351</v>
      </c>
      <c r="R3" s="21" t="s">
        <v>12</v>
      </c>
      <c r="S3" s="18" t="s">
        <v>13</v>
      </c>
      <c r="T3" s="18" t="s">
        <v>14</v>
      </c>
      <c r="U3" s="21" t="s">
        <v>15</v>
      </c>
      <c r="V3" s="21" t="s">
        <v>16</v>
      </c>
      <c r="W3" s="18" t="s">
        <v>17</v>
      </c>
      <c r="X3" s="18" t="s">
        <v>18</v>
      </c>
      <c r="Y3" s="18" t="s">
        <v>19</v>
      </c>
      <c r="Z3" s="18" t="s">
        <v>20</v>
      </c>
      <c r="AA3" s="18" t="s">
        <v>21</v>
      </c>
      <c r="AB3" s="18" t="s">
        <v>22</v>
      </c>
      <c r="AC3" s="18" t="s">
        <v>23</v>
      </c>
      <c r="AD3" s="18" t="s">
        <v>24</v>
      </c>
      <c r="AE3" s="18" t="s">
        <v>25</v>
      </c>
      <c r="AF3" s="18" t="s">
        <v>26</v>
      </c>
      <c r="AG3" s="18" t="s">
        <v>27</v>
      </c>
      <c r="AH3" s="18" t="s">
        <v>28</v>
      </c>
      <c r="AI3" s="18" t="s">
        <v>29</v>
      </c>
      <c r="AJ3" s="18" t="s">
        <v>30</v>
      </c>
      <c r="AK3" s="18" t="s">
        <v>31</v>
      </c>
      <c r="AL3" s="18" t="s">
        <v>32</v>
      </c>
      <c r="AM3" s="18" t="s">
        <v>33</v>
      </c>
      <c r="AN3" s="18" t="s">
        <v>34</v>
      </c>
      <c r="AO3" s="18" t="s">
        <v>35</v>
      </c>
      <c r="AP3" s="18" t="s">
        <v>36</v>
      </c>
    </row>
    <row r="4" spans="1:45" x14ac:dyDescent="0.25">
      <c r="A4" s="6">
        <v>1</v>
      </c>
      <c r="B4" s="16" t="s">
        <v>366</v>
      </c>
      <c r="C4" s="16" t="s">
        <v>461</v>
      </c>
      <c r="D4" s="7"/>
      <c r="E4" s="7"/>
      <c r="F4" s="16" t="s">
        <v>44</v>
      </c>
      <c r="G4" s="41">
        <v>0</v>
      </c>
      <c r="H4" s="41">
        <v>0.99999999999999989</v>
      </c>
      <c r="I4" s="41">
        <v>23.177971646673935</v>
      </c>
      <c r="J4" s="41">
        <v>2.3231406761177751</v>
      </c>
      <c r="K4" s="27">
        <v>15.243707742639041</v>
      </c>
      <c r="L4" s="27">
        <v>3.7083533260632491</v>
      </c>
      <c r="M4" s="27">
        <v>2.3208178844056704</v>
      </c>
      <c r="N4" s="27">
        <v>0</v>
      </c>
      <c r="O4" s="27">
        <v>55.546826608505995</v>
      </c>
      <c r="P4" s="27">
        <v>53.226008724100332</v>
      </c>
      <c r="Q4" s="27">
        <v>316.29007633587787</v>
      </c>
      <c r="R4" s="27">
        <v>311.89568157033807</v>
      </c>
      <c r="S4" s="37"/>
      <c r="T4" s="3"/>
      <c r="U4" s="3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</row>
    <row r="5" spans="1:45" x14ac:dyDescent="0.25">
      <c r="A5" s="34">
        <v>2</v>
      </c>
      <c r="B5" s="17" t="s">
        <v>367</v>
      </c>
      <c r="C5" s="17" t="s">
        <v>461</v>
      </c>
      <c r="D5" s="36"/>
      <c r="E5" s="36"/>
      <c r="F5" s="17" t="s">
        <v>44</v>
      </c>
      <c r="G5" s="38">
        <v>0</v>
      </c>
      <c r="H5" s="38">
        <v>1</v>
      </c>
      <c r="I5" s="38">
        <v>3.3673611111111112</v>
      </c>
      <c r="J5" s="38">
        <v>1.2086111111111113</v>
      </c>
      <c r="K5" s="38">
        <v>10.74527777777778</v>
      </c>
      <c r="L5" s="38">
        <v>10.289722222222222</v>
      </c>
      <c r="M5" s="38">
        <v>0.64680555555555552</v>
      </c>
      <c r="N5" s="38">
        <v>0</v>
      </c>
      <c r="O5" s="38">
        <v>74.139027777777784</v>
      </c>
      <c r="P5" s="38">
        <v>73.742222222222225</v>
      </c>
      <c r="Q5" s="38">
        <v>432.33333333333337</v>
      </c>
      <c r="R5" s="38">
        <v>431.85111111111109</v>
      </c>
    </row>
    <row r="6" spans="1:45" x14ac:dyDescent="0.25">
      <c r="A6" s="34">
        <v>3</v>
      </c>
      <c r="B6" s="17" t="s">
        <v>373</v>
      </c>
      <c r="C6" s="17" t="s">
        <v>461</v>
      </c>
      <c r="D6" s="36"/>
      <c r="E6" s="36"/>
      <c r="F6" s="17" t="s">
        <v>44</v>
      </c>
      <c r="G6" s="38">
        <v>0</v>
      </c>
      <c r="H6" s="38">
        <v>1</v>
      </c>
      <c r="I6" s="38">
        <v>11.506</v>
      </c>
      <c r="J6" s="38">
        <v>0.81600000000000017</v>
      </c>
      <c r="K6" s="38">
        <v>7.0460000000000003</v>
      </c>
      <c r="L6" s="38">
        <v>0.40800000000000008</v>
      </c>
      <c r="M6" s="38">
        <v>0.68200000000000005</v>
      </c>
      <c r="N6" s="38">
        <v>0</v>
      </c>
      <c r="O6" s="38">
        <v>80.240000000000009</v>
      </c>
      <c r="P6" s="38">
        <v>79.541999999999987</v>
      </c>
      <c r="Q6" s="38">
        <v>352.6</v>
      </c>
      <c r="R6" s="38">
        <v>351.38799999999992</v>
      </c>
    </row>
    <row r="7" spans="1:45" x14ac:dyDescent="0.25">
      <c r="A7" s="34">
        <v>4</v>
      </c>
      <c r="B7" s="17" t="s">
        <v>374</v>
      </c>
      <c r="C7" s="17" t="s">
        <v>461</v>
      </c>
      <c r="D7" s="36"/>
      <c r="E7" s="36"/>
      <c r="F7" s="17" t="s">
        <v>44</v>
      </c>
      <c r="G7" s="38">
        <v>0</v>
      </c>
      <c r="H7" s="38">
        <v>0.99999999999999989</v>
      </c>
      <c r="I7" s="38">
        <v>10.635333333333335</v>
      </c>
      <c r="J7" s="38">
        <v>1.5813333333333333</v>
      </c>
      <c r="K7" s="38">
        <v>8.7786666666666644</v>
      </c>
      <c r="L7" s="38">
        <v>4.4013333333333335</v>
      </c>
      <c r="M7" s="38">
        <v>2.6233333333333335</v>
      </c>
      <c r="N7" s="38">
        <v>0</v>
      </c>
      <c r="O7" s="38">
        <v>70.529999999999987</v>
      </c>
      <c r="P7" s="38">
        <v>71.97999999999999</v>
      </c>
      <c r="Q7" s="38">
        <v>373.33333333333337</v>
      </c>
      <c r="R7" s="38">
        <v>367.89333333333332</v>
      </c>
    </row>
    <row r="8" spans="1:45" x14ac:dyDescent="0.25">
      <c r="A8" s="34">
        <v>5</v>
      </c>
      <c r="B8" s="17" t="s">
        <v>376</v>
      </c>
      <c r="C8" s="17" t="s">
        <v>461</v>
      </c>
      <c r="D8" s="36"/>
      <c r="E8" s="36"/>
      <c r="F8" s="17" t="s">
        <v>44</v>
      </c>
      <c r="G8" s="38">
        <v>0</v>
      </c>
      <c r="H8" s="38">
        <v>0.99999999999999978</v>
      </c>
      <c r="I8" s="38">
        <v>10.479999999999999</v>
      </c>
      <c r="J8" s="38">
        <v>1.764285714285714</v>
      </c>
      <c r="K8" s="38">
        <v>10.53</v>
      </c>
      <c r="L8" s="38">
        <v>1.2728571428571429</v>
      </c>
      <c r="M8" s="38">
        <v>2.9799999999999995</v>
      </c>
      <c r="N8" s="38">
        <v>0</v>
      </c>
      <c r="O8" s="38">
        <v>75.952857142857141</v>
      </c>
      <c r="P8" s="38">
        <v>72.972857142857123</v>
      </c>
      <c r="Q8" s="38">
        <v>357.42857142857144</v>
      </c>
      <c r="R8" s="38">
        <v>351.42714285714277</v>
      </c>
    </row>
    <row r="9" spans="1:45" x14ac:dyDescent="0.25">
      <c r="A9" s="34">
        <v>6</v>
      </c>
      <c r="B9" s="17" t="s">
        <v>54</v>
      </c>
      <c r="C9" s="17" t="s">
        <v>461</v>
      </c>
      <c r="D9" s="36"/>
      <c r="E9" s="36"/>
      <c r="F9" s="17" t="s">
        <v>44</v>
      </c>
      <c r="G9" s="38">
        <v>0</v>
      </c>
      <c r="H9" s="38">
        <v>1.0000000000000002</v>
      </c>
      <c r="I9" s="38">
        <v>10.188888888888888</v>
      </c>
      <c r="J9" s="38">
        <v>2.62</v>
      </c>
      <c r="K9" s="38">
        <v>11.175555555555555</v>
      </c>
      <c r="L9" s="38">
        <v>5.3577777777777778</v>
      </c>
      <c r="M9" s="38">
        <v>3.22</v>
      </c>
      <c r="N9" s="38">
        <v>0</v>
      </c>
      <c r="O9" s="38">
        <v>70.975555555555559</v>
      </c>
      <c r="P9" s="38">
        <v>67.437777777777768</v>
      </c>
      <c r="Q9" s="38">
        <v>376.77777777777777</v>
      </c>
      <c r="R9" s="38">
        <v>369.11333333333329</v>
      </c>
    </row>
    <row r="10" spans="1:45" x14ac:dyDescent="0.25">
      <c r="A10" s="34">
        <v>7</v>
      </c>
      <c r="B10" s="17" t="s">
        <v>377</v>
      </c>
      <c r="C10" s="17" t="s">
        <v>590</v>
      </c>
      <c r="D10" s="36" t="s">
        <v>101</v>
      </c>
      <c r="E10" s="36" t="s">
        <v>377</v>
      </c>
      <c r="F10" s="17" t="s">
        <v>45</v>
      </c>
      <c r="G10" s="38">
        <v>0</v>
      </c>
      <c r="H10" s="38">
        <v>1</v>
      </c>
      <c r="I10" s="38">
        <v>13.54</v>
      </c>
      <c r="J10" s="38">
        <v>0.59</v>
      </c>
      <c r="K10" s="38">
        <v>11.21</v>
      </c>
      <c r="L10" s="38">
        <v>0.86</v>
      </c>
      <c r="M10" s="38">
        <v>0.33</v>
      </c>
      <c r="N10" s="38">
        <v>0</v>
      </c>
      <c r="O10" s="38">
        <v>73.8</v>
      </c>
      <c r="P10" s="38">
        <v>73.47</v>
      </c>
      <c r="Q10" s="38">
        <v>348</v>
      </c>
      <c r="R10" s="38">
        <v>347.12</v>
      </c>
    </row>
    <row r="11" spans="1:45" x14ac:dyDescent="0.25">
      <c r="A11" s="34">
        <v>8</v>
      </c>
      <c r="B11" s="17" t="s">
        <v>378</v>
      </c>
      <c r="C11" s="17" t="s">
        <v>461</v>
      </c>
      <c r="D11" s="36"/>
      <c r="E11" s="36"/>
      <c r="F11" s="17" t="s">
        <v>44</v>
      </c>
      <c r="G11" s="38">
        <v>0</v>
      </c>
      <c r="H11" s="38">
        <v>1</v>
      </c>
      <c r="I11" s="38">
        <v>10.07227</v>
      </c>
      <c r="J11" s="38">
        <v>0.87812000000000001</v>
      </c>
      <c r="K11" s="38">
        <v>8.1432699999999993</v>
      </c>
      <c r="L11" s="38">
        <v>1.4793099999999999</v>
      </c>
      <c r="M11" s="38">
        <v>0.78599000000000008</v>
      </c>
      <c r="N11" s="38">
        <v>0</v>
      </c>
      <c r="O11" s="38">
        <v>79.427030000000002</v>
      </c>
      <c r="P11" s="38">
        <v>78.641040000000004</v>
      </c>
      <c r="Q11" s="38">
        <v>363.48199999999997</v>
      </c>
      <c r="R11" s="38">
        <v>362.02301</v>
      </c>
    </row>
    <row r="12" spans="1:45" x14ac:dyDescent="0.25">
      <c r="A12" s="34">
        <v>9</v>
      </c>
      <c r="B12" s="17" t="s">
        <v>379</v>
      </c>
      <c r="C12" s="17" t="s">
        <v>461</v>
      </c>
      <c r="D12" s="36"/>
      <c r="E12" s="36"/>
      <c r="F12" s="17" t="s">
        <v>194</v>
      </c>
      <c r="G12" s="38">
        <v>0</v>
      </c>
      <c r="H12" s="38">
        <v>1</v>
      </c>
      <c r="I12" s="38">
        <v>10.169999999999998</v>
      </c>
      <c r="J12" s="38">
        <v>2.95</v>
      </c>
      <c r="K12" s="38">
        <v>13.09</v>
      </c>
      <c r="L12" s="38">
        <v>4.3</v>
      </c>
      <c r="M12" s="38">
        <v>5.7125000000000004</v>
      </c>
      <c r="N12" s="38">
        <v>0</v>
      </c>
      <c r="O12" s="38">
        <v>69.545000000000002</v>
      </c>
      <c r="P12" s="38">
        <v>63.777499999999996</v>
      </c>
      <c r="Q12" s="38">
        <v>370.75</v>
      </c>
      <c r="R12" s="38">
        <v>357.59499999999997</v>
      </c>
    </row>
    <row r="13" spans="1:45" x14ac:dyDescent="0.25">
      <c r="A13" s="34">
        <v>10</v>
      </c>
      <c r="B13" s="17" t="s">
        <v>380</v>
      </c>
      <c r="C13" s="17" t="s">
        <v>0</v>
      </c>
      <c r="D13" s="36">
        <v>5001</v>
      </c>
      <c r="E13" s="36" t="s">
        <v>108</v>
      </c>
      <c r="F13" s="17" t="s">
        <v>45</v>
      </c>
      <c r="G13" s="38">
        <v>30</v>
      </c>
      <c r="H13" s="38">
        <v>12</v>
      </c>
      <c r="I13" s="38">
        <v>66.34</v>
      </c>
      <c r="J13" s="38">
        <v>0.8</v>
      </c>
      <c r="K13" s="38">
        <v>18.329999999999998</v>
      </c>
      <c r="L13" s="38">
        <v>14.83</v>
      </c>
      <c r="M13" s="38">
        <v>0</v>
      </c>
      <c r="N13" s="38">
        <v>0</v>
      </c>
      <c r="O13" s="38">
        <v>0.13</v>
      </c>
      <c r="P13" s="38">
        <v>0</v>
      </c>
      <c r="Q13" s="38">
        <v>213</v>
      </c>
      <c r="R13" s="38">
        <v>206.79</v>
      </c>
    </row>
    <row r="14" spans="1:45" x14ac:dyDescent="0.25">
      <c r="A14" s="34">
        <v>11</v>
      </c>
      <c r="B14" s="17" t="s">
        <v>381</v>
      </c>
      <c r="C14" s="17" t="s">
        <v>461</v>
      </c>
      <c r="D14" s="36"/>
      <c r="E14" s="36"/>
      <c r="F14" s="17" t="s">
        <v>194</v>
      </c>
      <c r="G14" s="38">
        <v>4.7985567587018565</v>
      </c>
      <c r="H14" s="38">
        <v>11.999999999999998</v>
      </c>
      <c r="I14" s="38">
        <v>78.956435304277221</v>
      </c>
      <c r="J14" s="38">
        <v>0.76584905983660445</v>
      </c>
      <c r="K14" s="38">
        <v>16.060849781947393</v>
      </c>
      <c r="L14" s="38">
        <v>3.7639559970763914</v>
      </c>
      <c r="M14" s="38">
        <v>0</v>
      </c>
      <c r="N14" s="38">
        <v>0</v>
      </c>
      <c r="O14" s="38">
        <v>0.69314215465846452</v>
      </c>
      <c r="P14" s="38">
        <v>0.45290985686238994</v>
      </c>
      <c r="Q14" s="38">
        <v>103.97594048522249</v>
      </c>
      <c r="R14" s="38">
        <v>99.930642528926654</v>
      </c>
    </row>
    <row r="15" spans="1:45" x14ac:dyDescent="0.25">
      <c r="A15" s="34">
        <v>12</v>
      </c>
      <c r="B15" s="17" t="s">
        <v>382</v>
      </c>
      <c r="C15" s="17" t="s">
        <v>461</v>
      </c>
      <c r="D15" s="36"/>
      <c r="E15" s="36"/>
      <c r="F15" s="17" t="s">
        <v>44</v>
      </c>
      <c r="G15" s="38">
        <v>0</v>
      </c>
      <c r="H15" s="38">
        <v>12</v>
      </c>
      <c r="I15" s="38">
        <v>70.865000000000009</v>
      </c>
      <c r="J15" s="38">
        <v>1</v>
      </c>
      <c r="K15" s="38">
        <v>20.14</v>
      </c>
      <c r="L15" s="38">
        <v>6.96</v>
      </c>
      <c r="M15" s="38">
        <v>0</v>
      </c>
      <c r="N15" s="38">
        <v>0</v>
      </c>
      <c r="O15" s="38">
        <v>0.745</v>
      </c>
      <c r="P15" s="38">
        <v>1.0349999999999904</v>
      </c>
      <c r="Q15" s="38">
        <v>146</v>
      </c>
      <c r="R15" s="38">
        <v>147.33999999999995</v>
      </c>
    </row>
    <row r="16" spans="1:45" x14ac:dyDescent="0.25">
      <c r="A16" s="34">
        <v>13</v>
      </c>
      <c r="B16" s="17" t="s">
        <v>383</v>
      </c>
      <c r="C16" s="17" t="s">
        <v>461</v>
      </c>
      <c r="D16" s="36"/>
      <c r="E16" s="36"/>
      <c r="F16" s="17" t="s">
        <v>44</v>
      </c>
      <c r="G16" s="38">
        <v>20</v>
      </c>
      <c r="H16" s="38">
        <v>12</v>
      </c>
      <c r="I16" s="38">
        <v>66.849999999999994</v>
      </c>
      <c r="J16" s="38">
        <v>0.95333333333333337</v>
      </c>
      <c r="K16" s="38">
        <v>18.976666666666667</v>
      </c>
      <c r="L16" s="38">
        <v>13.106666666666666</v>
      </c>
      <c r="M16" s="38">
        <v>0</v>
      </c>
      <c r="N16" s="38">
        <v>0</v>
      </c>
      <c r="O16" s="38">
        <v>0</v>
      </c>
      <c r="P16" s="38">
        <v>0.11333333333334039</v>
      </c>
      <c r="Q16" s="38">
        <v>193.86666666666667</v>
      </c>
      <c r="R16" s="38">
        <v>194.32000000000005</v>
      </c>
    </row>
    <row r="17" spans="1:18" x14ac:dyDescent="0.25">
      <c r="A17" s="34">
        <v>14</v>
      </c>
      <c r="B17" s="17" t="s">
        <v>384</v>
      </c>
      <c r="C17" s="17" t="s">
        <v>590</v>
      </c>
      <c r="D17" s="36" t="s">
        <v>124</v>
      </c>
      <c r="E17" s="36" t="s">
        <v>463</v>
      </c>
      <c r="F17" s="17" t="s">
        <v>45</v>
      </c>
      <c r="G17" s="38">
        <v>14</v>
      </c>
      <c r="H17" s="38">
        <v>12</v>
      </c>
      <c r="I17" s="38">
        <v>71.260000000000005</v>
      </c>
      <c r="J17" s="38">
        <v>1.02</v>
      </c>
      <c r="K17" s="38">
        <v>20.36</v>
      </c>
      <c r="L17" s="38">
        <v>6.59</v>
      </c>
      <c r="M17" s="38">
        <v>0</v>
      </c>
      <c r="N17" s="38">
        <v>0</v>
      </c>
      <c r="O17" s="38">
        <v>0.77</v>
      </c>
      <c r="P17" s="38">
        <v>0.76999999999999602</v>
      </c>
      <c r="Q17" s="38">
        <v>144</v>
      </c>
      <c r="R17" s="38">
        <v>143.82999999999998</v>
      </c>
    </row>
    <row r="18" spans="1:18" x14ac:dyDescent="0.25">
      <c r="A18" s="34">
        <v>15</v>
      </c>
      <c r="B18" s="17" t="s">
        <v>385</v>
      </c>
      <c r="C18" s="17" t="s">
        <v>590</v>
      </c>
      <c r="D18" s="36" t="s">
        <v>125</v>
      </c>
      <c r="E18" s="36" t="s">
        <v>463</v>
      </c>
      <c r="F18" s="17" t="s">
        <v>45</v>
      </c>
      <c r="G18" s="38">
        <v>33</v>
      </c>
      <c r="H18" s="38">
        <v>12</v>
      </c>
      <c r="I18" s="38">
        <v>68.150000000000006</v>
      </c>
      <c r="J18" s="38">
        <v>1.2</v>
      </c>
      <c r="K18" s="38">
        <v>16.3</v>
      </c>
      <c r="L18" s="38">
        <v>14.2</v>
      </c>
      <c r="M18" s="38">
        <v>0</v>
      </c>
      <c r="N18" s="38">
        <v>0</v>
      </c>
      <c r="O18" s="38">
        <v>0.35</v>
      </c>
      <c r="P18" s="38">
        <v>0.14999999999999503</v>
      </c>
      <c r="Q18" s="38">
        <v>136</v>
      </c>
      <c r="R18" s="38">
        <v>193.59999999999997</v>
      </c>
    </row>
    <row r="19" spans="1:18" x14ac:dyDescent="0.25">
      <c r="A19" s="34">
        <v>16</v>
      </c>
      <c r="B19" s="17" t="s">
        <v>386</v>
      </c>
      <c r="C19" s="17" t="s">
        <v>590</v>
      </c>
      <c r="D19" s="36" t="s">
        <v>126</v>
      </c>
      <c r="E19" s="36" t="s">
        <v>464</v>
      </c>
      <c r="F19" s="17" t="s">
        <v>45</v>
      </c>
      <c r="G19" s="38">
        <v>5</v>
      </c>
      <c r="H19" s="38">
        <v>12</v>
      </c>
      <c r="I19" s="38">
        <v>20.04</v>
      </c>
      <c r="J19" s="38">
        <v>12.07</v>
      </c>
      <c r="K19" s="38">
        <v>62.41</v>
      </c>
      <c r="L19" s="38">
        <v>4.1100000000000003</v>
      </c>
      <c r="M19" s="38">
        <v>0</v>
      </c>
      <c r="N19" s="38">
        <v>0</v>
      </c>
      <c r="O19" s="38">
        <v>1.37</v>
      </c>
      <c r="P19" s="38">
        <v>1.3700000000000179</v>
      </c>
      <c r="Q19" s="38">
        <v>292</v>
      </c>
      <c r="R19" s="38">
        <v>292.11000000000007</v>
      </c>
    </row>
    <row r="20" spans="1:18" x14ac:dyDescent="0.25">
      <c r="A20" s="34">
        <v>17</v>
      </c>
      <c r="B20" s="17" t="s">
        <v>387</v>
      </c>
      <c r="C20" s="17" t="s">
        <v>461</v>
      </c>
      <c r="D20" s="36"/>
      <c r="E20" s="36"/>
      <c r="F20" s="17" t="s">
        <v>44</v>
      </c>
      <c r="G20" s="38">
        <v>0</v>
      </c>
      <c r="H20" s="38">
        <v>12</v>
      </c>
      <c r="I20" s="38">
        <v>32.280588235294118</v>
      </c>
      <c r="J20" s="38">
        <v>3.7199999999999998</v>
      </c>
      <c r="K20" s="38">
        <v>16.454117647058826</v>
      </c>
      <c r="L20" s="38">
        <v>33.716470588235296</v>
      </c>
      <c r="M20" s="38">
        <v>0</v>
      </c>
      <c r="N20" s="38">
        <v>0</v>
      </c>
      <c r="O20" s="38">
        <v>13.775882352941176</v>
      </c>
      <c r="P20" s="38">
        <v>13.828823529411764</v>
      </c>
      <c r="Q20" s="38">
        <v>424.47058823529409</v>
      </c>
      <c r="R20" s="38">
        <v>424.58000000000004</v>
      </c>
    </row>
    <row r="21" spans="1:18" x14ac:dyDescent="0.25">
      <c r="A21" s="34">
        <v>18</v>
      </c>
      <c r="B21" s="17" t="s">
        <v>381</v>
      </c>
      <c r="C21" s="17" t="s">
        <v>131</v>
      </c>
      <c r="D21" s="36"/>
      <c r="E21" s="36"/>
      <c r="F21" s="17" t="s">
        <v>194</v>
      </c>
      <c r="G21" s="38">
        <v>4.7985567587018565</v>
      </c>
      <c r="H21" s="38">
        <v>11.999999999999998</v>
      </c>
      <c r="I21" s="38">
        <v>78.956435304277221</v>
      </c>
      <c r="J21" s="38">
        <v>0.76584905983660445</v>
      </c>
      <c r="K21" s="38">
        <v>16.060849781947393</v>
      </c>
      <c r="L21" s="38">
        <v>3.7639559970763914</v>
      </c>
      <c r="M21" s="38">
        <v>0</v>
      </c>
      <c r="N21" s="38">
        <v>0</v>
      </c>
      <c r="O21" s="38">
        <v>0.69314215465846452</v>
      </c>
      <c r="P21" s="38">
        <v>0.45290985686238994</v>
      </c>
      <c r="Q21" s="38">
        <v>103.97594048522249</v>
      </c>
      <c r="R21" s="38">
        <v>99.930642528926654</v>
      </c>
    </row>
    <row r="22" spans="1:18" x14ac:dyDescent="0.25">
      <c r="A22" s="34">
        <v>19</v>
      </c>
      <c r="B22" s="17" t="s">
        <v>388</v>
      </c>
      <c r="C22" s="17" t="s">
        <v>461</v>
      </c>
      <c r="D22" s="36"/>
      <c r="E22" s="36"/>
      <c r="F22" s="17" t="s">
        <v>194</v>
      </c>
      <c r="G22" s="38">
        <v>18.09090909090909</v>
      </c>
      <c r="H22" s="38">
        <v>11.999999999999998</v>
      </c>
      <c r="I22" s="38">
        <v>67.532467532467521</v>
      </c>
      <c r="J22" s="38">
        <v>1.1774025974025972</v>
      </c>
      <c r="K22" s="38">
        <v>20.902857142857144</v>
      </c>
      <c r="L22" s="38">
        <v>8.3425974025974039</v>
      </c>
      <c r="M22" s="38">
        <v>0</v>
      </c>
      <c r="N22" s="38">
        <v>0</v>
      </c>
      <c r="O22" s="38">
        <v>2.1966233766233763</v>
      </c>
      <c r="P22" s="38">
        <v>2.0446753246753335</v>
      </c>
      <c r="Q22" s="38">
        <v>167.84415584415584</v>
      </c>
      <c r="R22" s="38">
        <v>166.87350649350654</v>
      </c>
    </row>
    <row r="23" spans="1:18" x14ac:dyDescent="0.25">
      <c r="A23" s="34">
        <v>20</v>
      </c>
      <c r="B23" s="17" t="s">
        <v>389</v>
      </c>
      <c r="C23" s="17" t="s">
        <v>461</v>
      </c>
      <c r="D23" s="36"/>
      <c r="E23" s="36"/>
      <c r="F23" s="17" t="s">
        <v>44</v>
      </c>
      <c r="G23" s="38">
        <v>19.69047619047619</v>
      </c>
      <c r="H23" s="38">
        <v>14</v>
      </c>
      <c r="I23" s="38">
        <v>68.301904761904765</v>
      </c>
      <c r="J23" s="38">
        <v>1.488809523809524</v>
      </c>
      <c r="K23" s="38">
        <v>17.706031746031748</v>
      </c>
      <c r="L23" s="38">
        <v>5.4533730158730167</v>
      </c>
      <c r="M23" s="38">
        <v>0</v>
      </c>
      <c r="N23" s="38">
        <v>0</v>
      </c>
      <c r="O23" s="38">
        <v>1.7863095238095239</v>
      </c>
      <c r="P23" s="38">
        <v>7.0498809523809447</v>
      </c>
      <c r="Q23" s="38">
        <v>129.11904761904765</v>
      </c>
      <c r="R23" s="38">
        <v>148.10400793650791</v>
      </c>
    </row>
    <row r="24" spans="1:18" x14ac:dyDescent="0.25">
      <c r="A24" s="34">
        <v>21</v>
      </c>
      <c r="B24" s="17" t="s">
        <v>390</v>
      </c>
      <c r="C24" s="17" t="s">
        <v>461</v>
      </c>
      <c r="D24" s="36"/>
      <c r="E24" s="36"/>
      <c r="F24" s="17" t="s">
        <v>44</v>
      </c>
      <c r="G24" s="38">
        <v>0</v>
      </c>
      <c r="H24" s="38">
        <v>14</v>
      </c>
      <c r="I24" s="38">
        <v>55.13</v>
      </c>
      <c r="J24" s="38">
        <v>3.1349999999999998</v>
      </c>
      <c r="K24" s="38">
        <v>19.905000000000001</v>
      </c>
      <c r="L24" s="38">
        <v>20.660000000000004</v>
      </c>
      <c r="M24" s="38">
        <v>0</v>
      </c>
      <c r="N24" s="38">
        <v>0</v>
      </c>
      <c r="O24" s="38">
        <v>1.1700000000000002</v>
      </c>
      <c r="P24" s="38">
        <v>1.1699999999999946</v>
      </c>
      <c r="Q24" s="38">
        <v>270.20000000000005</v>
      </c>
      <c r="R24" s="38">
        <v>270.24</v>
      </c>
    </row>
    <row r="25" spans="1:18" x14ac:dyDescent="0.25">
      <c r="A25" s="34">
        <v>22</v>
      </c>
      <c r="B25" s="17" t="s">
        <v>391</v>
      </c>
      <c r="C25" s="17" t="s">
        <v>461</v>
      </c>
      <c r="D25" s="36"/>
      <c r="E25" s="36"/>
      <c r="F25" s="17" t="s">
        <v>194</v>
      </c>
      <c r="G25" s="38">
        <v>10</v>
      </c>
      <c r="H25" s="38">
        <v>14</v>
      </c>
      <c r="I25" s="38">
        <v>39.800000000000004</v>
      </c>
      <c r="J25" s="38">
        <v>6.085</v>
      </c>
      <c r="K25" s="38">
        <v>38.835000000000001</v>
      </c>
      <c r="L25" s="38">
        <v>13.42</v>
      </c>
      <c r="M25" s="38">
        <v>0</v>
      </c>
      <c r="N25" s="38">
        <v>0</v>
      </c>
      <c r="O25" s="38">
        <v>1.86</v>
      </c>
      <c r="P25" s="38">
        <v>1.8599999999999941</v>
      </c>
      <c r="Q25" s="38">
        <v>283.5</v>
      </c>
      <c r="R25" s="38">
        <v>283.56</v>
      </c>
    </row>
    <row r="26" spans="1:18" x14ac:dyDescent="0.25">
      <c r="A26" s="34">
        <v>23</v>
      </c>
      <c r="B26" s="17" t="s">
        <v>392</v>
      </c>
      <c r="C26" s="17" t="s">
        <v>590</v>
      </c>
      <c r="D26" s="36" t="s">
        <v>157</v>
      </c>
      <c r="E26" s="36" t="s">
        <v>465</v>
      </c>
      <c r="F26" s="17" t="s">
        <v>45</v>
      </c>
      <c r="G26" s="38">
        <v>0</v>
      </c>
      <c r="H26" s="38">
        <v>16</v>
      </c>
      <c r="I26" s="38">
        <v>0.33</v>
      </c>
      <c r="J26" s="38">
        <v>0</v>
      </c>
      <c r="K26" s="38">
        <v>0</v>
      </c>
      <c r="L26" s="38">
        <v>99.67</v>
      </c>
      <c r="M26" s="38">
        <v>0</v>
      </c>
      <c r="N26" s="38">
        <v>0</v>
      </c>
      <c r="O26" s="38">
        <v>0</v>
      </c>
      <c r="P26" s="38">
        <v>0</v>
      </c>
      <c r="Q26" s="38">
        <v>897</v>
      </c>
      <c r="R26" s="38">
        <v>897.03</v>
      </c>
    </row>
    <row r="27" spans="1:18" x14ac:dyDescent="0.25">
      <c r="A27" s="34">
        <v>24</v>
      </c>
      <c r="B27" s="17" t="s">
        <v>393</v>
      </c>
      <c r="C27" s="17" t="s">
        <v>461</v>
      </c>
      <c r="D27" s="36"/>
      <c r="E27" s="36"/>
      <c r="F27" s="17" t="s">
        <v>44</v>
      </c>
      <c r="G27" s="38">
        <v>0</v>
      </c>
      <c r="H27" s="38">
        <v>16</v>
      </c>
      <c r="I27" s="38">
        <v>3.4692857142857148</v>
      </c>
      <c r="J27" s="38">
        <v>4.7857142857142869E-2</v>
      </c>
      <c r="K27" s="38">
        <v>0.24642857142857141</v>
      </c>
      <c r="L27" s="38">
        <v>92.787142857142868</v>
      </c>
      <c r="M27" s="38">
        <v>0</v>
      </c>
      <c r="N27" s="38">
        <v>0</v>
      </c>
      <c r="O27" s="38">
        <v>0</v>
      </c>
      <c r="P27" s="38">
        <v>3.4492857142857076</v>
      </c>
      <c r="Q27" s="38">
        <v>836.28571428571433</v>
      </c>
      <c r="R27" s="38">
        <v>849.86714285714288</v>
      </c>
    </row>
    <row r="28" spans="1:18" x14ac:dyDescent="0.25">
      <c r="A28" s="34">
        <v>25</v>
      </c>
      <c r="B28" s="17" t="s">
        <v>394</v>
      </c>
      <c r="C28" s="17" t="s">
        <v>461</v>
      </c>
      <c r="D28" s="36"/>
      <c r="E28" s="36"/>
      <c r="F28" s="17" t="s">
        <v>44</v>
      </c>
      <c r="G28" s="38">
        <v>0</v>
      </c>
      <c r="H28" s="38">
        <v>15</v>
      </c>
      <c r="I28" s="38">
        <v>88.299751037344393</v>
      </c>
      <c r="J28" s="38">
        <v>0.66896265560165968</v>
      </c>
      <c r="K28" s="38">
        <v>3.4747302904564314</v>
      </c>
      <c r="L28" s="38">
        <v>2.8653112033195018</v>
      </c>
      <c r="M28" s="38">
        <v>0</v>
      </c>
      <c r="N28" s="38">
        <v>0</v>
      </c>
      <c r="O28" s="38">
        <v>4.6863485477178415</v>
      </c>
      <c r="P28" s="38">
        <v>4.6912448132780131</v>
      </c>
      <c r="Q28" s="38">
        <v>58.468879668049794</v>
      </c>
      <c r="R28" s="38">
        <v>58.451701244813293</v>
      </c>
    </row>
    <row r="29" spans="1:18" x14ac:dyDescent="0.25">
      <c r="A29" s="34">
        <v>26</v>
      </c>
      <c r="B29" s="17" t="s">
        <v>395</v>
      </c>
      <c r="C29" s="17" t="s">
        <v>461</v>
      </c>
      <c r="D29" s="36"/>
      <c r="E29" s="36"/>
      <c r="F29" s="17" t="s">
        <v>44</v>
      </c>
      <c r="G29" s="38">
        <v>0</v>
      </c>
      <c r="H29" s="38">
        <v>15</v>
      </c>
      <c r="I29" s="38">
        <v>1.7799999999999998</v>
      </c>
      <c r="J29" s="38">
        <v>6.9599999999999991</v>
      </c>
      <c r="K29" s="38">
        <v>30.560000000000002</v>
      </c>
      <c r="L29" s="38">
        <v>12.649999999999999</v>
      </c>
      <c r="M29" s="38">
        <v>0</v>
      </c>
      <c r="N29" s="38">
        <v>0</v>
      </c>
      <c r="O29" s="38">
        <v>48.05</v>
      </c>
      <c r="P29" s="38">
        <v>48.050000000000004</v>
      </c>
      <c r="Q29" s="38">
        <v>428</v>
      </c>
      <c r="R29" s="38">
        <v>428.29</v>
      </c>
    </row>
    <row r="30" spans="1:18" x14ac:dyDescent="0.25">
      <c r="A30" s="34">
        <v>27</v>
      </c>
      <c r="B30" s="17" t="s">
        <v>400</v>
      </c>
      <c r="C30" s="17" t="s">
        <v>461</v>
      </c>
      <c r="D30" s="36"/>
      <c r="E30" s="36"/>
      <c r="F30" s="17" t="s">
        <v>44</v>
      </c>
      <c r="G30" s="38">
        <v>0</v>
      </c>
      <c r="H30" s="38">
        <v>15</v>
      </c>
      <c r="I30" s="38">
        <v>38.392571428571429</v>
      </c>
      <c r="J30" s="38">
        <v>4.3509523809523802</v>
      </c>
      <c r="K30" s="38">
        <v>26.173714285714279</v>
      </c>
      <c r="L30" s="38">
        <v>23.833619047619045</v>
      </c>
      <c r="M30" s="38">
        <v>0</v>
      </c>
      <c r="N30" s="38">
        <v>0</v>
      </c>
      <c r="O30" s="38">
        <v>7.2491428571428562</v>
      </c>
      <c r="P30" s="38">
        <v>7.2491428571428678</v>
      </c>
      <c r="Q30" s="38">
        <v>347.75238095238092</v>
      </c>
      <c r="R30" s="38">
        <v>348.19400000000002</v>
      </c>
    </row>
    <row r="31" spans="1:18" x14ac:dyDescent="0.25">
      <c r="A31" s="34">
        <v>28</v>
      </c>
      <c r="B31" s="17" t="s">
        <v>402</v>
      </c>
      <c r="C31" s="17" t="s">
        <v>590</v>
      </c>
      <c r="D31" s="36" t="s">
        <v>171</v>
      </c>
      <c r="E31" s="36" t="s">
        <v>401</v>
      </c>
      <c r="F31" s="17" t="s">
        <v>45</v>
      </c>
      <c r="G31" s="38">
        <v>12</v>
      </c>
      <c r="H31" s="38">
        <v>13</v>
      </c>
      <c r="I31" s="38">
        <v>72.83</v>
      </c>
      <c r="J31" s="38">
        <v>1.01</v>
      </c>
      <c r="K31" s="38">
        <v>12.79</v>
      </c>
      <c r="L31" s="38">
        <v>10.47</v>
      </c>
      <c r="M31" s="38">
        <v>0</v>
      </c>
      <c r="N31" s="38">
        <v>0</v>
      </c>
      <c r="O31" s="38">
        <v>2.9</v>
      </c>
      <c r="P31" s="38">
        <v>2.9000000000000004</v>
      </c>
      <c r="Q31" s="38">
        <v>157</v>
      </c>
      <c r="R31" s="38">
        <v>156.98999999999998</v>
      </c>
    </row>
    <row r="32" spans="1:18" x14ac:dyDescent="0.25">
      <c r="A32" s="34">
        <v>29</v>
      </c>
      <c r="B32" s="17" t="s">
        <v>403</v>
      </c>
      <c r="C32" s="17" t="s">
        <v>461</v>
      </c>
      <c r="D32" s="36"/>
      <c r="E32" s="36"/>
      <c r="F32" s="17" t="s">
        <v>194</v>
      </c>
      <c r="G32" s="38">
        <v>0</v>
      </c>
      <c r="H32" s="38">
        <v>15</v>
      </c>
      <c r="I32" s="38">
        <v>66.161022727272723</v>
      </c>
      <c r="J32" s="38">
        <v>1.8659090909090907</v>
      </c>
      <c r="K32" s="38">
        <v>6.132386363636364</v>
      </c>
      <c r="L32" s="38">
        <v>16.320795454545454</v>
      </c>
      <c r="M32" s="38">
        <v>0</v>
      </c>
      <c r="N32" s="38">
        <v>0</v>
      </c>
      <c r="O32" s="38">
        <v>9.344204545454545</v>
      </c>
      <c r="P32" s="38">
        <v>9.5198863636363669</v>
      </c>
      <c r="Q32" s="38">
        <v>205.14431818181819</v>
      </c>
      <c r="R32" s="38">
        <v>209.49625</v>
      </c>
    </row>
    <row r="33" spans="1:18" x14ac:dyDescent="0.25">
      <c r="A33" s="34">
        <v>30</v>
      </c>
      <c r="B33" s="17" t="s">
        <v>404</v>
      </c>
      <c r="C33" s="17" t="s">
        <v>461</v>
      </c>
      <c r="D33" s="36"/>
      <c r="E33" s="36"/>
      <c r="F33" s="17" t="s">
        <v>44</v>
      </c>
      <c r="G33" s="38">
        <v>13.781842818428188</v>
      </c>
      <c r="H33" s="38">
        <v>7.0000000000000027</v>
      </c>
      <c r="I33" s="38">
        <v>89.100846883468847</v>
      </c>
      <c r="J33" s="38">
        <v>0.59684959349593503</v>
      </c>
      <c r="K33" s="38">
        <v>1.3411111111111114</v>
      </c>
      <c r="L33" s="38">
        <v>0.19095528455284558</v>
      </c>
      <c r="M33" s="38">
        <v>0.91180894308943117</v>
      </c>
      <c r="N33" s="38">
        <v>0</v>
      </c>
      <c r="O33" s="38">
        <v>8.770237127371276</v>
      </c>
      <c r="P33" s="38">
        <v>7.8584281842818289</v>
      </c>
      <c r="Q33" s="38">
        <v>42.136856368563699</v>
      </c>
      <c r="R33" s="38">
        <v>40.340372628726229</v>
      </c>
    </row>
    <row r="34" spans="1:18" x14ac:dyDescent="0.25">
      <c r="A34" s="34">
        <v>31</v>
      </c>
      <c r="B34" s="17" t="s">
        <v>409</v>
      </c>
      <c r="C34" s="17" t="s">
        <v>461</v>
      </c>
      <c r="D34" s="36"/>
      <c r="E34" s="36"/>
      <c r="F34" s="17" t="s">
        <v>44</v>
      </c>
      <c r="G34" s="38">
        <v>9</v>
      </c>
      <c r="H34" s="38">
        <v>6.9999999999999991</v>
      </c>
      <c r="I34" s="38">
        <v>93.426666666666662</v>
      </c>
      <c r="J34" s="38">
        <v>0.51</v>
      </c>
      <c r="K34" s="38">
        <v>1.0899999999999999</v>
      </c>
      <c r="L34" s="38">
        <v>0.29333333333333333</v>
      </c>
      <c r="M34" s="38">
        <v>0.76</v>
      </c>
      <c r="N34" s="38">
        <v>0</v>
      </c>
      <c r="O34" s="38">
        <v>4.42</v>
      </c>
      <c r="P34" s="38">
        <v>3.9200000000000053</v>
      </c>
      <c r="Q34" s="38">
        <v>24.333333333333329</v>
      </c>
      <c r="R34" s="38">
        <v>24.200000000000021</v>
      </c>
    </row>
    <row r="35" spans="1:18" x14ac:dyDescent="0.25">
      <c r="A35" s="34">
        <v>32</v>
      </c>
      <c r="B35" s="17" t="s">
        <v>411</v>
      </c>
      <c r="C35" s="17" t="s">
        <v>590</v>
      </c>
      <c r="D35" s="36" t="s">
        <v>185</v>
      </c>
      <c r="E35" s="36" t="s">
        <v>410</v>
      </c>
      <c r="F35" s="17" t="s">
        <v>45</v>
      </c>
      <c r="G35" s="38">
        <v>22</v>
      </c>
      <c r="H35" s="38">
        <v>7</v>
      </c>
      <c r="I35" s="38">
        <v>89.48</v>
      </c>
      <c r="J35" s="38">
        <v>0.65</v>
      </c>
      <c r="K35" s="38">
        <v>1.2</v>
      </c>
      <c r="L35" s="38">
        <v>0.25</v>
      </c>
      <c r="M35" s="38">
        <v>1.1299999999999999</v>
      </c>
      <c r="N35" s="38">
        <v>0</v>
      </c>
      <c r="O35" s="38">
        <v>8.42</v>
      </c>
      <c r="P35" s="38">
        <v>7.2899999999999965</v>
      </c>
      <c r="Q35" s="38">
        <v>41</v>
      </c>
      <c r="R35" s="38">
        <v>38.469999999999985</v>
      </c>
    </row>
    <row r="36" spans="1:18" x14ac:dyDescent="0.25">
      <c r="A36" s="34">
        <v>33</v>
      </c>
      <c r="B36" s="17" t="s">
        <v>412</v>
      </c>
      <c r="C36" s="17" t="s">
        <v>590</v>
      </c>
      <c r="D36" s="36" t="s">
        <v>186</v>
      </c>
      <c r="E36" s="36" t="s">
        <v>466</v>
      </c>
      <c r="F36" s="17" t="s">
        <v>45</v>
      </c>
      <c r="G36" s="38">
        <v>55</v>
      </c>
      <c r="H36" s="38">
        <v>7</v>
      </c>
      <c r="I36" s="38">
        <v>81.2</v>
      </c>
      <c r="J36" s="38">
        <v>0.76</v>
      </c>
      <c r="K36" s="38">
        <v>6.44</v>
      </c>
      <c r="L36" s="38">
        <v>0.37</v>
      </c>
      <c r="M36" s="38">
        <v>2.2400000000000002</v>
      </c>
      <c r="N36" s="38">
        <v>0</v>
      </c>
      <c r="O36" s="38">
        <v>11.23</v>
      </c>
      <c r="P36" s="38">
        <v>8.9899999999999949</v>
      </c>
      <c r="Q36" s="38">
        <v>74</v>
      </c>
      <c r="R36" s="38">
        <v>69.529999999999987</v>
      </c>
    </row>
    <row r="37" spans="1:18" ht="45" x14ac:dyDescent="0.25">
      <c r="A37" s="34">
        <v>34</v>
      </c>
      <c r="B37" s="17" t="s">
        <v>413</v>
      </c>
      <c r="C37" s="17" t="s">
        <v>590</v>
      </c>
      <c r="D37" s="36" t="s">
        <v>187</v>
      </c>
      <c r="E37" s="44" t="s">
        <v>413</v>
      </c>
      <c r="F37" s="17" t="s">
        <v>45</v>
      </c>
      <c r="G37" s="38">
        <v>69</v>
      </c>
      <c r="H37" s="38">
        <v>7</v>
      </c>
      <c r="I37" s="38">
        <v>74.48</v>
      </c>
      <c r="J37" s="38">
        <v>1.45</v>
      </c>
      <c r="K37" s="38">
        <v>11.38</v>
      </c>
      <c r="L37" s="38">
        <v>0.46</v>
      </c>
      <c r="M37" s="38">
        <v>0.82</v>
      </c>
      <c r="N37" s="38">
        <v>0</v>
      </c>
      <c r="O37" s="38">
        <v>12.23</v>
      </c>
      <c r="P37" s="38">
        <v>11.409999999999995</v>
      </c>
      <c r="Q37" s="38">
        <v>89</v>
      </c>
      <c r="R37" s="38">
        <v>96.939999999999984</v>
      </c>
    </row>
    <row r="38" spans="1:18" x14ac:dyDescent="0.25">
      <c r="A38" s="34">
        <v>35</v>
      </c>
      <c r="B38" s="17" t="s">
        <v>414</v>
      </c>
      <c r="C38" s="17" t="s">
        <v>590</v>
      </c>
      <c r="D38" s="36" t="s">
        <v>188</v>
      </c>
      <c r="E38" s="36" t="s">
        <v>467</v>
      </c>
      <c r="F38" s="17" t="s">
        <v>45</v>
      </c>
      <c r="G38" s="38">
        <v>53</v>
      </c>
      <c r="H38" s="38">
        <v>7</v>
      </c>
      <c r="I38" s="38">
        <v>72.3</v>
      </c>
      <c r="J38" s="38">
        <v>0.82</v>
      </c>
      <c r="K38" s="38">
        <v>4.0999999999999996</v>
      </c>
      <c r="L38" s="38">
        <v>1.21</v>
      </c>
      <c r="M38" s="38">
        <v>1.2</v>
      </c>
      <c r="N38" s="38">
        <v>0</v>
      </c>
      <c r="O38" s="38">
        <v>21.57</v>
      </c>
      <c r="P38" s="38">
        <v>20.37</v>
      </c>
      <c r="Q38" s="38">
        <v>114</v>
      </c>
      <c r="R38" s="38">
        <v>111.17</v>
      </c>
    </row>
    <row r="39" spans="1:18" x14ac:dyDescent="0.25">
      <c r="A39" s="34">
        <v>36</v>
      </c>
      <c r="B39" s="17" t="s">
        <v>415</v>
      </c>
      <c r="C39" s="17" t="s">
        <v>461</v>
      </c>
      <c r="D39" s="36"/>
      <c r="E39" s="36"/>
      <c r="F39" s="17" t="s">
        <v>44</v>
      </c>
      <c r="G39" s="38">
        <v>20.403225806451612</v>
      </c>
      <c r="H39" s="38">
        <v>7</v>
      </c>
      <c r="I39" s="38">
        <v>92.711451612903218</v>
      </c>
      <c r="J39" s="38">
        <v>0.87983870967741939</v>
      </c>
      <c r="K39" s="38">
        <v>1.4941935483870969</v>
      </c>
      <c r="L39" s="38">
        <v>0.22330645161290325</v>
      </c>
      <c r="M39" s="38">
        <v>1.3985483870967743</v>
      </c>
      <c r="N39" s="38">
        <v>0</v>
      </c>
      <c r="O39" s="38">
        <v>4.6931451612903228</v>
      </c>
      <c r="P39" s="38">
        <v>3.292661290322588</v>
      </c>
      <c r="Q39" s="38">
        <v>26.693548387096772</v>
      </c>
      <c r="R39" s="38">
        <v>23.954274193548418</v>
      </c>
    </row>
    <row r="40" spans="1:18" x14ac:dyDescent="0.25">
      <c r="A40" s="34">
        <v>37</v>
      </c>
      <c r="B40" s="17" t="s">
        <v>416</v>
      </c>
      <c r="C40" s="17" t="s">
        <v>461</v>
      </c>
      <c r="D40" s="36"/>
      <c r="E40" s="36"/>
      <c r="F40" s="17" t="s">
        <v>44</v>
      </c>
      <c r="G40" s="38">
        <v>21.2</v>
      </c>
      <c r="H40" s="38">
        <v>7</v>
      </c>
      <c r="I40" s="38">
        <v>86.765000000000001</v>
      </c>
      <c r="J40" s="38">
        <v>0.61699999999999999</v>
      </c>
      <c r="K40" s="38">
        <v>1.855</v>
      </c>
      <c r="L40" s="38">
        <v>0.23200000000000001</v>
      </c>
      <c r="M40" s="38">
        <v>2.4590000000000001</v>
      </c>
      <c r="N40" s="38">
        <v>0</v>
      </c>
      <c r="O40" s="38">
        <v>10.530999999999999</v>
      </c>
      <c r="P40" s="38">
        <v>8.0719999999999992</v>
      </c>
      <c r="Q40" s="38">
        <v>51.8</v>
      </c>
      <c r="R40" s="38">
        <v>46.713999999999999</v>
      </c>
    </row>
    <row r="41" spans="1:18" x14ac:dyDescent="0.25">
      <c r="A41" s="34">
        <v>38</v>
      </c>
      <c r="B41" s="17" t="s">
        <v>417</v>
      </c>
      <c r="C41" s="17" t="s">
        <v>461</v>
      </c>
      <c r="D41" s="36"/>
      <c r="E41" s="36"/>
      <c r="F41" s="17" t="s">
        <v>194</v>
      </c>
      <c r="G41" s="38">
        <v>10.727272727272727</v>
      </c>
      <c r="H41" s="38">
        <v>6.9999999999999991</v>
      </c>
      <c r="I41" s="38">
        <v>90.902727272727262</v>
      </c>
      <c r="J41" s="38">
        <v>1.3759090909090907</v>
      </c>
      <c r="K41" s="38">
        <v>1.6231818181818181</v>
      </c>
      <c r="L41" s="38">
        <v>0.20999999999999996</v>
      </c>
      <c r="M41" s="38">
        <v>2.0645454545454545</v>
      </c>
      <c r="N41" s="38">
        <v>0</v>
      </c>
      <c r="O41" s="38">
        <v>5.8881818181818169</v>
      </c>
      <c r="P41" s="38">
        <v>3.8236363636363748</v>
      </c>
      <c r="Q41" s="38">
        <v>31.818181818181813</v>
      </c>
      <c r="R41" s="38">
        <v>27.806363636363681</v>
      </c>
    </row>
    <row r="42" spans="1:18" x14ac:dyDescent="0.25">
      <c r="A42" s="34">
        <v>39</v>
      </c>
      <c r="B42" s="17" t="s">
        <v>468</v>
      </c>
      <c r="C42" s="17" t="s">
        <v>590</v>
      </c>
      <c r="D42" s="36" t="s">
        <v>201</v>
      </c>
      <c r="E42" s="36" t="s">
        <v>469</v>
      </c>
      <c r="F42" s="17" t="s">
        <v>45</v>
      </c>
      <c r="G42" s="38">
        <v>19</v>
      </c>
      <c r="H42" s="38">
        <v>2</v>
      </c>
      <c r="I42" s="38">
        <v>71.22</v>
      </c>
      <c r="J42" s="38">
        <v>1.23</v>
      </c>
      <c r="K42" s="38">
        <v>2.74</v>
      </c>
      <c r="L42" s="38">
        <v>1.04</v>
      </c>
      <c r="M42" s="38">
        <v>0.86</v>
      </c>
      <c r="N42" s="38">
        <v>0</v>
      </c>
      <c r="O42" s="38">
        <v>24.81</v>
      </c>
      <c r="P42" s="38">
        <v>22.910000000000004</v>
      </c>
      <c r="Q42" s="38">
        <v>120</v>
      </c>
      <c r="R42" s="38">
        <v>113.68</v>
      </c>
    </row>
    <row r="43" spans="1:18" x14ac:dyDescent="0.25">
      <c r="A43" s="34">
        <v>40</v>
      </c>
      <c r="B43" s="17" t="s">
        <v>420</v>
      </c>
      <c r="C43" s="17" t="s">
        <v>590</v>
      </c>
      <c r="D43" s="36" t="s">
        <v>202</v>
      </c>
      <c r="E43" s="36" t="s">
        <v>470</v>
      </c>
      <c r="F43" s="17" t="s">
        <v>45</v>
      </c>
      <c r="G43" s="38">
        <v>12</v>
      </c>
      <c r="H43" s="38">
        <v>2</v>
      </c>
      <c r="I43" s="38">
        <v>10.8</v>
      </c>
      <c r="J43" s="38">
        <v>2.4300000000000002</v>
      </c>
      <c r="K43" s="38">
        <v>5.62</v>
      </c>
      <c r="L43" s="38">
        <v>0.32</v>
      </c>
      <c r="M43" s="38">
        <v>1.85</v>
      </c>
      <c r="N43" s="38">
        <v>0</v>
      </c>
      <c r="O43" s="38">
        <v>80.63</v>
      </c>
      <c r="P43" s="38">
        <v>78.98</v>
      </c>
      <c r="Q43" s="38">
        <v>349</v>
      </c>
      <c r="R43" s="38">
        <v>344.98</v>
      </c>
    </row>
    <row r="44" spans="1:18" x14ac:dyDescent="0.25">
      <c r="A44" s="34">
        <v>41</v>
      </c>
      <c r="B44" s="17" t="s">
        <v>422</v>
      </c>
      <c r="C44" s="17" t="s">
        <v>590</v>
      </c>
      <c r="D44" s="36" t="s">
        <v>203</v>
      </c>
      <c r="E44" s="36" t="s">
        <v>421</v>
      </c>
      <c r="F44" s="17" t="s">
        <v>45</v>
      </c>
      <c r="G44" s="38">
        <v>26</v>
      </c>
      <c r="H44" s="38">
        <v>2</v>
      </c>
      <c r="I44" s="38">
        <v>66.45</v>
      </c>
      <c r="J44" s="38">
        <v>0.85</v>
      </c>
      <c r="K44" s="38">
        <v>1.23</v>
      </c>
      <c r="L44" s="38">
        <v>0.42</v>
      </c>
      <c r="M44" s="38">
        <v>1.22</v>
      </c>
      <c r="N44" s="38">
        <v>0</v>
      </c>
      <c r="O44" s="38">
        <v>34.049999999999997</v>
      </c>
      <c r="P44" s="38">
        <v>29.829999999999995</v>
      </c>
      <c r="Q44" s="38">
        <v>145</v>
      </c>
      <c r="R44" s="38">
        <v>130.45999999999998</v>
      </c>
    </row>
    <row r="45" spans="1:18" x14ac:dyDescent="0.25">
      <c r="A45" s="34">
        <v>42</v>
      </c>
      <c r="B45" s="17" t="s">
        <v>424</v>
      </c>
      <c r="C45" s="17" t="s">
        <v>590</v>
      </c>
      <c r="D45" s="36" t="s">
        <v>204</v>
      </c>
      <c r="E45" s="36" t="s">
        <v>425</v>
      </c>
      <c r="F45" s="17" t="s">
        <v>45</v>
      </c>
      <c r="G45" s="38">
        <v>2</v>
      </c>
      <c r="H45" s="38">
        <v>2</v>
      </c>
      <c r="I45" s="38">
        <v>83.9</v>
      </c>
      <c r="J45" s="38">
        <v>1.21</v>
      </c>
      <c r="K45" s="38">
        <v>1.6</v>
      </c>
      <c r="L45" s="38">
        <v>0.59</v>
      </c>
      <c r="M45" s="38">
        <v>0.94</v>
      </c>
      <c r="N45" s="38">
        <v>0</v>
      </c>
      <c r="O45" s="38">
        <v>12.7</v>
      </c>
      <c r="P45" s="38">
        <v>11.759999999999994</v>
      </c>
      <c r="Q45" s="38">
        <v>63</v>
      </c>
      <c r="R45" s="38">
        <v>60.629999999999981</v>
      </c>
    </row>
    <row r="46" spans="1:18" x14ac:dyDescent="0.25">
      <c r="A46" s="34">
        <v>43</v>
      </c>
      <c r="B46" s="17" t="s">
        <v>569</v>
      </c>
      <c r="C46" s="17" t="s">
        <v>461</v>
      </c>
      <c r="D46" s="36"/>
      <c r="E46" s="36"/>
      <c r="F46" s="17" t="s">
        <v>194</v>
      </c>
      <c r="G46" s="38">
        <v>7.4999999999999982</v>
      </c>
      <c r="H46" s="38">
        <v>1.9999999999999998</v>
      </c>
      <c r="I46" s="38">
        <v>77.714999999999989</v>
      </c>
      <c r="J46" s="38">
        <v>0.8587499999999999</v>
      </c>
      <c r="K46" s="38">
        <v>1.4112500000000001</v>
      </c>
      <c r="L46" s="38">
        <v>0.15125</v>
      </c>
      <c r="M46" s="38">
        <v>0.52749999999999997</v>
      </c>
      <c r="N46" s="38">
        <v>0</v>
      </c>
      <c r="O46" s="38">
        <v>19.963749999999997</v>
      </c>
      <c r="P46" s="38">
        <v>19.33625000000001</v>
      </c>
      <c r="Q46" s="38">
        <v>87.249999999999986</v>
      </c>
      <c r="R46" s="38">
        <v>85.406250000000043</v>
      </c>
    </row>
    <row r="47" spans="1:18" x14ac:dyDescent="0.25">
      <c r="A47" s="34">
        <v>44</v>
      </c>
      <c r="B47" s="17" t="s">
        <v>426</v>
      </c>
      <c r="C47" s="17" t="s">
        <v>461</v>
      </c>
      <c r="D47" s="36"/>
      <c r="E47" s="36"/>
      <c r="F47" s="17" t="s">
        <v>44</v>
      </c>
      <c r="G47" s="38">
        <v>8.571428571428573</v>
      </c>
      <c r="H47" s="38">
        <v>4</v>
      </c>
      <c r="I47" s="38">
        <v>8.4775000000000009</v>
      </c>
      <c r="J47" s="38">
        <v>2.987857142857143</v>
      </c>
      <c r="K47" s="38">
        <v>23.841785714285717</v>
      </c>
      <c r="L47" s="38">
        <v>13.555357142857144</v>
      </c>
      <c r="M47" s="38">
        <v>5.2264285714285714</v>
      </c>
      <c r="N47" s="38">
        <v>0</v>
      </c>
      <c r="O47" s="38">
        <v>45.780357142857149</v>
      </c>
      <c r="P47" s="38">
        <v>45.911071428571418</v>
      </c>
      <c r="Q47" s="38">
        <v>400.17857142857144</v>
      </c>
      <c r="R47" s="38">
        <v>411.46249999999998</v>
      </c>
    </row>
    <row r="48" spans="1:18" x14ac:dyDescent="0.25">
      <c r="A48" s="34">
        <v>45</v>
      </c>
      <c r="B48" s="17" t="s">
        <v>427</v>
      </c>
      <c r="C48" s="17" t="s">
        <v>590</v>
      </c>
      <c r="D48" s="36" t="s">
        <v>213</v>
      </c>
      <c r="E48" s="36" t="s">
        <v>471</v>
      </c>
      <c r="F48" s="17" t="s">
        <v>45</v>
      </c>
      <c r="G48" s="38">
        <v>37</v>
      </c>
      <c r="H48" s="38">
        <v>8</v>
      </c>
      <c r="I48" s="38">
        <v>72.58</v>
      </c>
      <c r="J48" s="38">
        <v>0.75</v>
      </c>
      <c r="K48" s="38">
        <v>1.33</v>
      </c>
      <c r="L48" s="38">
        <v>0.5</v>
      </c>
      <c r="M48" s="38">
        <v>0.4</v>
      </c>
      <c r="N48" s="38">
        <v>0</v>
      </c>
      <c r="O48" s="38">
        <v>24.86</v>
      </c>
      <c r="P48" s="38">
        <v>24.440000000000005</v>
      </c>
      <c r="Q48" s="38">
        <v>109</v>
      </c>
      <c r="R48" s="38">
        <v>108.38000000000002</v>
      </c>
    </row>
    <row r="49" spans="1:18" x14ac:dyDescent="0.25">
      <c r="A49" s="34">
        <v>46</v>
      </c>
      <c r="B49" s="17" t="s">
        <v>428</v>
      </c>
      <c r="C49" s="17" t="s">
        <v>590</v>
      </c>
      <c r="D49" s="36" t="s">
        <v>214</v>
      </c>
      <c r="E49" s="36" t="s">
        <v>472</v>
      </c>
      <c r="F49" s="17" t="s">
        <v>45</v>
      </c>
      <c r="G49" s="38">
        <v>26</v>
      </c>
      <c r="H49" s="38">
        <v>8</v>
      </c>
      <c r="I49" s="38">
        <v>54.3</v>
      </c>
      <c r="J49" s="38">
        <v>0.79</v>
      </c>
      <c r="K49" s="38">
        <v>1.22</v>
      </c>
      <c r="L49" s="38">
        <v>0.39</v>
      </c>
      <c r="M49" s="38">
        <v>2.48</v>
      </c>
      <c r="N49" s="38">
        <v>0</v>
      </c>
      <c r="O49" s="38">
        <v>43.3</v>
      </c>
      <c r="P49" s="38">
        <v>40.820000000000007</v>
      </c>
      <c r="Q49" s="38">
        <v>182</v>
      </c>
      <c r="R49" s="38">
        <v>176.63000000000002</v>
      </c>
    </row>
    <row r="50" spans="1:18" x14ac:dyDescent="0.25">
      <c r="A50" s="34">
        <v>47</v>
      </c>
      <c r="B50" s="17" t="s">
        <v>433</v>
      </c>
      <c r="C50" s="17" t="s">
        <v>461</v>
      </c>
      <c r="D50" s="36"/>
      <c r="E50" s="36"/>
      <c r="F50" s="17" t="s">
        <v>44</v>
      </c>
      <c r="G50" s="38">
        <v>27</v>
      </c>
      <c r="H50" s="38">
        <v>8</v>
      </c>
      <c r="I50" s="38">
        <v>86.50333333333333</v>
      </c>
      <c r="J50" s="38">
        <v>0.38</v>
      </c>
      <c r="K50" s="38">
        <v>0.59333333333333327</v>
      </c>
      <c r="L50" s="38">
        <v>0.20999999999999996</v>
      </c>
      <c r="M50" s="38">
        <v>0.61</v>
      </c>
      <c r="N50" s="38">
        <v>0</v>
      </c>
      <c r="O50" s="38">
        <v>12.356666666666666</v>
      </c>
      <c r="P50" s="38">
        <v>11.703333333333337</v>
      </c>
      <c r="Q50" s="38">
        <v>53.666666666666657</v>
      </c>
      <c r="R50" s="38">
        <v>52.296666666666681</v>
      </c>
    </row>
    <row r="51" spans="1:18" x14ac:dyDescent="0.25">
      <c r="A51" s="34">
        <v>48</v>
      </c>
      <c r="B51" s="17" t="s">
        <v>435</v>
      </c>
      <c r="C51" s="17" t="s">
        <v>461</v>
      </c>
      <c r="D51" s="36"/>
      <c r="E51" s="36"/>
      <c r="F51" s="17" t="s">
        <v>44</v>
      </c>
      <c r="G51" s="38">
        <v>26</v>
      </c>
      <c r="H51" s="38">
        <v>8</v>
      </c>
      <c r="I51" s="38">
        <v>80.625</v>
      </c>
      <c r="J51" s="38">
        <v>0.42499999999999999</v>
      </c>
      <c r="K51" s="38">
        <v>0.85</v>
      </c>
      <c r="L51" s="38">
        <v>0.31</v>
      </c>
      <c r="M51" s="38">
        <v>0.59499999999999997</v>
      </c>
      <c r="N51" s="38">
        <v>0</v>
      </c>
      <c r="O51" s="38">
        <v>17.79</v>
      </c>
      <c r="P51" s="38">
        <v>17.195</v>
      </c>
      <c r="Q51" s="38">
        <v>77.5</v>
      </c>
      <c r="R51" s="38">
        <v>76.16</v>
      </c>
    </row>
    <row r="52" spans="1:18" x14ac:dyDescent="0.25">
      <c r="A52" s="34">
        <v>49</v>
      </c>
      <c r="B52" s="17" t="s">
        <v>439</v>
      </c>
      <c r="C52" s="17" t="s">
        <v>461</v>
      </c>
      <c r="D52" s="36"/>
      <c r="E52" s="36"/>
      <c r="F52" s="17" t="s">
        <v>44</v>
      </c>
      <c r="G52" s="38">
        <v>30</v>
      </c>
      <c r="H52" s="38">
        <v>8</v>
      </c>
      <c r="I52" s="38">
        <v>86.504999999999995</v>
      </c>
      <c r="J52" s="38">
        <v>0.375</v>
      </c>
      <c r="K52" s="38">
        <v>0.72</v>
      </c>
      <c r="L52" s="38">
        <v>0.315</v>
      </c>
      <c r="M52" s="38">
        <v>0.78</v>
      </c>
      <c r="N52" s="38">
        <v>0</v>
      </c>
      <c r="O52" s="38">
        <v>12.085000000000001</v>
      </c>
      <c r="P52" s="38">
        <v>11.305000000000005</v>
      </c>
      <c r="Q52" s="38">
        <v>54</v>
      </c>
      <c r="R52" s="38">
        <v>52.495000000000019</v>
      </c>
    </row>
    <row r="53" spans="1:18" x14ac:dyDescent="0.25">
      <c r="A53" s="34">
        <v>50</v>
      </c>
      <c r="B53" s="17" t="s">
        <v>55</v>
      </c>
      <c r="C53" s="17" t="s">
        <v>461</v>
      </c>
      <c r="D53" s="36"/>
      <c r="E53" s="36"/>
      <c r="F53" s="17" t="s">
        <v>44</v>
      </c>
      <c r="G53" s="38">
        <v>24</v>
      </c>
      <c r="H53" s="38">
        <v>8</v>
      </c>
      <c r="I53" s="38">
        <v>86.89500000000001</v>
      </c>
      <c r="J53" s="38">
        <v>0.63</v>
      </c>
      <c r="K53" s="38">
        <v>0.47</v>
      </c>
      <c r="L53" s="38">
        <v>0.1</v>
      </c>
      <c r="M53" s="38">
        <v>0.66999999999999993</v>
      </c>
      <c r="N53" s="38">
        <v>0</v>
      </c>
      <c r="O53" s="38">
        <v>11.905000000000001</v>
      </c>
      <c r="P53" s="38">
        <v>11.234999999999989</v>
      </c>
      <c r="Q53" s="38">
        <v>50.5</v>
      </c>
      <c r="R53" s="38">
        <v>49.059999999999953</v>
      </c>
    </row>
    <row r="54" spans="1:18" x14ac:dyDescent="0.25">
      <c r="A54" s="34">
        <v>51</v>
      </c>
      <c r="B54" s="17" t="s">
        <v>441</v>
      </c>
      <c r="C54" s="17" t="s">
        <v>590</v>
      </c>
      <c r="D54" s="36" t="s">
        <v>224</v>
      </c>
      <c r="E54" s="36" t="s">
        <v>440</v>
      </c>
      <c r="F54" s="17" t="s">
        <v>45</v>
      </c>
      <c r="G54" s="38">
        <v>24</v>
      </c>
      <c r="H54" s="38">
        <v>8</v>
      </c>
      <c r="I54" s="38">
        <v>81.400000000000006</v>
      </c>
      <c r="J54" s="38">
        <v>0.35</v>
      </c>
      <c r="K54" s="38">
        <v>0.28000000000000003</v>
      </c>
      <c r="L54" s="38">
        <v>0.2</v>
      </c>
      <c r="M54" s="38">
        <v>1.26</v>
      </c>
      <c r="N54" s="38">
        <v>0</v>
      </c>
      <c r="O54" s="38">
        <v>17.77</v>
      </c>
      <c r="P54" s="38">
        <v>16.509999999999991</v>
      </c>
      <c r="Q54" s="38">
        <v>74</v>
      </c>
      <c r="R54" s="38">
        <v>71.479999999999961</v>
      </c>
    </row>
    <row r="55" spans="1:18" x14ac:dyDescent="0.25">
      <c r="A55" s="34">
        <v>52</v>
      </c>
      <c r="B55" s="17" t="s">
        <v>576</v>
      </c>
      <c r="C55" s="17" t="s">
        <v>461</v>
      </c>
      <c r="D55" s="36"/>
      <c r="E55" s="36"/>
      <c r="F55" s="17" t="s">
        <v>194</v>
      </c>
      <c r="G55" s="38">
        <v>34.486486486486491</v>
      </c>
      <c r="H55" s="38">
        <v>8</v>
      </c>
      <c r="I55" s="38">
        <v>87.204324324324332</v>
      </c>
      <c r="J55" s="38">
        <v>0.34378378378378383</v>
      </c>
      <c r="K55" s="38">
        <v>0.65594594594594602</v>
      </c>
      <c r="L55" s="38">
        <v>0.26324324324324327</v>
      </c>
      <c r="M55" s="38">
        <v>0.57486486486486488</v>
      </c>
      <c r="N55" s="38">
        <v>0</v>
      </c>
      <c r="O55" s="38">
        <v>11.532702702702704</v>
      </c>
      <c r="P55" s="38">
        <v>10.957837837837829</v>
      </c>
      <c r="Q55" s="38">
        <v>51.081081081081081</v>
      </c>
      <c r="R55" s="38">
        <v>49.974054054054022</v>
      </c>
    </row>
    <row r="56" spans="1:18" x14ac:dyDescent="0.25">
      <c r="A56" s="34">
        <v>53</v>
      </c>
      <c r="B56" s="17" t="s">
        <v>442</v>
      </c>
      <c r="C56" s="17" t="s">
        <v>0</v>
      </c>
      <c r="D56" s="36">
        <v>19335</v>
      </c>
      <c r="E56" s="36" t="s">
        <v>229</v>
      </c>
      <c r="F56" s="17" t="s">
        <v>45</v>
      </c>
      <c r="G56" s="38">
        <v>0</v>
      </c>
      <c r="H56" s="38">
        <v>3</v>
      </c>
      <c r="I56" s="38">
        <v>0.02</v>
      </c>
      <c r="J56" s="38">
        <v>0.01</v>
      </c>
      <c r="K56" s="38">
        <v>0</v>
      </c>
      <c r="L56" s="38">
        <v>0</v>
      </c>
      <c r="M56" s="38">
        <v>0</v>
      </c>
      <c r="N56" s="38">
        <v>0</v>
      </c>
      <c r="O56" s="38">
        <v>99.98</v>
      </c>
      <c r="P56" s="38">
        <v>99.97</v>
      </c>
      <c r="Q56" s="38">
        <v>387</v>
      </c>
      <c r="R56" s="38">
        <v>399.88</v>
      </c>
    </row>
    <row r="57" spans="1:18" x14ac:dyDescent="0.25">
      <c r="A57" s="34">
        <v>54</v>
      </c>
      <c r="B57" s="17" t="s">
        <v>443</v>
      </c>
      <c r="C57" s="17" t="s">
        <v>590</v>
      </c>
      <c r="D57" s="36" t="s">
        <v>230</v>
      </c>
      <c r="E57" s="36" t="s">
        <v>231</v>
      </c>
      <c r="F57" s="17" t="s">
        <v>50</v>
      </c>
      <c r="G57" s="38">
        <v>0</v>
      </c>
      <c r="H57" s="38">
        <v>19</v>
      </c>
      <c r="I57" s="38">
        <v>28.8</v>
      </c>
      <c r="J57" s="38">
        <v>0.21</v>
      </c>
      <c r="K57" s="38">
        <v>1.1599999999999999</v>
      </c>
      <c r="L57" s="38">
        <v>0.05</v>
      </c>
      <c r="M57" s="38">
        <v>0.61</v>
      </c>
      <c r="N57" s="38">
        <v>0</v>
      </c>
      <c r="O57" s="38">
        <v>69.78</v>
      </c>
      <c r="P57" s="38">
        <v>69.170000000000016</v>
      </c>
      <c r="Q57" s="38">
        <v>284</v>
      </c>
      <c r="R57" s="38">
        <v>282.99000000000007</v>
      </c>
    </row>
    <row r="58" spans="1:18" x14ac:dyDescent="0.25">
      <c r="A58" s="34">
        <v>55</v>
      </c>
      <c r="B58" s="17" t="s">
        <v>444</v>
      </c>
      <c r="C58" s="17" t="s">
        <v>461</v>
      </c>
      <c r="D58" s="36"/>
      <c r="E58" s="36"/>
      <c r="F58" s="17" t="s">
        <v>44</v>
      </c>
      <c r="G58" s="38">
        <v>0</v>
      </c>
      <c r="H58" s="38">
        <v>3</v>
      </c>
      <c r="I58" s="38">
        <v>27.045454545454547</v>
      </c>
      <c r="J58" s="38">
        <v>1.6727272727272731</v>
      </c>
      <c r="K58" s="38">
        <v>0.72727272727272729</v>
      </c>
      <c r="L58" s="38">
        <v>0.27272727272727276</v>
      </c>
      <c r="M58" s="38">
        <v>0</v>
      </c>
      <c r="N58" s="38">
        <v>0</v>
      </c>
      <c r="O58" s="38">
        <v>70.527272727272731</v>
      </c>
      <c r="P58" s="38">
        <v>70.281818181818181</v>
      </c>
      <c r="Q58" s="38">
        <v>287.09090909090912</v>
      </c>
      <c r="R58" s="38">
        <v>286.4909090909091</v>
      </c>
    </row>
    <row r="59" spans="1:18" x14ac:dyDescent="0.25">
      <c r="A59" s="34">
        <v>56</v>
      </c>
      <c r="B59" s="17" t="s">
        <v>445</v>
      </c>
      <c r="C59" s="17" t="s">
        <v>0</v>
      </c>
      <c r="D59" s="36">
        <v>14287</v>
      </c>
      <c r="E59" s="36" t="s">
        <v>234</v>
      </c>
      <c r="F59" s="17" t="s">
        <v>50</v>
      </c>
      <c r="G59" s="38">
        <v>95</v>
      </c>
      <c r="H59" s="38">
        <v>18</v>
      </c>
      <c r="I59" s="38">
        <v>1.43</v>
      </c>
      <c r="J59" s="38">
        <v>0.28999999999999998</v>
      </c>
      <c r="K59" s="38">
        <v>0</v>
      </c>
      <c r="L59" s="38">
        <v>1.05</v>
      </c>
      <c r="M59" s="38">
        <v>0.4</v>
      </c>
      <c r="N59" s="38">
        <v>0</v>
      </c>
      <c r="O59" s="38">
        <v>97.23</v>
      </c>
      <c r="P59" s="38">
        <v>96.829999999999984</v>
      </c>
      <c r="Q59" s="38">
        <v>378</v>
      </c>
      <c r="R59" s="38">
        <v>397.56999999999994</v>
      </c>
    </row>
    <row r="60" spans="1:18" x14ac:dyDescent="0.25">
      <c r="A60" s="34">
        <v>57</v>
      </c>
      <c r="B60" s="17" t="s">
        <v>446</v>
      </c>
      <c r="C60" s="17" t="s">
        <v>590</v>
      </c>
      <c r="D60" s="36" t="s">
        <v>235</v>
      </c>
      <c r="E60" s="36" t="s">
        <v>236</v>
      </c>
      <c r="F60" s="17" t="s">
        <v>50</v>
      </c>
      <c r="G60" s="38">
        <v>0</v>
      </c>
      <c r="H60" s="38">
        <v>19</v>
      </c>
      <c r="I60" s="38">
        <v>13.64</v>
      </c>
      <c r="J60" s="38">
        <v>0.6</v>
      </c>
      <c r="K60" s="38">
        <v>0</v>
      </c>
      <c r="L60" s="38">
        <v>0</v>
      </c>
      <c r="M60" s="38">
        <v>0</v>
      </c>
      <c r="N60" s="38">
        <v>0</v>
      </c>
      <c r="O60" s="38">
        <v>85.86</v>
      </c>
      <c r="P60" s="38">
        <v>85.76</v>
      </c>
      <c r="Q60" s="38">
        <v>395</v>
      </c>
      <c r="R60" s="38">
        <v>343.04</v>
      </c>
    </row>
    <row r="61" spans="1:18" x14ac:dyDescent="0.25">
      <c r="A61" s="34">
        <v>58</v>
      </c>
      <c r="B61" s="17" t="s">
        <v>447</v>
      </c>
      <c r="C61" s="17" t="s">
        <v>461</v>
      </c>
      <c r="D61" s="36"/>
      <c r="E61" s="36"/>
      <c r="F61" s="17" t="s">
        <v>194</v>
      </c>
      <c r="G61" s="38">
        <v>95</v>
      </c>
      <c r="H61" s="38">
        <v>9</v>
      </c>
      <c r="I61" s="38">
        <v>6.9615384615384617</v>
      </c>
      <c r="J61" s="38">
        <v>5.1538461538461533</v>
      </c>
      <c r="K61" s="38">
        <v>16.523076923076921</v>
      </c>
      <c r="L61" s="38">
        <v>10.246153846153845</v>
      </c>
      <c r="M61" s="38">
        <v>33.646153846153844</v>
      </c>
      <c r="N61" s="38">
        <v>0</v>
      </c>
      <c r="O61" s="38">
        <v>60.807692307692307</v>
      </c>
      <c r="P61" s="38">
        <v>27.469230769230769</v>
      </c>
      <c r="Q61" s="38">
        <v>332.49230769230769</v>
      </c>
      <c r="R61" s="38">
        <v>335.47692307692307</v>
      </c>
    </row>
    <row r="62" spans="1:18" x14ac:dyDescent="0.25">
      <c r="A62" s="34">
        <v>59</v>
      </c>
      <c r="B62" s="17" t="s">
        <v>56</v>
      </c>
      <c r="C62" s="17" t="s">
        <v>590</v>
      </c>
      <c r="D62" s="36" t="s">
        <v>240</v>
      </c>
      <c r="E62" s="36" t="s">
        <v>473</v>
      </c>
      <c r="F62" s="17" t="s">
        <v>50</v>
      </c>
      <c r="G62" s="38">
        <v>95</v>
      </c>
      <c r="H62" s="38">
        <v>9</v>
      </c>
      <c r="I62" s="38">
        <v>1.5</v>
      </c>
      <c r="J62" s="38">
        <v>5.51</v>
      </c>
      <c r="K62" s="38">
        <v>20.51</v>
      </c>
      <c r="L62" s="38">
        <v>15.69</v>
      </c>
      <c r="M62" s="38">
        <v>0</v>
      </c>
      <c r="N62" s="38">
        <v>0</v>
      </c>
      <c r="O62" s="38">
        <v>55.49</v>
      </c>
      <c r="P62" s="38">
        <v>56.789999999999992</v>
      </c>
      <c r="Q62" s="38">
        <v>449</v>
      </c>
      <c r="R62" s="38">
        <v>450.40999999999997</v>
      </c>
    </row>
    <row r="63" spans="1:18" x14ac:dyDescent="0.25">
      <c r="A63" s="34">
        <v>60</v>
      </c>
      <c r="B63" s="44" t="s">
        <v>448</v>
      </c>
      <c r="C63" s="17" t="s">
        <v>238</v>
      </c>
      <c r="D63" s="36">
        <v>304</v>
      </c>
      <c r="E63" s="36" t="s">
        <v>241</v>
      </c>
      <c r="F63" s="17" t="s">
        <v>50</v>
      </c>
      <c r="G63" s="38">
        <v>95</v>
      </c>
      <c r="H63" s="38">
        <v>9</v>
      </c>
      <c r="I63" s="38">
        <v>9.3000000000000007</v>
      </c>
      <c r="J63" s="38">
        <v>7</v>
      </c>
      <c r="K63" s="38">
        <v>19.600000000000001</v>
      </c>
      <c r="L63" s="38">
        <v>2</v>
      </c>
      <c r="M63" s="38">
        <v>55.8</v>
      </c>
      <c r="N63" s="38">
        <v>0</v>
      </c>
      <c r="O63" s="38">
        <v>62.1</v>
      </c>
      <c r="P63" s="38">
        <v>6.2999999999999972</v>
      </c>
      <c r="Q63" s="38">
        <v>229.68</v>
      </c>
      <c r="R63" s="38">
        <v>233.2</v>
      </c>
    </row>
    <row r="64" spans="1:18" x14ac:dyDescent="0.25">
      <c r="A64" s="34">
        <v>61</v>
      </c>
      <c r="B64" s="44" t="s">
        <v>460</v>
      </c>
      <c r="C64" s="17" t="s">
        <v>0</v>
      </c>
      <c r="D64" s="36">
        <v>2047</v>
      </c>
      <c r="E64" s="36" t="s">
        <v>242</v>
      </c>
      <c r="F64" s="17" t="s">
        <v>45</v>
      </c>
      <c r="G64" s="38">
        <v>0</v>
      </c>
      <c r="H64" s="38">
        <v>10</v>
      </c>
      <c r="I64" s="38">
        <v>0.2</v>
      </c>
      <c r="J64" s="38">
        <v>99.8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</row>
    <row r="65" spans="1:18" ht="30" x14ac:dyDescent="0.25">
      <c r="A65" s="34">
        <v>62</v>
      </c>
      <c r="B65" s="44" t="s">
        <v>449</v>
      </c>
      <c r="C65" s="17" t="s">
        <v>590</v>
      </c>
      <c r="D65" s="36" t="s">
        <v>244</v>
      </c>
      <c r="E65" s="44" t="s">
        <v>474</v>
      </c>
      <c r="F65" s="17" t="s">
        <v>45</v>
      </c>
      <c r="G65" s="38">
        <v>0</v>
      </c>
      <c r="H65" s="38">
        <v>10</v>
      </c>
      <c r="I65" s="38">
        <v>7.81</v>
      </c>
      <c r="J65" s="38">
        <v>1.01</v>
      </c>
      <c r="K65" s="38">
        <v>9.52</v>
      </c>
      <c r="L65" s="38">
        <v>2.82</v>
      </c>
      <c r="M65" s="38">
        <v>16.36</v>
      </c>
      <c r="N65" s="38">
        <v>0</v>
      </c>
      <c r="O65" s="38">
        <v>78.84</v>
      </c>
      <c r="P65" s="38">
        <v>62.480000000000004</v>
      </c>
      <c r="Q65" s="38">
        <v>379</v>
      </c>
      <c r="R65" s="38">
        <v>346.1</v>
      </c>
    </row>
    <row r="66" spans="1:18" x14ac:dyDescent="0.25">
      <c r="A66" s="34">
        <v>63</v>
      </c>
      <c r="B66" s="44" t="s">
        <v>450</v>
      </c>
      <c r="C66" s="17" t="s">
        <v>238</v>
      </c>
      <c r="D66" s="36">
        <v>386</v>
      </c>
      <c r="E66" s="46" t="s">
        <v>245</v>
      </c>
      <c r="F66" s="17" t="s">
        <v>50</v>
      </c>
      <c r="G66" s="38">
        <v>0</v>
      </c>
      <c r="H66" s="38">
        <v>10</v>
      </c>
      <c r="I66" s="38">
        <v>24</v>
      </c>
      <c r="J66" s="38">
        <v>40</v>
      </c>
      <c r="K66" s="38">
        <v>17</v>
      </c>
      <c r="L66" s="38">
        <v>3.2</v>
      </c>
      <c r="M66" s="38">
        <v>0</v>
      </c>
      <c r="N66" s="38">
        <v>0</v>
      </c>
      <c r="O66" s="38">
        <v>15.8</v>
      </c>
      <c r="P66" s="38">
        <v>15.8</v>
      </c>
      <c r="Q66" s="38">
        <v>161.57</v>
      </c>
      <c r="R66" s="38">
        <v>160</v>
      </c>
    </row>
    <row r="67" spans="1:18" x14ac:dyDescent="0.25">
      <c r="A67" s="34">
        <v>64</v>
      </c>
      <c r="B67" s="44" t="s">
        <v>451</v>
      </c>
      <c r="C67" s="17" t="s">
        <v>590</v>
      </c>
      <c r="D67" s="36" t="s">
        <v>246</v>
      </c>
      <c r="E67" s="36" t="s">
        <v>423</v>
      </c>
      <c r="F67" s="17" t="s">
        <v>45</v>
      </c>
      <c r="G67" s="38">
        <v>0</v>
      </c>
      <c r="H67" s="38">
        <v>18</v>
      </c>
      <c r="I67" s="38">
        <v>89.2</v>
      </c>
      <c r="J67" s="38">
        <v>0.09</v>
      </c>
      <c r="K67" s="38">
        <v>0</v>
      </c>
      <c r="L67" s="38">
        <v>0</v>
      </c>
      <c r="M67" s="38">
        <v>0</v>
      </c>
      <c r="N67" s="38">
        <v>0</v>
      </c>
      <c r="O67" s="38">
        <v>10.71</v>
      </c>
      <c r="P67" s="38">
        <v>10.709999999999997</v>
      </c>
      <c r="Q67" s="38">
        <v>43</v>
      </c>
      <c r="R67" s="38">
        <v>42.839999999999989</v>
      </c>
    </row>
    <row r="68" spans="1:18" x14ac:dyDescent="0.25">
      <c r="A68" s="34">
        <v>65</v>
      </c>
      <c r="B68" s="44" t="s">
        <v>452</v>
      </c>
      <c r="C68" s="17" t="s">
        <v>590</v>
      </c>
      <c r="D68" s="36" t="s">
        <v>247</v>
      </c>
      <c r="E68" s="36" t="s">
        <v>429</v>
      </c>
      <c r="F68" s="17" t="s">
        <v>50</v>
      </c>
      <c r="G68" s="38">
        <v>0</v>
      </c>
      <c r="H68" s="38">
        <v>18</v>
      </c>
      <c r="I68" s="38">
        <v>91.1</v>
      </c>
      <c r="J68" s="38">
        <v>0.3</v>
      </c>
      <c r="K68" s="38">
        <v>0.4</v>
      </c>
      <c r="L68" s="38">
        <v>0</v>
      </c>
      <c r="M68" s="38">
        <v>0.01</v>
      </c>
      <c r="N68" s="38">
        <v>0</v>
      </c>
      <c r="O68" s="38">
        <v>8.2899999999999991</v>
      </c>
      <c r="P68" s="38">
        <v>8.1900000000000048</v>
      </c>
      <c r="Q68" s="38">
        <v>46</v>
      </c>
      <c r="R68" s="38">
        <v>34.380000000000017</v>
      </c>
    </row>
    <row r="69" spans="1:18" ht="30" x14ac:dyDescent="0.25">
      <c r="A69" s="34">
        <v>66</v>
      </c>
      <c r="B69" s="44" t="s">
        <v>453</v>
      </c>
      <c r="C69" s="17" t="s">
        <v>461</v>
      </c>
      <c r="D69" s="36"/>
      <c r="E69" s="36"/>
      <c r="F69" s="17" t="s">
        <v>44</v>
      </c>
      <c r="G69" s="38">
        <v>0</v>
      </c>
      <c r="H69" s="38">
        <v>11</v>
      </c>
      <c r="I69" s="38">
        <v>91.52500000000002</v>
      </c>
      <c r="J69" s="38">
        <v>0.12954545454545457</v>
      </c>
      <c r="K69" s="38">
        <v>0.29318181818181821</v>
      </c>
      <c r="L69" s="38">
        <v>4.7727272727272729E-2</v>
      </c>
      <c r="M69" s="38">
        <v>0</v>
      </c>
      <c r="N69" s="38">
        <v>6.6363636363636376</v>
      </c>
      <c r="O69" s="38">
        <v>3.9613636363636364</v>
      </c>
      <c r="P69" s="38">
        <v>1.3681818181817986</v>
      </c>
      <c r="Q69" s="38">
        <v>43.500000000000007</v>
      </c>
      <c r="R69" s="38">
        <v>53.529545454545385</v>
      </c>
    </row>
    <row r="70" spans="1:18" x14ac:dyDescent="0.25">
      <c r="A70" s="34">
        <v>67</v>
      </c>
      <c r="B70" s="44" t="s">
        <v>454</v>
      </c>
      <c r="C70" s="17" t="s">
        <v>462</v>
      </c>
      <c r="D70" s="36"/>
      <c r="E70" s="36"/>
      <c r="F70" s="17" t="s">
        <v>51</v>
      </c>
      <c r="G70" s="34">
        <v>0</v>
      </c>
      <c r="H70" s="34">
        <v>19</v>
      </c>
      <c r="I70" s="17"/>
      <c r="J70" s="17"/>
      <c r="K70" s="17"/>
      <c r="L70" s="17"/>
      <c r="M70" s="17"/>
      <c r="N70" s="17"/>
      <c r="O70" s="17"/>
      <c r="P70" s="17"/>
      <c r="Q70" s="17"/>
      <c r="R70" s="17"/>
    </row>
    <row r="71" spans="1:18" x14ac:dyDescent="0.25">
      <c r="A71" s="34">
        <v>68</v>
      </c>
      <c r="B71" s="44" t="s">
        <v>361</v>
      </c>
      <c r="C71" s="17" t="s">
        <v>462</v>
      </c>
      <c r="D71" s="36"/>
      <c r="E71" s="36"/>
      <c r="F71" s="17" t="s">
        <v>51</v>
      </c>
      <c r="G71" s="34">
        <v>0</v>
      </c>
      <c r="H71" s="34">
        <v>19</v>
      </c>
      <c r="I71" s="17"/>
      <c r="J71" s="17"/>
      <c r="K71" s="17"/>
      <c r="L71" s="17"/>
      <c r="M71" s="17"/>
      <c r="N71" s="17"/>
      <c r="O71" s="17"/>
      <c r="P71" s="17"/>
      <c r="Q71" s="17"/>
      <c r="R71" s="17"/>
    </row>
    <row r="72" spans="1:18" x14ac:dyDescent="0.25">
      <c r="A72" s="34">
        <v>69</v>
      </c>
      <c r="B72" s="44" t="s">
        <v>455</v>
      </c>
      <c r="C72" s="17" t="s">
        <v>462</v>
      </c>
      <c r="D72" s="36"/>
      <c r="E72" s="36"/>
      <c r="F72" s="17" t="s">
        <v>51</v>
      </c>
      <c r="G72" s="34">
        <v>0</v>
      </c>
      <c r="H72" s="34">
        <v>19</v>
      </c>
      <c r="I72" s="17"/>
      <c r="J72" s="17"/>
      <c r="K72" s="17"/>
      <c r="L72" s="17"/>
      <c r="M72" s="17"/>
      <c r="N72" s="17"/>
      <c r="O72" s="17"/>
      <c r="P72" s="17"/>
      <c r="Q72" s="17"/>
      <c r="R72" s="17"/>
    </row>
    <row r="73" spans="1:18" x14ac:dyDescent="0.25">
      <c r="A73" s="34">
        <v>70</v>
      </c>
      <c r="B73" s="44" t="s">
        <v>456</v>
      </c>
      <c r="C73" s="17" t="s">
        <v>462</v>
      </c>
      <c r="D73" s="36"/>
      <c r="E73" s="36"/>
      <c r="F73" s="17" t="s">
        <v>51</v>
      </c>
      <c r="G73" s="34">
        <v>0</v>
      </c>
      <c r="H73" s="34">
        <v>19</v>
      </c>
      <c r="I73" s="17"/>
      <c r="J73" s="17"/>
      <c r="K73" s="17"/>
      <c r="L73" s="17"/>
      <c r="M73" s="17"/>
      <c r="N73" s="17"/>
      <c r="O73" s="17"/>
      <c r="P73" s="17"/>
      <c r="Q73" s="17"/>
      <c r="R73" s="17"/>
    </row>
    <row r="74" spans="1:18" ht="45" x14ac:dyDescent="0.25">
      <c r="A74" s="34">
        <v>71</v>
      </c>
      <c r="B74" s="44" t="s">
        <v>362</v>
      </c>
      <c r="C74" s="17" t="s">
        <v>462</v>
      </c>
      <c r="D74" s="36"/>
      <c r="E74" s="36"/>
      <c r="F74" s="17" t="s">
        <v>51</v>
      </c>
      <c r="G74" s="34">
        <v>0</v>
      </c>
      <c r="H74" s="34">
        <v>19</v>
      </c>
      <c r="I74" s="17"/>
      <c r="J74" s="17"/>
      <c r="K74" s="17"/>
      <c r="L74" s="17"/>
      <c r="M74" s="17"/>
      <c r="N74" s="17"/>
      <c r="O74" s="17"/>
      <c r="P74" s="17"/>
      <c r="Q74" s="17"/>
      <c r="R74" s="17"/>
    </row>
    <row r="75" spans="1:18" x14ac:dyDescent="0.25">
      <c r="A75" s="34">
        <v>72</v>
      </c>
      <c r="B75" s="44" t="s">
        <v>457</v>
      </c>
      <c r="C75" s="17" t="s">
        <v>462</v>
      </c>
      <c r="D75" s="36"/>
      <c r="E75" s="36"/>
      <c r="F75" s="17" t="s">
        <v>51</v>
      </c>
      <c r="G75" s="34">
        <v>0</v>
      </c>
      <c r="H75" s="34">
        <v>19</v>
      </c>
      <c r="I75" s="17"/>
      <c r="J75" s="17"/>
      <c r="K75" s="17"/>
      <c r="L75" s="17"/>
      <c r="M75" s="17"/>
      <c r="N75" s="17"/>
      <c r="O75" s="17"/>
      <c r="P75" s="17"/>
      <c r="Q75" s="17"/>
      <c r="R75" s="17"/>
    </row>
    <row r="76" spans="1:18" ht="30" x14ac:dyDescent="0.25">
      <c r="A76" s="34">
        <v>73</v>
      </c>
      <c r="B76" s="44" t="s">
        <v>458</v>
      </c>
      <c r="C76" s="17" t="s">
        <v>462</v>
      </c>
      <c r="D76" s="36"/>
      <c r="E76" s="36"/>
      <c r="F76" s="17" t="s">
        <v>51</v>
      </c>
      <c r="G76" s="34">
        <v>0</v>
      </c>
      <c r="H76" s="34">
        <v>19</v>
      </c>
      <c r="I76" s="17"/>
      <c r="J76" s="17"/>
      <c r="K76" s="17"/>
      <c r="L76" s="17"/>
      <c r="M76" s="17"/>
      <c r="N76" s="17"/>
      <c r="O76" s="17"/>
      <c r="P76" s="17"/>
      <c r="Q76" s="17"/>
      <c r="R76" s="17"/>
    </row>
    <row r="77" spans="1:18" ht="45" x14ac:dyDescent="0.25">
      <c r="A77" s="34">
        <v>74</v>
      </c>
      <c r="B77" s="44" t="s">
        <v>459</v>
      </c>
      <c r="C77" s="17" t="s">
        <v>462</v>
      </c>
      <c r="D77" s="36"/>
      <c r="E77" s="36"/>
      <c r="F77" s="17" t="s">
        <v>51</v>
      </c>
      <c r="G77" s="34">
        <v>0</v>
      </c>
      <c r="H77" s="34">
        <v>19</v>
      </c>
      <c r="I77" s="17"/>
      <c r="J77" s="17"/>
      <c r="K77" s="17"/>
      <c r="L77" s="17"/>
      <c r="M77" s="17"/>
      <c r="N77" s="17"/>
      <c r="O77" s="17"/>
      <c r="P77" s="17"/>
      <c r="Q77" s="17"/>
      <c r="R77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26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272" sqref="D272"/>
    </sheetView>
  </sheetViews>
  <sheetFormatPr defaultColWidth="16" defaultRowHeight="15" x14ac:dyDescent="0.25"/>
  <cols>
    <col min="1" max="16384" width="16" style="59"/>
  </cols>
  <sheetData>
    <row r="1" spans="1:42" ht="75" x14ac:dyDescent="0.25">
      <c r="A1" s="2" t="s">
        <v>294</v>
      </c>
      <c r="B1" s="2" t="s">
        <v>295</v>
      </c>
      <c r="C1" s="2" t="s">
        <v>253</v>
      </c>
      <c r="D1" s="2" t="s">
        <v>254</v>
      </c>
      <c r="E1" s="2" t="s">
        <v>255</v>
      </c>
      <c r="F1" s="23" t="s">
        <v>296</v>
      </c>
      <c r="G1" s="2" t="s">
        <v>297</v>
      </c>
      <c r="H1" s="2" t="s">
        <v>298</v>
      </c>
      <c r="I1" s="2" t="s">
        <v>259</v>
      </c>
      <c r="J1" s="2" t="s">
        <v>260</v>
      </c>
      <c r="K1" s="2" t="s">
        <v>299</v>
      </c>
      <c r="L1" s="2" t="s">
        <v>300</v>
      </c>
      <c r="M1" s="2" t="s">
        <v>301</v>
      </c>
      <c r="N1" s="2" t="s">
        <v>302</v>
      </c>
      <c r="O1" s="2" t="s">
        <v>265</v>
      </c>
      <c r="P1" s="20" t="s">
        <v>303</v>
      </c>
      <c r="Q1" s="2" t="s">
        <v>267</v>
      </c>
      <c r="R1" s="20" t="s">
        <v>304</v>
      </c>
      <c r="S1" s="2" t="s">
        <v>305</v>
      </c>
      <c r="T1" s="2" t="s">
        <v>306</v>
      </c>
      <c r="U1" s="20" t="s">
        <v>307</v>
      </c>
      <c r="V1" s="20" t="s">
        <v>308</v>
      </c>
      <c r="W1" s="2" t="s">
        <v>309</v>
      </c>
      <c r="X1" s="2" t="s">
        <v>310</v>
      </c>
      <c r="Y1" s="2" t="s">
        <v>311</v>
      </c>
      <c r="Z1" s="2" t="s">
        <v>312</v>
      </c>
      <c r="AA1" s="2" t="s">
        <v>313</v>
      </c>
      <c r="AB1" s="2" t="s">
        <v>314</v>
      </c>
      <c r="AC1" s="2" t="s">
        <v>315</v>
      </c>
      <c r="AD1" s="2" t="s">
        <v>316</v>
      </c>
      <c r="AE1" s="2" t="s">
        <v>317</v>
      </c>
      <c r="AF1" s="2" t="s">
        <v>318</v>
      </c>
      <c r="AG1" s="2" t="s">
        <v>319</v>
      </c>
      <c r="AH1" s="2" t="s">
        <v>320</v>
      </c>
      <c r="AI1" s="2" t="s">
        <v>321</v>
      </c>
      <c r="AJ1" s="2" t="s">
        <v>322</v>
      </c>
      <c r="AK1" s="2" t="s">
        <v>323</v>
      </c>
      <c r="AL1" s="2" t="s">
        <v>324</v>
      </c>
      <c r="AM1" s="2" t="s">
        <v>325</v>
      </c>
      <c r="AN1" s="2" t="s">
        <v>326</v>
      </c>
      <c r="AO1" s="2" t="s">
        <v>327</v>
      </c>
      <c r="AP1" s="2" t="s">
        <v>328</v>
      </c>
    </row>
    <row r="2" spans="1:42" x14ac:dyDescent="0.25">
      <c r="A2" s="59">
        <v>1</v>
      </c>
      <c r="B2" s="67" t="s">
        <v>366</v>
      </c>
      <c r="C2" s="68" t="s">
        <v>590</v>
      </c>
      <c r="D2" s="68" t="s">
        <v>57</v>
      </c>
      <c r="E2" s="48" t="s">
        <v>363</v>
      </c>
      <c r="F2" s="60">
        <v>0.9858233369683751</v>
      </c>
      <c r="G2" s="59">
        <v>0</v>
      </c>
      <c r="H2" s="59">
        <v>1</v>
      </c>
      <c r="I2" s="59">
        <v>23.21</v>
      </c>
      <c r="J2" s="59">
        <v>2.34</v>
      </c>
      <c r="K2" s="59">
        <v>15.27</v>
      </c>
      <c r="L2" s="59">
        <v>3.69</v>
      </c>
      <c r="M2" s="59">
        <v>2.2999999999999998</v>
      </c>
      <c r="N2" s="59">
        <v>0</v>
      </c>
      <c r="O2" s="59">
        <v>55.49</v>
      </c>
      <c r="Q2" s="59">
        <v>316</v>
      </c>
    </row>
    <row r="3" spans="1:42" x14ac:dyDescent="0.25">
      <c r="A3" s="59">
        <v>1</v>
      </c>
      <c r="B3" s="67" t="s">
        <v>366</v>
      </c>
      <c r="C3" s="68" t="s">
        <v>590</v>
      </c>
      <c r="D3" s="68" t="s">
        <v>59</v>
      </c>
      <c r="E3" s="49" t="s">
        <v>364</v>
      </c>
      <c r="F3" s="60">
        <v>2.1810250817884407E-3</v>
      </c>
      <c r="G3" s="59">
        <v>0</v>
      </c>
      <c r="H3" s="59">
        <v>1</v>
      </c>
      <c r="I3" s="59">
        <v>20.68</v>
      </c>
      <c r="J3" s="59">
        <v>1.98</v>
      </c>
      <c r="K3" s="59">
        <v>10.199999999999999</v>
      </c>
      <c r="L3" s="59">
        <v>3.8</v>
      </c>
      <c r="M3" s="59">
        <v>7.5</v>
      </c>
      <c r="N3" s="59">
        <v>0</v>
      </c>
      <c r="O3" s="59">
        <v>63.34</v>
      </c>
      <c r="Q3" s="59">
        <v>328</v>
      </c>
    </row>
    <row r="4" spans="1:42" x14ac:dyDescent="0.25">
      <c r="A4" s="59">
        <v>1</v>
      </c>
      <c r="B4" s="67" t="s">
        <v>366</v>
      </c>
      <c r="C4" s="68" t="s">
        <v>590</v>
      </c>
      <c r="D4" s="68" t="s">
        <v>58</v>
      </c>
      <c r="E4" s="49" t="s">
        <v>365</v>
      </c>
      <c r="F4" s="60">
        <v>1.1995637949836425E-2</v>
      </c>
      <c r="G4" s="59">
        <v>0</v>
      </c>
      <c r="H4" s="59">
        <v>1</v>
      </c>
      <c r="I4" s="59">
        <v>21</v>
      </c>
      <c r="J4" s="59">
        <v>1</v>
      </c>
      <c r="K4" s="59">
        <v>14</v>
      </c>
      <c r="L4" s="59">
        <v>5.2</v>
      </c>
      <c r="M4" s="59">
        <v>3.09</v>
      </c>
      <c r="N4" s="59">
        <v>0</v>
      </c>
      <c r="O4" s="59">
        <v>58.8</v>
      </c>
      <c r="Q4" s="59">
        <v>338</v>
      </c>
    </row>
    <row r="5" spans="1:42" x14ac:dyDescent="0.25">
      <c r="B5" s="69"/>
      <c r="C5" s="69"/>
      <c r="D5" s="69"/>
      <c r="E5" s="70"/>
    </row>
    <row r="6" spans="1:42" x14ac:dyDescent="0.25">
      <c r="B6" s="69"/>
      <c r="C6" s="69"/>
      <c r="D6" s="69"/>
      <c r="E6" s="70"/>
      <c r="F6" s="60"/>
      <c r="G6" s="59">
        <f>+$F2*G2+$F3*G3+$F4*G4</f>
        <v>0</v>
      </c>
      <c r="H6" s="59">
        <f>+$F2*H2+$F3*H3+$F4*H4</f>
        <v>0.99999999999999989</v>
      </c>
      <c r="I6" s="59">
        <f t="shared" ref="I6:O6" si="0">+$F2*I2+$F3*I3+$F4*I4</f>
        <v>23.177971646673935</v>
      </c>
      <c r="J6" s="59">
        <f t="shared" si="0"/>
        <v>2.3231406761177751</v>
      </c>
      <c r="K6" s="59">
        <f t="shared" si="0"/>
        <v>15.243707742639041</v>
      </c>
      <c r="L6" s="59">
        <f t="shared" si="0"/>
        <v>3.7083533260632491</v>
      </c>
      <c r="M6" s="59">
        <f t="shared" si="0"/>
        <v>2.3208178844056704</v>
      </c>
      <c r="N6" s="59">
        <f t="shared" si="0"/>
        <v>0</v>
      </c>
      <c r="O6" s="59">
        <f t="shared" si="0"/>
        <v>55.546826608505995</v>
      </c>
      <c r="Q6" s="59">
        <f>+$F2*Q2+$F3*Q3+$F4*Q4</f>
        <v>316.29007633587787</v>
      </c>
    </row>
    <row r="7" spans="1:42" x14ac:dyDescent="0.25">
      <c r="B7" s="69"/>
      <c r="C7" s="69"/>
      <c r="D7" s="69"/>
      <c r="E7" s="70"/>
    </row>
    <row r="8" spans="1:42" ht="30" x14ac:dyDescent="0.25">
      <c r="A8" s="59">
        <v>2</v>
      </c>
      <c r="B8" s="67" t="s">
        <v>367</v>
      </c>
      <c r="C8" s="68" t="s">
        <v>590</v>
      </c>
      <c r="D8" s="68" t="s">
        <v>60</v>
      </c>
      <c r="E8" s="69" t="s">
        <v>475</v>
      </c>
      <c r="F8" s="60">
        <v>0.11111111111111112</v>
      </c>
      <c r="G8" s="59">
        <v>0</v>
      </c>
      <c r="H8" s="59">
        <v>1</v>
      </c>
      <c r="I8" s="59">
        <v>1.44</v>
      </c>
      <c r="J8" s="59">
        <v>1.02</v>
      </c>
      <c r="K8" s="59">
        <v>10.52</v>
      </c>
      <c r="L8" s="59">
        <v>12.89</v>
      </c>
      <c r="M8" s="59">
        <v>0.48</v>
      </c>
      <c r="N8" s="59">
        <v>0</v>
      </c>
      <c r="O8" s="59">
        <v>74.13</v>
      </c>
      <c r="Q8" s="59">
        <v>455</v>
      </c>
    </row>
    <row r="9" spans="1:42" ht="30" x14ac:dyDescent="0.25">
      <c r="A9" s="59">
        <v>2</v>
      </c>
      <c r="B9" s="67" t="s">
        <v>367</v>
      </c>
      <c r="C9" s="68" t="s">
        <v>590</v>
      </c>
      <c r="D9" s="68" t="s">
        <v>63</v>
      </c>
      <c r="E9" s="69" t="s">
        <v>476</v>
      </c>
      <c r="F9" s="60">
        <v>0.11111111111111112</v>
      </c>
      <c r="G9" s="59">
        <v>0</v>
      </c>
      <c r="H9" s="59">
        <v>1</v>
      </c>
      <c r="I9" s="59">
        <v>1.82</v>
      </c>
      <c r="J9" s="59">
        <v>1.59</v>
      </c>
      <c r="K9" s="59">
        <v>8.5</v>
      </c>
      <c r="L9" s="59">
        <v>8.83</v>
      </c>
      <c r="M9" s="59">
        <v>0.44</v>
      </c>
      <c r="N9" s="59">
        <v>0</v>
      </c>
      <c r="O9" s="59">
        <v>79.260000000000005</v>
      </c>
      <c r="Q9" s="59">
        <v>431</v>
      </c>
    </row>
    <row r="10" spans="1:42" ht="30" x14ac:dyDescent="0.25">
      <c r="A10" s="59">
        <v>2</v>
      </c>
      <c r="B10" s="67" t="s">
        <v>367</v>
      </c>
      <c r="C10" s="68" t="s">
        <v>590</v>
      </c>
      <c r="D10" s="68" t="s">
        <v>64</v>
      </c>
      <c r="E10" s="69" t="s">
        <v>477</v>
      </c>
      <c r="F10" s="60">
        <v>0.11111111111111112</v>
      </c>
      <c r="G10" s="59">
        <v>0</v>
      </c>
      <c r="H10" s="59">
        <v>1</v>
      </c>
      <c r="I10" s="59">
        <v>2</v>
      </c>
      <c r="J10" s="59">
        <v>1</v>
      </c>
      <c r="K10" s="59">
        <v>10</v>
      </c>
      <c r="L10" s="59">
        <v>11</v>
      </c>
      <c r="M10" s="59">
        <v>0.45</v>
      </c>
      <c r="N10" s="59">
        <v>0</v>
      </c>
      <c r="O10" s="59">
        <v>76</v>
      </c>
      <c r="Q10" s="59">
        <v>443</v>
      </c>
    </row>
    <row r="11" spans="1:42" ht="30" x14ac:dyDescent="0.25">
      <c r="A11" s="59">
        <v>2</v>
      </c>
      <c r="B11" s="67" t="s">
        <v>367</v>
      </c>
      <c r="C11" s="68" t="s">
        <v>590</v>
      </c>
      <c r="D11" s="68" t="s">
        <v>61</v>
      </c>
      <c r="E11" s="69" t="s">
        <v>479</v>
      </c>
      <c r="F11" s="60">
        <v>0.41666666666666674</v>
      </c>
      <c r="G11" s="59">
        <v>0</v>
      </c>
      <c r="H11" s="59">
        <v>1</v>
      </c>
      <c r="I11" s="59">
        <v>4.9000000000000004</v>
      </c>
      <c r="J11" s="59">
        <v>1.2</v>
      </c>
      <c r="K11" s="59">
        <v>12.02</v>
      </c>
      <c r="L11" s="59">
        <v>9.0399999999999991</v>
      </c>
      <c r="M11" s="59">
        <v>0.62</v>
      </c>
      <c r="N11" s="59">
        <v>0</v>
      </c>
      <c r="O11" s="59">
        <v>72.84</v>
      </c>
      <c r="Q11" s="59">
        <v>421</v>
      </c>
    </row>
    <row r="12" spans="1:42" ht="30" x14ac:dyDescent="0.25">
      <c r="A12" s="59">
        <v>2</v>
      </c>
      <c r="B12" s="67" t="s">
        <v>367</v>
      </c>
      <c r="C12" s="68" t="s">
        <v>590</v>
      </c>
      <c r="D12" s="68" t="s">
        <v>62</v>
      </c>
      <c r="E12" s="69" t="s">
        <v>478</v>
      </c>
      <c r="F12" s="60">
        <v>0.125</v>
      </c>
      <c r="G12" s="59">
        <v>0</v>
      </c>
      <c r="H12" s="59">
        <v>1</v>
      </c>
      <c r="I12" s="59">
        <v>3.5</v>
      </c>
      <c r="J12" s="59">
        <v>1.4</v>
      </c>
      <c r="K12" s="59">
        <v>10.4</v>
      </c>
      <c r="L12" s="59">
        <v>9.6</v>
      </c>
      <c r="M12" s="59">
        <v>1.5</v>
      </c>
      <c r="N12" s="59">
        <v>0</v>
      </c>
      <c r="O12" s="59">
        <v>75.099999999999994</v>
      </c>
      <c r="Q12" s="59">
        <v>428</v>
      </c>
    </row>
    <row r="13" spans="1:42" ht="30" x14ac:dyDescent="0.25">
      <c r="A13" s="59">
        <v>2</v>
      </c>
      <c r="B13" s="67" t="s">
        <v>367</v>
      </c>
      <c r="C13" s="68" t="s">
        <v>590</v>
      </c>
      <c r="D13" s="68" t="s">
        <v>65</v>
      </c>
      <c r="E13" s="69" t="s">
        <v>480</v>
      </c>
      <c r="F13" s="60">
        <v>0.125</v>
      </c>
      <c r="G13" s="59">
        <v>0</v>
      </c>
      <c r="H13" s="59">
        <v>1</v>
      </c>
      <c r="I13" s="59">
        <v>2.4300000000000002</v>
      </c>
      <c r="J13" s="59">
        <v>1.06</v>
      </c>
      <c r="K13" s="59">
        <v>9.6999999999999993</v>
      </c>
      <c r="L13" s="59">
        <v>13.5</v>
      </c>
      <c r="M13" s="59">
        <v>0.39</v>
      </c>
      <c r="N13" s="59">
        <v>0</v>
      </c>
      <c r="O13" s="59">
        <v>71.31</v>
      </c>
      <c r="Q13" s="59">
        <v>446</v>
      </c>
    </row>
    <row r="14" spans="1:42" x14ac:dyDescent="0.25">
      <c r="B14" s="69"/>
      <c r="C14" s="69"/>
      <c r="D14" s="69"/>
      <c r="E14" s="69"/>
    </row>
    <row r="15" spans="1:42" x14ac:dyDescent="0.25">
      <c r="B15" s="69"/>
      <c r="C15" s="69"/>
      <c r="D15" s="69"/>
      <c r="E15" s="69"/>
      <c r="F15" s="60"/>
      <c r="G15" s="59">
        <f>+$F8*G8+$F9*G9+$F10*G10+$F11*G11+$F12*G12+$F13*G13</f>
        <v>0</v>
      </c>
      <c r="H15" s="59">
        <f t="shared" ref="H15:O15" si="1">+$F8*H8+$F9*H9+$F10*H10+$F11*H11+$F12*H12+$F13*H13</f>
        <v>1</v>
      </c>
      <c r="I15" s="59">
        <f t="shared" si="1"/>
        <v>3.3673611111111112</v>
      </c>
      <c r="J15" s="59">
        <f t="shared" si="1"/>
        <v>1.2086111111111113</v>
      </c>
      <c r="K15" s="59">
        <f t="shared" si="1"/>
        <v>10.74527777777778</v>
      </c>
      <c r="L15" s="59">
        <f t="shared" si="1"/>
        <v>10.289722222222222</v>
      </c>
      <c r="M15" s="59">
        <f t="shared" si="1"/>
        <v>0.64680555555555552</v>
      </c>
      <c r="N15" s="59">
        <f t="shared" si="1"/>
        <v>0</v>
      </c>
      <c r="O15" s="59">
        <f t="shared" si="1"/>
        <v>74.139027777777784</v>
      </c>
      <c r="Q15" s="59">
        <f>+$F8*Q8+$F9*Q9+$F10*Q10+$F11*Q11+$F12*Q12+$F13*Q13</f>
        <v>432.33333333333337</v>
      </c>
    </row>
    <row r="16" spans="1:42" x14ac:dyDescent="0.25">
      <c r="B16" s="69"/>
      <c r="C16" s="69"/>
      <c r="D16" s="69"/>
      <c r="E16" s="69"/>
    </row>
    <row r="17" spans="1:17" x14ac:dyDescent="0.25">
      <c r="A17" s="59">
        <v>3</v>
      </c>
      <c r="B17" s="69" t="s">
        <v>373</v>
      </c>
      <c r="C17" s="68" t="s">
        <v>590</v>
      </c>
      <c r="D17" s="69" t="s">
        <v>66</v>
      </c>
      <c r="E17" s="69" t="s">
        <v>372</v>
      </c>
      <c r="F17" s="59">
        <f>1/5</f>
        <v>0.2</v>
      </c>
      <c r="G17" s="59">
        <v>0</v>
      </c>
      <c r="H17" s="59">
        <v>1</v>
      </c>
      <c r="I17" s="59">
        <v>10.7</v>
      </c>
      <c r="J17" s="59">
        <v>0.78</v>
      </c>
      <c r="K17" s="59">
        <v>6</v>
      </c>
      <c r="L17" s="59">
        <v>0.46</v>
      </c>
      <c r="M17" s="59">
        <v>0.65</v>
      </c>
      <c r="N17" s="59">
        <v>0</v>
      </c>
      <c r="O17" s="59">
        <v>82.06</v>
      </c>
      <c r="Q17" s="59">
        <v>356</v>
      </c>
    </row>
    <row r="18" spans="1:17" x14ac:dyDescent="0.25">
      <c r="A18" s="59">
        <v>3</v>
      </c>
      <c r="B18" s="69" t="s">
        <v>373</v>
      </c>
      <c r="C18" s="68" t="s">
        <v>590</v>
      </c>
      <c r="D18" s="69" t="s">
        <v>44</v>
      </c>
      <c r="E18" s="69" t="s">
        <v>371</v>
      </c>
      <c r="F18" s="59">
        <f t="shared" ref="F18:F21" si="2">1/5</f>
        <v>0.2</v>
      </c>
      <c r="G18" s="59">
        <v>0</v>
      </c>
      <c r="H18" s="59">
        <v>1</v>
      </c>
      <c r="I18" s="59">
        <v>13.1</v>
      </c>
      <c r="J18" s="59">
        <v>0.72</v>
      </c>
      <c r="K18" s="59">
        <v>7.21</v>
      </c>
      <c r="L18" s="59">
        <v>0.42</v>
      </c>
      <c r="M18" s="59">
        <v>0.6</v>
      </c>
      <c r="N18" s="59">
        <v>0</v>
      </c>
      <c r="O18" s="59">
        <v>78.55</v>
      </c>
      <c r="Q18" s="59">
        <v>347</v>
      </c>
    </row>
    <row r="19" spans="1:17" x14ac:dyDescent="0.25">
      <c r="A19" s="59">
        <v>3</v>
      </c>
      <c r="B19" s="69" t="s">
        <v>373</v>
      </c>
      <c r="C19" s="68" t="s">
        <v>590</v>
      </c>
      <c r="D19" s="69" t="s">
        <v>67</v>
      </c>
      <c r="E19" s="69" t="s">
        <v>370</v>
      </c>
      <c r="F19" s="59">
        <f t="shared" si="2"/>
        <v>0.2</v>
      </c>
      <c r="G19" s="59">
        <v>0</v>
      </c>
      <c r="H19" s="59">
        <v>1</v>
      </c>
      <c r="I19" s="59">
        <v>11.23</v>
      </c>
      <c r="J19" s="59">
        <v>0.98</v>
      </c>
      <c r="K19" s="59">
        <v>7.82</v>
      </c>
      <c r="L19" s="59">
        <v>0.24</v>
      </c>
      <c r="M19" s="59">
        <v>0.72</v>
      </c>
      <c r="N19" s="59">
        <v>0</v>
      </c>
      <c r="O19" s="59">
        <v>79.73</v>
      </c>
      <c r="Q19" s="59">
        <v>352</v>
      </c>
    </row>
    <row r="20" spans="1:17" x14ac:dyDescent="0.25">
      <c r="A20" s="59">
        <v>3</v>
      </c>
      <c r="B20" s="69" t="s">
        <v>373</v>
      </c>
      <c r="C20" s="68" t="s">
        <v>590</v>
      </c>
      <c r="D20" s="69" t="s">
        <v>68</v>
      </c>
      <c r="E20" s="69" t="s">
        <v>369</v>
      </c>
      <c r="F20" s="59">
        <f t="shared" si="2"/>
        <v>0.2</v>
      </c>
      <c r="G20" s="59">
        <v>0</v>
      </c>
      <c r="H20" s="59">
        <v>1</v>
      </c>
      <c r="I20" s="59">
        <v>11.55</v>
      </c>
      <c r="J20" s="59">
        <v>0.78</v>
      </c>
      <c r="K20" s="59">
        <v>6</v>
      </c>
      <c r="L20" s="59">
        <v>0.46</v>
      </c>
      <c r="M20" s="59">
        <v>0.65</v>
      </c>
      <c r="N20" s="59">
        <v>0</v>
      </c>
      <c r="O20" s="59">
        <v>81.209999999999994</v>
      </c>
      <c r="Q20" s="59">
        <v>353</v>
      </c>
    </row>
    <row r="21" spans="1:17" x14ac:dyDescent="0.25">
      <c r="A21" s="59">
        <v>3</v>
      </c>
      <c r="B21" s="69" t="s">
        <v>373</v>
      </c>
      <c r="C21" s="68" t="s">
        <v>590</v>
      </c>
      <c r="D21" s="69" t="s">
        <v>69</v>
      </c>
      <c r="E21" s="69" t="s">
        <v>368</v>
      </c>
      <c r="F21" s="59">
        <f t="shared" si="2"/>
        <v>0.2</v>
      </c>
      <c r="G21" s="59">
        <v>0</v>
      </c>
      <c r="H21" s="59">
        <v>1</v>
      </c>
      <c r="I21" s="59">
        <v>10.95</v>
      </c>
      <c r="J21" s="59">
        <v>0.82</v>
      </c>
      <c r="K21" s="59">
        <v>8.1999999999999993</v>
      </c>
      <c r="L21" s="59">
        <v>0.46</v>
      </c>
      <c r="M21" s="59">
        <v>0.79</v>
      </c>
      <c r="N21" s="59">
        <v>0</v>
      </c>
      <c r="O21" s="59">
        <v>79.650000000000006</v>
      </c>
      <c r="Q21" s="59">
        <v>355</v>
      </c>
    </row>
    <row r="22" spans="1:17" x14ac:dyDescent="0.25">
      <c r="B22" s="69"/>
      <c r="C22" s="69"/>
      <c r="D22" s="69"/>
      <c r="E22" s="69"/>
    </row>
    <row r="23" spans="1:17" x14ac:dyDescent="0.25">
      <c r="B23" s="69"/>
      <c r="C23" s="69"/>
      <c r="D23" s="69"/>
      <c r="E23" s="69"/>
      <c r="G23" s="59">
        <f>+$F17*G17+$F18*G18+$F19*G19+$F20*G20+$F21*G21</f>
        <v>0</v>
      </c>
      <c r="H23" s="59">
        <f t="shared" ref="H23:O23" si="3">+$F17*H17+$F18*H18+$F19*H19+$F20*H20+$F21*H21</f>
        <v>1</v>
      </c>
      <c r="I23" s="59">
        <f t="shared" si="3"/>
        <v>11.506</v>
      </c>
      <c r="J23" s="59">
        <f t="shared" si="3"/>
        <v>0.81600000000000017</v>
      </c>
      <c r="K23" s="59">
        <f t="shared" si="3"/>
        <v>7.0460000000000003</v>
      </c>
      <c r="L23" s="59">
        <f t="shared" si="3"/>
        <v>0.40800000000000008</v>
      </c>
      <c r="M23" s="59">
        <f t="shared" si="3"/>
        <v>0.68200000000000005</v>
      </c>
      <c r="N23" s="59">
        <f t="shared" si="3"/>
        <v>0</v>
      </c>
      <c r="O23" s="59">
        <f t="shared" si="3"/>
        <v>80.240000000000009</v>
      </c>
      <c r="Q23" s="59">
        <f>+$F17*Q17+$F18*Q18+$F19*Q19+$F20*Q20+$F21*Q21</f>
        <v>352.6</v>
      </c>
    </row>
    <row r="24" spans="1:17" x14ac:dyDescent="0.25">
      <c r="B24" s="69"/>
      <c r="C24" s="69"/>
      <c r="D24" s="69"/>
      <c r="E24" s="69"/>
    </row>
    <row r="25" spans="1:17" x14ac:dyDescent="0.25">
      <c r="A25" s="59">
        <v>4</v>
      </c>
      <c r="B25" s="67" t="s">
        <v>374</v>
      </c>
      <c r="C25" s="68" t="s">
        <v>590</v>
      </c>
      <c r="D25" s="69" t="s">
        <v>70</v>
      </c>
      <c r="E25" s="69" t="s">
        <v>481</v>
      </c>
      <c r="F25" s="59">
        <f>1/15</f>
        <v>6.6666666666666666E-2</v>
      </c>
      <c r="G25" s="59">
        <v>0</v>
      </c>
      <c r="H25" s="59">
        <v>1</v>
      </c>
      <c r="I25" s="59">
        <v>10.4</v>
      </c>
      <c r="J25" s="59">
        <v>1.6</v>
      </c>
      <c r="K25" s="59">
        <v>9.33</v>
      </c>
      <c r="L25" s="59">
        <v>3.9</v>
      </c>
      <c r="M25" s="59">
        <v>2.4700000000000002</v>
      </c>
      <c r="N25" s="59">
        <v>0</v>
      </c>
      <c r="O25" s="59">
        <v>74.77</v>
      </c>
      <c r="Q25" s="59">
        <v>372</v>
      </c>
    </row>
    <row r="26" spans="1:17" x14ac:dyDescent="0.25">
      <c r="A26" s="59">
        <v>4</v>
      </c>
      <c r="B26" s="67" t="s">
        <v>374</v>
      </c>
      <c r="C26" s="68" t="s">
        <v>590</v>
      </c>
      <c r="D26" s="69" t="s">
        <v>71</v>
      </c>
      <c r="E26" s="69" t="s">
        <v>482</v>
      </c>
      <c r="F26" s="59">
        <f t="shared" ref="F26:F39" si="4">1/15</f>
        <v>6.6666666666666666E-2</v>
      </c>
      <c r="G26" s="59">
        <v>0</v>
      </c>
      <c r="H26" s="59">
        <v>1</v>
      </c>
      <c r="I26" s="59">
        <v>11.26</v>
      </c>
      <c r="J26" s="59">
        <v>1.48</v>
      </c>
      <c r="K26" s="59">
        <v>11.26</v>
      </c>
      <c r="L26" s="59">
        <v>7.44</v>
      </c>
      <c r="M26" s="59">
        <v>2.78</v>
      </c>
      <c r="N26" s="59">
        <v>0</v>
      </c>
      <c r="O26" s="59">
        <v>76.260000000000005</v>
      </c>
      <c r="Q26" s="59">
        <v>367</v>
      </c>
    </row>
    <row r="27" spans="1:17" x14ac:dyDescent="0.25">
      <c r="A27" s="59">
        <v>4</v>
      </c>
      <c r="B27" s="67" t="s">
        <v>374</v>
      </c>
      <c r="C27" s="68" t="s">
        <v>590</v>
      </c>
      <c r="D27" s="69" t="s">
        <v>72</v>
      </c>
      <c r="E27" s="69" t="s">
        <v>483</v>
      </c>
      <c r="F27" s="59">
        <f t="shared" si="4"/>
        <v>6.6666666666666666E-2</v>
      </c>
      <c r="G27" s="59">
        <v>0</v>
      </c>
      <c r="H27" s="59">
        <v>1</v>
      </c>
      <c r="I27" s="59">
        <v>9.36</v>
      </c>
      <c r="J27" s="59">
        <v>1.68</v>
      </c>
      <c r="K27" s="59">
        <v>8.32</v>
      </c>
      <c r="L27" s="59">
        <v>4.6100000000000003</v>
      </c>
      <c r="M27" s="59">
        <v>2.81</v>
      </c>
      <c r="N27" s="59">
        <v>0</v>
      </c>
      <c r="O27" s="59">
        <v>76.03</v>
      </c>
      <c r="Q27" s="59">
        <v>379</v>
      </c>
    </row>
    <row r="28" spans="1:17" x14ac:dyDescent="0.25">
      <c r="A28" s="59">
        <v>4</v>
      </c>
      <c r="B28" s="67" t="s">
        <v>374</v>
      </c>
      <c r="C28" s="68" t="s">
        <v>590</v>
      </c>
      <c r="D28" s="69" t="s">
        <v>73</v>
      </c>
      <c r="E28" s="69" t="s">
        <v>484</v>
      </c>
      <c r="F28" s="59">
        <f t="shared" si="4"/>
        <v>6.6666666666666666E-2</v>
      </c>
      <c r="G28" s="59">
        <v>0</v>
      </c>
      <c r="H28" s="59">
        <v>1</v>
      </c>
      <c r="I28" s="59">
        <v>10.14</v>
      </c>
      <c r="J28" s="59">
        <v>1.48</v>
      </c>
      <c r="K28" s="59">
        <v>9.91</v>
      </c>
      <c r="L28" s="59">
        <v>4.2300000000000004</v>
      </c>
      <c r="M28" s="59">
        <v>3.06</v>
      </c>
      <c r="N28" s="59">
        <v>0</v>
      </c>
      <c r="O28" s="59">
        <v>74.239999999999995</v>
      </c>
      <c r="Q28" s="59">
        <v>375</v>
      </c>
    </row>
    <row r="29" spans="1:17" x14ac:dyDescent="0.25">
      <c r="A29" s="59">
        <v>4</v>
      </c>
      <c r="B29" s="67" t="s">
        <v>374</v>
      </c>
      <c r="C29" s="68" t="s">
        <v>590</v>
      </c>
      <c r="D29" s="69" t="s">
        <v>74</v>
      </c>
      <c r="E29" s="69" t="s">
        <v>485</v>
      </c>
      <c r="F29" s="59">
        <f t="shared" si="4"/>
        <v>6.6666666666666666E-2</v>
      </c>
      <c r="G29" s="59">
        <v>0</v>
      </c>
      <c r="H29" s="59">
        <v>1</v>
      </c>
      <c r="I29" s="59">
        <v>10.8</v>
      </c>
      <c r="J29" s="59">
        <v>1.24</v>
      </c>
      <c r="K29" s="59">
        <v>8.59</v>
      </c>
      <c r="L29" s="59">
        <v>4.26</v>
      </c>
      <c r="M29" s="59">
        <v>2.17</v>
      </c>
      <c r="N29" s="59">
        <v>0</v>
      </c>
      <c r="O29" s="59">
        <v>75.11</v>
      </c>
      <c r="Q29" s="59">
        <v>373</v>
      </c>
    </row>
    <row r="30" spans="1:17" x14ac:dyDescent="0.25">
      <c r="A30" s="59">
        <v>4</v>
      </c>
      <c r="B30" s="67" t="s">
        <v>374</v>
      </c>
      <c r="C30" s="68" t="s">
        <v>590</v>
      </c>
      <c r="D30" s="69" t="s">
        <v>75</v>
      </c>
      <c r="E30" s="69" t="s">
        <v>486</v>
      </c>
      <c r="F30" s="59">
        <f t="shared" si="4"/>
        <v>6.6666666666666666E-2</v>
      </c>
      <c r="G30" s="59">
        <v>0</v>
      </c>
      <c r="H30" s="59">
        <v>1</v>
      </c>
      <c r="I30" s="59">
        <v>8.02</v>
      </c>
      <c r="J30" s="59">
        <v>1.66</v>
      </c>
      <c r="K30" s="59">
        <v>8.61</v>
      </c>
      <c r="L30" s="59">
        <v>4.97</v>
      </c>
      <c r="M30" s="59">
        <v>4.1100000000000003</v>
      </c>
      <c r="N30" s="59">
        <v>0</v>
      </c>
      <c r="O30" s="59">
        <v>7.73</v>
      </c>
      <c r="Q30" s="59">
        <v>386</v>
      </c>
    </row>
    <row r="31" spans="1:17" x14ac:dyDescent="0.25">
      <c r="A31" s="59">
        <v>4</v>
      </c>
      <c r="B31" s="67" t="s">
        <v>374</v>
      </c>
      <c r="C31" s="68" t="s">
        <v>590</v>
      </c>
      <c r="D31" s="69" t="s">
        <v>76</v>
      </c>
      <c r="E31" s="69" t="s">
        <v>487</v>
      </c>
      <c r="F31" s="59">
        <f t="shared" si="4"/>
        <v>6.6666666666666666E-2</v>
      </c>
      <c r="G31" s="59">
        <v>0</v>
      </c>
      <c r="H31" s="59">
        <v>1</v>
      </c>
      <c r="I31" s="59">
        <v>12.2</v>
      </c>
      <c r="J31" s="59">
        <v>1.2</v>
      </c>
      <c r="K31" s="59">
        <v>8.4</v>
      </c>
      <c r="L31" s="59">
        <v>4.0999999999999996</v>
      </c>
      <c r="M31" s="59">
        <v>2.4</v>
      </c>
      <c r="N31" s="59">
        <v>0</v>
      </c>
      <c r="O31" s="59">
        <v>74.099999999999994</v>
      </c>
      <c r="Q31" s="59">
        <v>367</v>
      </c>
    </row>
    <row r="32" spans="1:17" x14ac:dyDescent="0.25">
      <c r="A32" s="59">
        <v>4</v>
      </c>
      <c r="B32" s="67" t="s">
        <v>374</v>
      </c>
      <c r="C32" s="68" t="s">
        <v>590</v>
      </c>
      <c r="D32" s="69" t="s">
        <v>77</v>
      </c>
      <c r="E32" s="69" t="s">
        <v>488</v>
      </c>
      <c r="F32" s="59">
        <f t="shared" si="4"/>
        <v>6.6666666666666666E-2</v>
      </c>
      <c r="G32" s="59">
        <v>0</v>
      </c>
      <c r="H32" s="59">
        <v>1</v>
      </c>
      <c r="I32" s="59">
        <v>10.37</v>
      </c>
      <c r="J32" s="59">
        <v>1.54</v>
      </c>
      <c r="K32" s="59">
        <v>6.44</v>
      </c>
      <c r="L32" s="59">
        <v>3.9</v>
      </c>
      <c r="M32" s="59">
        <v>1.53</v>
      </c>
      <c r="N32" s="59">
        <v>0</v>
      </c>
      <c r="O32" s="59">
        <v>77.77</v>
      </c>
      <c r="Q32" s="59">
        <v>372</v>
      </c>
    </row>
    <row r="33" spans="1:17" x14ac:dyDescent="0.25">
      <c r="A33" s="59">
        <v>4</v>
      </c>
      <c r="B33" s="67" t="s">
        <v>374</v>
      </c>
      <c r="C33" s="68" t="s">
        <v>590</v>
      </c>
      <c r="D33" s="69" t="s">
        <v>78</v>
      </c>
      <c r="E33" s="69" t="s">
        <v>489</v>
      </c>
      <c r="F33" s="59">
        <f t="shared" si="4"/>
        <v>6.6666666666666666E-2</v>
      </c>
      <c r="G33" s="59">
        <v>0</v>
      </c>
      <c r="H33" s="59">
        <v>1</v>
      </c>
      <c r="I33" s="59">
        <v>11.12</v>
      </c>
      <c r="J33" s="59">
        <v>1.48</v>
      </c>
      <c r="K33" s="59">
        <v>7.76</v>
      </c>
      <c r="L33" s="59">
        <v>4.22</v>
      </c>
      <c r="M33" s="59">
        <v>2.44</v>
      </c>
      <c r="N33" s="59">
        <v>0</v>
      </c>
      <c r="O33" s="59">
        <v>75.42</v>
      </c>
      <c r="Q33" s="59">
        <v>371</v>
      </c>
    </row>
    <row r="34" spans="1:17" x14ac:dyDescent="0.25">
      <c r="A34" s="59">
        <v>4</v>
      </c>
      <c r="B34" s="67" t="s">
        <v>374</v>
      </c>
      <c r="C34" s="68" t="s">
        <v>590</v>
      </c>
      <c r="D34" s="69" t="s">
        <v>79</v>
      </c>
      <c r="E34" s="69" t="s">
        <v>490</v>
      </c>
      <c r="F34" s="59">
        <f t="shared" si="4"/>
        <v>6.6666666666666666E-2</v>
      </c>
      <c r="G34" s="59">
        <v>0</v>
      </c>
      <c r="H34" s="59">
        <v>1</v>
      </c>
      <c r="I34" s="59">
        <v>10.4</v>
      </c>
      <c r="J34" s="59">
        <v>1.78</v>
      </c>
      <c r="K34" s="59">
        <v>9.5</v>
      </c>
      <c r="L34" s="59">
        <v>4.1500000000000004</v>
      </c>
      <c r="M34" s="59">
        <v>3.36</v>
      </c>
      <c r="N34" s="59">
        <v>0</v>
      </c>
      <c r="O34" s="59">
        <v>74.17</v>
      </c>
      <c r="Q34" s="59">
        <v>372</v>
      </c>
    </row>
    <row r="35" spans="1:17" x14ac:dyDescent="0.25">
      <c r="A35" s="59">
        <v>4</v>
      </c>
      <c r="B35" s="67" t="s">
        <v>374</v>
      </c>
      <c r="C35" s="68" t="s">
        <v>590</v>
      </c>
      <c r="D35" s="69" t="s">
        <v>80</v>
      </c>
      <c r="E35" s="69" t="s">
        <v>491</v>
      </c>
      <c r="F35" s="59">
        <f t="shared" si="4"/>
        <v>6.6666666666666666E-2</v>
      </c>
      <c r="G35" s="59">
        <v>0</v>
      </c>
      <c r="H35" s="59">
        <v>1</v>
      </c>
      <c r="I35" s="59">
        <v>10.45</v>
      </c>
      <c r="J35" s="59">
        <v>1.8</v>
      </c>
      <c r="K35" s="59">
        <v>9.33</v>
      </c>
      <c r="L35" s="59">
        <v>3.9</v>
      </c>
      <c r="M35" s="59">
        <v>2.4700000000000002</v>
      </c>
      <c r="N35" s="59">
        <v>0</v>
      </c>
      <c r="O35" s="59">
        <v>74.72</v>
      </c>
      <c r="Q35" s="59">
        <v>371</v>
      </c>
    </row>
    <row r="36" spans="1:17" x14ac:dyDescent="0.25">
      <c r="A36" s="59">
        <v>4</v>
      </c>
      <c r="B36" s="67" t="s">
        <v>374</v>
      </c>
      <c r="C36" s="68" t="s">
        <v>590</v>
      </c>
      <c r="D36" s="69" t="s">
        <v>81</v>
      </c>
      <c r="E36" s="69" t="s">
        <v>492</v>
      </c>
      <c r="F36" s="59">
        <f t="shared" si="4"/>
        <v>6.6666666666666666E-2</v>
      </c>
      <c r="G36" s="59">
        <v>0</v>
      </c>
      <c r="H36" s="59">
        <v>1</v>
      </c>
      <c r="I36" s="59">
        <v>11.4</v>
      </c>
      <c r="J36" s="59">
        <v>1.72</v>
      </c>
      <c r="K36" s="59">
        <v>7.3</v>
      </c>
      <c r="L36" s="59">
        <v>3.4</v>
      </c>
      <c r="M36" s="59">
        <v>2.23</v>
      </c>
      <c r="N36" s="59">
        <v>0</v>
      </c>
      <c r="O36" s="59">
        <v>76.2</v>
      </c>
      <c r="Q36" s="59">
        <v>365</v>
      </c>
    </row>
    <row r="37" spans="1:17" x14ac:dyDescent="0.25">
      <c r="A37" s="59">
        <v>4</v>
      </c>
      <c r="B37" s="67" t="s">
        <v>374</v>
      </c>
      <c r="C37" s="68" t="s">
        <v>590</v>
      </c>
      <c r="D37" s="69" t="s">
        <v>82</v>
      </c>
      <c r="E37" s="69" t="s">
        <v>493</v>
      </c>
      <c r="F37" s="59">
        <f t="shared" si="4"/>
        <v>6.6666666666666666E-2</v>
      </c>
      <c r="G37" s="59">
        <v>0</v>
      </c>
      <c r="H37" s="59">
        <v>1</v>
      </c>
      <c r="I37" s="59">
        <v>10.91</v>
      </c>
      <c r="J37" s="59">
        <v>1.58</v>
      </c>
      <c r="K37" s="59">
        <v>9.0399999999999991</v>
      </c>
      <c r="L37" s="59">
        <v>4.82</v>
      </c>
      <c r="M37" s="59">
        <v>2.64</v>
      </c>
      <c r="N37" s="59">
        <v>0</v>
      </c>
      <c r="O37" s="59">
        <v>73.650000000000006</v>
      </c>
      <c r="Q37" s="59">
        <v>374</v>
      </c>
    </row>
    <row r="38" spans="1:17" x14ac:dyDescent="0.25">
      <c r="A38" s="59">
        <v>4</v>
      </c>
      <c r="B38" s="67" t="s">
        <v>374</v>
      </c>
      <c r="C38" s="68" t="s">
        <v>590</v>
      </c>
      <c r="D38" s="69" t="s">
        <v>83</v>
      </c>
      <c r="E38" s="69" t="s">
        <v>494</v>
      </c>
      <c r="F38" s="59">
        <f t="shared" si="4"/>
        <v>6.6666666666666666E-2</v>
      </c>
      <c r="G38" s="59">
        <v>0</v>
      </c>
      <c r="H38" s="59">
        <v>1</v>
      </c>
      <c r="I38" s="59">
        <v>11.1</v>
      </c>
      <c r="J38" s="59">
        <v>1.76</v>
      </c>
      <c r="K38" s="59">
        <v>9.07</v>
      </c>
      <c r="L38" s="59">
        <v>4.26</v>
      </c>
      <c r="M38" s="59">
        <v>2.46</v>
      </c>
      <c r="N38" s="59">
        <v>0</v>
      </c>
      <c r="O38" s="59">
        <v>73.81</v>
      </c>
      <c r="Q38" s="59">
        <v>370</v>
      </c>
    </row>
    <row r="39" spans="1:17" x14ac:dyDescent="0.25">
      <c r="A39" s="59">
        <v>4</v>
      </c>
      <c r="B39" s="67" t="s">
        <v>374</v>
      </c>
      <c r="C39" s="68" t="s">
        <v>590</v>
      </c>
      <c r="D39" s="69" t="s">
        <v>84</v>
      </c>
      <c r="E39" s="69" t="s">
        <v>495</v>
      </c>
      <c r="F39" s="59">
        <f t="shared" si="4"/>
        <v>6.6666666666666666E-2</v>
      </c>
      <c r="G39" s="59">
        <v>0</v>
      </c>
      <c r="H39" s="59">
        <v>1</v>
      </c>
      <c r="I39" s="59">
        <v>11.6</v>
      </c>
      <c r="J39" s="59">
        <v>1.72</v>
      </c>
      <c r="K39" s="59">
        <v>8.82</v>
      </c>
      <c r="L39" s="59">
        <v>3.86</v>
      </c>
      <c r="M39" s="59">
        <v>2.42</v>
      </c>
      <c r="N39" s="59">
        <v>0</v>
      </c>
      <c r="O39" s="59">
        <v>73.97</v>
      </c>
      <c r="Q39" s="59">
        <v>386</v>
      </c>
    </row>
    <row r="40" spans="1:17" x14ac:dyDescent="0.25">
      <c r="B40" s="69"/>
      <c r="C40" s="69"/>
      <c r="D40" s="69"/>
      <c r="E40" s="69"/>
    </row>
    <row r="41" spans="1:17" x14ac:dyDescent="0.25">
      <c r="B41" s="69"/>
      <c r="C41" s="69"/>
      <c r="D41" s="69"/>
      <c r="E41" s="69"/>
      <c r="G41" s="59">
        <f>+G25*$F25+G26*$F26+G27*$F27+G28*$F28+G29*$F29+G30*$F30+G31*$F31+G32*$F32+G33*$F33+G34*$F34+G35*$F35+G36*$F36+G37*$F37+G38*$F38+G39*$F39</f>
        <v>0</v>
      </c>
      <c r="H41" s="59">
        <f t="shared" ref="H41:O41" si="5">+H25*$F25+H26*$F26+H27*$F27+H28*$F28+H29*$F29+H30*$F30+H31*$F31+H32*$F32+H33*$F33+H34*$F34+H35*$F35+H36*$F36+H37*$F37+H38*$F38+H39*$F39</f>
        <v>0.99999999999999989</v>
      </c>
      <c r="I41" s="59">
        <f t="shared" si="5"/>
        <v>10.635333333333335</v>
      </c>
      <c r="J41" s="59">
        <f t="shared" si="5"/>
        <v>1.5813333333333333</v>
      </c>
      <c r="K41" s="59">
        <f t="shared" si="5"/>
        <v>8.7786666666666644</v>
      </c>
      <c r="L41" s="59">
        <f t="shared" si="5"/>
        <v>4.4013333333333335</v>
      </c>
      <c r="M41" s="59">
        <f t="shared" si="5"/>
        <v>2.6233333333333335</v>
      </c>
      <c r="N41" s="59">
        <f t="shared" si="5"/>
        <v>0</v>
      </c>
      <c r="O41" s="59">
        <f t="shared" si="5"/>
        <v>70.529999999999987</v>
      </c>
      <c r="Q41" s="59">
        <f>+Q25*$F25+Q26*$F26+Q27*$F27+Q28*$F28+Q29*$F29+Q30*$F30+Q31*$F31+Q32*$F32+Q33*$F33+Q34*$F34+Q35*$F35+Q36*$F36+Q37*$F37+Q38*$F38+Q39*$F39</f>
        <v>373.33333333333337</v>
      </c>
    </row>
    <row r="42" spans="1:17" x14ac:dyDescent="0.25">
      <c r="B42" s="69"/>
      <c r="C42" s="69"/>
      <c r="D42" s="69"/>
      <c r="E42" s="69"/>
    </row>
    <row r="43" spans="1:17" x14ac:dyDescent="0.25">
      <c r="A43" s="59">
        <v>5</v>
      </c>
      <c r="B43" s="67" t="s">
        <v>376</v>
      </c>
      <c r="C43" s="68" t="s">
        <v>590</v>
      </c>
      <c r="D43" s="69" t="s">
        <v>85</v>
      </c>
      <c r="E43" s="69" t="s">
        <v>496</v>
      </c>
      <c r="F43" s="59">
        <f>1/7</f>
        <v>0.14285714285714285</v>
      </c>
      <c r="G43" s="59">
        <v>0</v>
      </c>
      <c r="H43" s="59">
        <v>1</v>
      </c>
      <c r="I43" s="59">
        <v>10.84</v>
      </c>
      <c r="J43" s="59">
        <v>1.66</v>
      </c>
      <c r="K43" s="59">
        <v>8.82</v>
      </c>
      <c r="L43" s="59">
        <v>1.42</v>
      </c>
      <c r="M43" s="59">
        <v>3.32</v>
      </c>
      <c r="N43" s="59">
        <v>0</v>
      </c>
      <c r="O43" s="59">
        <v>77.260000000000005</v>
      </c>
      <c r="Q43" s="59">
        <v>357</v>
      </c>
    </row>
    <row r="44" spans="1:17" x14ac:dyDescent="0.25">
      <c r="A44" s="59">
        <v>5</v>
      </c>
      <c r="B44" s="67" t="s">
        <v>376</v>
      </c>
      <c r="C44" s="68" t="s">
        <v>590</v>
      </c>
      <c r="D44" s="69" t="s">
        <v>86</v>
      </c>
      <c r="E44" s="69" t="s">
        <v>497</v>
      </c>
      <c r="F44" s="59">
        <f t="shared" ref="F44:F49" si="6">1/7</f>
        <v>0.14285714285714285</v>
      </c>
      <c r="G44" s="59">
        <v>0</v>
      </c>
      <c r="H44" s="59">
        <v>1</v>
      </c>
      <c r="I44" s="59">
        <v>8.31</v>
      </c>
      <c r="J44" s="59">
        <v>1.68</v>
      </c>
      <c r="K44" s="59">
        <v>10.78</v>
      </c>
      <c r="L44" s="59">
        <v>1.6</v>
      </c>
      <c r="M44" s="59">
        <v>3.25</v>
      </c>
      <c r="N44" s="59">
        <v>0</v>
      </c>
      <c r="O44" s="59">
        <v>77.53</v>
      </c>
      <c r="Q44" s="59">
        <v>368</v>
      </c>
    </row>
    <row r="45" spans="1:17" x14ac:dyDescent="0.25">
      <c r="A45" s="59">
        <v>5</v>
      </c>
      <c r="B45" s="67" t="s">
        <v>376</v>
      </c>
      <c r="C45" s="68" t="s">
        <v>590</v>
      </c>
      <c r="D45" s="69" t="s">
        <v>87</v>
      </c>
      <c r="E45" s="69" t="s">
        <v>375</v>
      </c>
      <c r="F45" s="59">
        <f t="shared" si="6"/>
        <v>0.14285714285714285</v>
      </c>
      <c r="G45" s="59">
        <v>0</v>
      </c>
      <c r="H45" s="59">
        <v>1</v>
      </c>
      <c r="I45" s="59">
        <v>12.01</v>
      </c>
      <c r="J45" s="59">
        <v>1.76</v>
      </c>
      <c r="K45" s="59">
        <v>12.4</v>
      </c>
      <c r="L45" s="59">
        <v>1.59</v>
      </c>
      <c r="M45" s="59">
        <v>3</v>
      </c>
      <c r="N45" s="59">
        <v>0</v>
      </c>
      <c r="O45" s="59">
        <v>72.34</v>
      </c>
      <c r="Q45" s="59">
        <v>353</v>
      </c>
    </row>
    <row r="46" spans="1:17" x14ac:dyDescent="0.25">
      <c r="A46" s="59">
        <v>5</v>
      </c>
      <c r="B46" s="67" t="s">
        <v>376</v>
      </c>
      <c r="C46" s="68" t="s">
        <v>590</v>
      </c>
      <c r="D46" s="69" t="s">
        <v>88</v>
      </c>
      <c r="E46" s="69" t="s">
        <v>498</v>
      </c>
      <c r="F46" s="59">
        <f t="shared" si="6"/>
        <v>0.14285714285714285</v>
      </c>
      <c r="G46" s="59">
        <v>0</v>
      </c>
      <c r="H46" s="59">
        <v>1</v>
      </c>
      <c r="I46" s="59">
        <v>10.02</v>
      </c>
      <c r="J46" s="59">
        <v>2.35</v>
      </c>
      <c r="K46" s="59">
        <v>10.199999999999999</v>
      </c>
      <c r="L46" s="59">
        <v>1.03</v>
      </c>
      <c r="M46" s="59">
        <v>1.81</v>
      </c>
      <c r="N46" s="59">
        <v>0</v>
      </c>
      <c r="O46" s="59">
        <v>76.400000000000006</v>
      </c>
      <c r="Q46" s="59">
        <v>356</v>
      </c>
    </row>
    <row r="47" spans="1:17" x14ac:dyDescent="0.25">
      <c r="A47" s="59">
        <v>5</v>
      </c>
      <c r="B47" s="67" t="s">
        <v>376</v>
      </c>
      <c r="C47" s="68" t="s">
        <v>590</v>
      </c>
      <c r="D47" s="69" t="s">
        <v>89</v>
      </c>
      <c r="E47" s="69" t="s">
        <v>499</v>
      </c>
      <c r="F47" s="59">
        <f t="shared" si="6"/>
        <v>0.14285714285714285</v>
      </c>
      <c r="G47" s="59">
        <v>0</v>
      </c>
      <c r="H47" s="59">
        <v>1</v>
      </c>
      <c r="I47" s="59">
        <v>10.59</v>
      </c>
      <c r="J47" s="59">
        <v>1.75</v>
      </c>
      <c r="K47" s="59">
        <v>12.3</v>
      </c>
      <c r="L47" s="59">
        <v>0.64</v>
      </c>
      <c r="M47" s="59">
        <v>2.71</v>
      </c>
      <c r="N47" s="59">
        <v>0</v>
      </c>
      <c r="O47" s="59">
        <v>74.72</v>
      </c>
      <c r="Q47" s="59">
        <v>354</v>
      </c>
    </row>
    <row r="48" spans="1:17" x14ac:dyDescent="0.25">
      <c r="A48" s="59">
        <v>5</v>
      </c>
      <c r="B48" s="67" t="s">
        <v>376</v>
      </c>
      <c r="C48" s="68" t="s">
        <v>590</v>
      </c>
      <c r="D48" s="69" t="s">
        <v>90</v>
      </c>
      <c r="E48" s="69" t="s">
        <v>500</v>
      </c>
      <c r="F48" s="59">
        <f t="shared" si="6"/>
        <v>0.14285714285714285</v>
      </c>
      <c r="G48" s="59">
        <v>0</v>
      </c>
      <c r="H48" s="59">
        <v>1</v>
      </c>
      <c r="I48" s="59">
        <v>10.91</v>
      </c>
      <c r="J48" s="59">
        <v>1.7</v>
      </c>
      <c r="K48" s="59">
        <v>9.9</v>
      </c>
      <c r="L48" s="59">
        <v>1.24</v>
      </c>
      <c r="M48" s="59">
        <v>3.34</v>
      </c>
      <c r="N48" s="59">
        <v>0</v>
      </c>
      <c r="O48" s="59">
        <v>76.25</v>
      </c>
      <c r="Q48" s="59">
        <v>356</v>
      </c>
    </row>
    <row r="49" spans="1:17" x14ac:dyDescent="0.25">
      <c r="A49" s="59">
        <v>5</v>
      </c>
      <c r="B49" s="67" t="s">
        <v>376</v>
      </c>
      <c r="C49" s="68" t="s">
        <v>590</v>
      </c>
      <c r="D49" s="69" t="s">
        <v>91</v>
      </c>
      <c r="E49" s="69" t="s">
        <v>501</v>
      </c>
      <c r="F49" s="59">
        <f t="shared" si="6"/>
        <v>0.14285714285714285</v>
      </c>
      <c r="G49" s="59">
        <v>0</v>
      </c>
      <c r="H49" s="59">
        <v>1</v>
      </c>
      <c r="I49" s="59">
        <v>10.68</v>
      </c>
      <c r="J49" s="59">
        <v>1.45</v>
      </c>
      <c r="K49" s="59">
        <v>9.31</v>
      </c>
      <c r="L49" s="59">
        <v>1.39</v>
      </c>
      <c r="M49" s="59">
        <v>3.43</v>
      </c>
      <c r="N49" s="59">
        <v>0</v>
      </c>
      <c r="O49" s="59">
        <v>77.17</v>
      </c>
      <c r="Q49" s="59">
        <v>358</v>
      </c>
    </row>
    <row r="50" spans="1:17" x14ac:dyDescent="0.25">
      <c r="B50" s="69"/>
      <c r="C50" s="69"/>
      <c r="D50" s="69"/>
      <c r="E50" s="69"/>
    </row>
    <row r="51" spans="1:17" x14ac:dyDescent="0.25">
      <c r="B51" s="69"/>
      <c r="C51" s="69"/>
      <c r="D51" s="69"/>
      <c r="E51" s="69"/>
      <c r="G51" s="59">
        <f>+$F43*G43+$F44*G44+$F45*G45+$F46*G46+$F47*G47+$F48*G48+$F49*G49</f>
        <v>0</v>
      </c>
      <c r="H51" s="59">
        <f t="shared" ref="H51:O51" si="7">+$F43*H43+$F44*H44+$F45*H45+$F46*H46+$F47*H47+$F48*H48+$F49*H49</f>
        <v>0.99999999999999978</v>
      </c>
      <c r="I51" s="59">
        <f t="shared" si="7"/>
        <v>10.479999999999999</v>
      </c>
      <c r="J51" s="59">
        <f t="shared" si="7"/>
        <v>1.764285714285714</v>
      </c>
      <c r="K51" s="59">
        <f t="shared" si="7"/>
        <v>10.53</v>
      </c>
      <c r="L51" s="59">
        <f t="shared" si="7"/>
        <v>1.2728571428571429</v>
      </c>
      <c r="M51" s="59">
        <f t="shared" si="7"/>
        <v>2.9799999999999995</v>
      </c>
      <c r="N51" s="59">
        <f t="shared" si="7"/>
        <v>0</v>
      </c>
      <c r="O51" s="59">
        <f t="shared" si="7"/>
        <v>75.952857142857141</v>
      </c>
      <c r="Q51" s="59">
        <f>+$F43*Q43+$F44*Q44+$F45*Q45+$F46*Q46+$F47*Q47+$F48*Q48+$F49*Q49</f>
        <v>357.42857142857144</v>
      </c>
    </row>
    <row r="52" spans="1:17" x14ac:dyDescent="0.25">
      <c r="B52" s="69"/>
      <c r="C52" s="69"/>
      <c r="D52" s="69"/>
      <c r="E52" s="69"/>
    </row>
    <row r="53" spans="1:17" x14ac:dyDescent="0.25">
      <c r="A53" s="59">
        <v>6</v>
      </c>
      <c r="B53" s="67" t="s">
        <v>54</v>
      </c>
      <c r="C53" s="68" t="s">
        <v>590</v>
      </c>
      <c r="D53" s="69" t="s">
        <v>92</v>
      </c>
      <c r="E53" s="69" t="s">
        <v>502</v>
      </c>
      <c r="F53" s="59">
        <f>1/9</f>
        <v>0.1111111111111111</v>
      </c>
      <c r="G53" s="59">
        <v>0</v>
      </c>
      <c r="H53" s="59">
        <v>1</v>
      </c>
      <c r="I53" s="59">
        <v>10.199999999999999</v>
      </c>
      <c r="J53" s="59">
        <v>2.81</v>
      </c>
      <c r="K53" s="59">
        <v>13.45</v>
      </c>
      <c r="L53" s="59">
        <v>5.42</v>
      </c>
      <c r="M53" s="59">
        <v>3.12</v>
      </c>
      <c r="N53" s="59">
        <v>0</v>
      </c>
      <c r="O53" s="59">
        <v>68.12</v>
      </c>
      <c r="Q53" s="59">
        <v>375</v>
      </c>
    </row>
    <row r="54" spans="1:17" x14ac:dyDescent="0.25">
      <c r="A54" s="59">
        <v>6</v>
      </c>
      <c r="B54" s="67" t="s">
        <v>54</v>
      </c>
      <c r="C54" s="68" t="s">
        <v>590</v>
      </c>
      <c r="D54" s="69" t="s">
        <v>93</v>
      </c>
      <c r="E54" s="69" t="s">
        <v>503</v>
      </c>
      <c r="F54" s="59">
        <f t="shared" ref="F54:F61" si="8">1/9</f>
        <v>0.1111111111111111</v>
      </c>
      <c r="G54" s="59">
        <v>0</v>
      </c>
      <c r="H54" s="59">
        <v>1</v>
      </c>
      <c r="I54" s="59">
        <v>9.74</v>
      </c>
      <c r="J54" s="59">
        <v>2.99</v>
      </c>
      <c r="K54" s="59">
        <v>10.62</v>
      </c>
      <c r="L54" s="59">
        <v>6.32</v>
      </c>
      <c r="M54" s="59">
        <v>3.58</v>
      </c>
      <c r="N54" s="59">
        <v>0</v>
      </c>
      <c r="O54" s="59">
        <v>70.33</v>
      </c>
      <c r="Q54" s="59">
        <v>381</v>
      </c>
    </row>
    <row r="55" spans="1:17" x14ac:dyDescent="0.25">
      <c r="A55" s="59">
        <v>6</v>
      </c>
      <c r="B55" s="67" t="s">
        <v>54</v>
      </c>
      <c r="C55" s="68" t="s">
        <v>590</v>
      </c>
      <c r="D55" s="69" t="s">
        <v>94</v>
      </c>
      <c r="E55" s="69" t="s">
        <v>504</v>
      </c>
      <c r="F55" s="59">
        <f t="shared" si="8"/>
        <v>0.1111111111111111</v>
      </c>
      <c r="G55" s="59">
        <v>0</v>
      </c>
      <c r="H55" s="59">
        <v>1</v>
      </c>
      <c r="I55" s="59">
        <v>11.2</v>
      </c>
      <c r="J55" s="59">
        <v>3.11</v>
      </c>
      <c r="K55" s="59">
        <v>12.46</v>
      </c>
      <c r="L55" s="59">
        <v>6.32</v>
      </c>
      <c r="M55" s="59">
        <v>4.9000000000000004</v>
      </c>
      <c r="N55" s="59">
        <v>0</v>
      </c>
      <c r="O55" s="59">
        <v>66.91</v>
      </c>
      <c r="Q55" s="59">
        <v>374</v>
      </c>
    </row>
    <row r="56" spans="1:17" x14ac:dyDescent="0.25">
      <c r="A56" s="59">
        <v>6</v>
      </c>
      <c r="B56" s="67" t="s">
        <v>54</v>
      </c>
      <c r="C56" s="68" t="s">
        <v>590</v>
      </c>
      <c r="D56" s="69" t="s">
        <v>95</v>
      </c>
      <c r="E56" s="69" t="s">
        <v>505</v>
      </c>
      <c r="F56" s="59">
        <f t="shared" si="8"/>
        <v>0.1111111111111111</v>
      </c>
      <c r="G56" s="59">
        <v>0</v>
      </c>
      <c r="H56" s="59">
        <v>1</v>
      </c>
      <c r="I56" s="59">
        <v>11.7</v>
      </c>
      <c r="J56" s="59">
        <v>2.93</v>
      </c>
      <c r="K56" s="59">
        <v>11.68</v>
      </c>
      <c r="L56" s="59">
        <v>5.23</v>
      </c>
      <c r="M56" s="59">
        <v>3.94</v>
      </c>
      <c r="N56" s="59">
        <v>0</v>
      </c>
      <c r="O56" s="59">
        <v>68.459999999999994</v>
      </c>
      <c r="Q56" s="59">
        <v>368</v>
      </c>
    </row>
    <row r="57" spans="1:17" x14ac:dyDescent="0.25">
      <c r="A57" s="59">
        <v>6</v>
      </c>
      <c r="B57" s="67" t="s">
        <v>54</v>
      </c>
      <c r="C57" s="68" t="s">
        <v>590</v>
      </c>
      <c r="D57" s="69" t="s">
        <v>96</v>
      </c>
      <c r="E57" s="69" t="s">
        <v>506</v>
      </c>
      <c r="F57" s="59">
        <f t="shared" si="8"/>
        <v>0.1111111111111111</v>
      </c>
      <c r="G57" s="59">
        <v>0</v>
      </c>
      <c r="H57" s="59">
        <v>1</v>
      </c>
      <c r="I57" s="59">
        <v>11</v>
      </c>
      <c r="J57" s="59">
        <v>2.8</v>
      </c>
      <c r="K57" s="59">
        <v>10.83</v>
      </c>
      <c r="L57" s="59">
        <v>5</v>
      </c>
      <c r="M57" s="59">
        <v>3.4</v>
      </c>
      <c r="N57" s="59">
        <v>0</v>
      </c>
      <c r="O57" s="59">
        <v>70.37</v>
      </c>
      <c r="Q57" s="59">
        <v>370</v>
      </c>
    </row>
    <row r="58" spans="1:17" x14ac:dyDescent="0.25">
      <c r="A58" s="59">
        <v>6</v>
      </c>
      <c r="B58" s="67" t="s">
        <v>54</v>
      </c>
      <c r="C58" s="68" t="s">
        <v>590</v>
      </c>
      <c r="D58" s="69" t="s">
        <v>97</v>
      </c>
      <c r="E58" s="69" t="s">
        <v>507</v>
      </c>
      <c r="F58" s="59">
        <f t="shared" si="8"/>
        <v>0.1111111111111111</v>
      </c>
      <c r="G58" s="59">
        <v>0</v>
      </c>
      <c r="H58" s="59">
        <v>1</v>
      </c>
      <c r="I58" s="59">
        <v>9.23</v>
      </c>
      <c r="J58" s="59">
        <v>2.84</v>
      </c>
      <c r="K58" s="59">
        <v>10.38</v>
      </c>
      <c r="L58" s="59">
        <v>5.26</v>
      </c>
      <c r="M58" s="59">
        <v>2.77</v>
      </c>
      <c r="N58" s="59">
        <v>0</v>
      </c>
      <c r="O58" s="59">
        <v>72.290000000000006</v>
      </c>
      <c r="Q58" s="59">
        <v>378</v>
      </c>
    </row>
    <row r="59" spans="1:17" x14ac:dyDescent="0.25">
      <c r="A59" s="59">
        <v>6</v>
      </c>
      <c r="B59" s="67" t="s">
        <v>54</v>
      </c>
      <c r="C59" s="68" t="s">
        <v>590</v>
      </c>
      <c r="D59" s="69" t="s">
        <v>98</v>
      </c>
      <c r="E59" s="69" t="s">
        <v>508</v>
      </c>
      <c r="F59" s="59">
        <f t="shared" si="8"/>
        <v>0.1111111111111111</v>
      </c>
      <c r="G59" s="59">
        <v>0</v>
      </c>
      <c r="H59" s="59">
        <v>1</v>
      </c>
      <c r="I59" s="59">
        <v>9.0299999999999994</v>
      </c>
      <c r="J59" s="59">
        <v>2.41</v>
      </c>
      <c r="K59" s="59">
        <v>10.9</v>
      </c>
      <c r="L59" s="59">
        <v>5.33</v>
      </c>
      <c r="M59" s="59">
        <v>2.85</v>
      </c>
      <c r="N59" s="59">
        <v>0</v>
      </c>
      <c r="O59" s="59">
        <v>73.23</v>
      </c>
      <c r="Q59" s="59">
        <v>384</v>
      </c>
    </row>
    <row r="60" spans="1:17" x14ac:dyDescent="0.25">
      <c r="A60" s="59">
        <v>6</v>
      </c>
      <c r="B60" s="67" t="s">
        <v>54</v>
      </c>
      <c r="C60" s="68" t="s">
        <v>590</v>
      </c>
      <c r="D60" s="69" t="s">
        <v>99</v>
      </c>
      <c r="E60" s="69" t="s">
        <v>509</v>
      </c>
      <c r="F60" s="59">
        <f t="shared" si="8"/>
        <v>0.1111111111111111</v>
      </c>
      <c r="G60" s="59">
        <v>0</v>
      </c>
      <c r="H60" s="59">
        <v>1</v>
      </c>
      <c r="I60" s="59">
        <v>10.08</v>
      </c>
      <c r="J60" s="59">
        <v>1.69</v>
      </c>
      <c r="K60" s="59">
        <v>10.26</v>
      </c>
      <c r="L60" s="59">
        <v>5.1100000000000003</v>
      </c>
      <c r="M60" s="59">
        <v>2.34</v>
      </c>
      <c r="N60" s="59">
        <v>0</v>
      </c>
      <c r="O60" s="59">
        <v>74.819999999999993</v>
      </c>
      <c r="Q60" s="59">
        <v>386</v>
      </c>
    </row>
    <row r="61" spans="1:17" x14ac:dyDescent="0.25">
      <c r="A61" s="59">
        <v>6</v>
      </c>
      <c r="B61" s="67" t="s">
        <v>54</v>
      </c>
      <c r="C61" s="68" t="s">
        <v>590</v>
      </c>
      <c r="D61" s="69" t="s">
        <v>100</v>
      </c>
      <c r="E61" s="69" t="s">
        <v>510</v>
      </c>
      <c r="F61" s="59">
        <f t="shared" si="8"/>
        <v>0.1111111111111111</v>
      </c>
      <c r="G61" s="59">
        <v>0</v>
      </c>
      <c r="H61" s="59">
        <v>1</v>
      </c>
      <c r="I61" s="59">
        <v>9.52</v>
      </c>
      <c r="J61" s="59">
        <v>2</v>
      </c>
      <c r="K61" s="59">
        <v>10</v>
      </c>
      <c r="L61" s="59">
        <v>4.2300000000000004</v>
      </c>
      <c r="M61" s="59">
        <v>2.08</v>
      </c>
      <c r="N61" s="59">
        <v>0</v>
      </c>
      <c r="O61" s="59">
        <v>74.25</v>
      </c>
      <c r="Q61" s="59">
        <v>375</v>
      </c>
    </row>
    <row r="62" spans="1:17" x14ac:dyDescent="0.25">
      <c r="B62" s="69"/>
      <c r="C62" s="69"/>
      <c r="D62" s="69"/>
      <c r="E62" s="69"/>
    </row>
    <row r="63" spans="1:17" x14ac:dyDescent="0.25">
      <c r="B63" s="69"/>
      <c r="C63" s="69"/>
      <c r="D63" s="69"/>
      <c r="E63" s="69"/>
      <c r="G63" s="59">
        <f>+$F53*G53+$F54*G54+$F55*G55+$F56*G56+$F57*G57+$F58*G58+$F59*G59+$F60*G60+$F61*G61</f>
        <v>0</v>
      </c>
      <c r="H63" s="59">
        <f t="shared" ref="H63:Q63" si="9">+$F53*H53+$F54*H54+$F55*H55+$F56*H56+$F57*H57+$F58*H58+$F59*H59+$F60*H60+$F61*H61</f>
        <v>1.0000000000000002</v>
      </c>
      <c r="I63" s="59">
        <f t="shared" si="9"/>
        <v>10.188888888888888</v>
      </c>
      <c r="J63" s="59">
        <f t="shared" si="9"/>
        <v>2.62</v>
      </c>
      <c r="K63" s="59">
        <f t="shared" si="9"/>
        <v>11.175555555555555</v>
      </c>
      <c r="L63" s="59">
        <f t="shared" si="9"/>
        <v>5.3577777777777778</v>
      </c>
      <c r="M63" s="59">
        <f t="shared" si="9"/>
        <v>3.22</v>
      </c>
      <c r="N63" s="59">
        <f t="shared" si="9"/>
        <v>0</v>
      </c>
      <c r="O63" s="59">
        <f t="shared" si="9"/>
        <v>70.975555555555559</v>
      </c>
      <c r="Q63" s="59">
        <f t="shared" si="9"/>
        <v>376.77777777777777</v>
      </c>
    </row>
    <row r="64" spans="1:17" x14ac:dyDescent="0.25">
      <c r="B64" s="69"/>
      <c r="C64" s="69"/>
      <c r="D64" s="69"/>
      <c r="E64" s="69"/>
    </row>
    <row r="65" spans="1:17" ht="30" x14ac:dyDescent="0.25">
      <c r="A65" s="59">
        <v>8</v>
      </c>
      <c r="B65" s="67" t="s">
        <v>378</v>
      </c>
      <c r="C65" s="68" t="s">
        <v>590</v>
      </c>
      <c r="D65" s="69" t="s">
        <v>102</v>
      </c>
      <c r="E65" s="69" t="s">
        <v>511</v>
      </c>
      <c r="F65" s="59">
        <v>0.75900000000000001</v>
      </c>
      <c r="G65" s="59">
        <v>0</v>
      </c>
      <c r="H65" s="59">
        <v>1</v>
      </c>
      <c r="I65" s="59">
        <v>10.199999999999999</v>
      </c>
      <c r="J65" s="59">
        <v>0.56000000000000005</v>
      </c>
      <c r="K65" s="59">
        <v>8.0299999999999994</v>
      </c>
      <c r="L65" s="59">
        <v>1.26</v>
      </c>
      <c r="M65" s="59">
        <v>0.21</v>
      </c>
      <c r="N65" s="59">
        <v>0</v>
      </c>
      <c r="O65" s="59">
        <v>79.95</v>
      </c>
      <c r="Q65" s="59">
        <v>363</v>
      </c>
    </row>
    <row r="66" spans="1:17" ht="30" x14ac:dyDescent="0.25">
      <c r="A66" s="59">
        <v>8</v>
      </c>
      <c r="B66" s="67" t="s">
        <v>378</v>
      </c>
      <c r="C66" s="68" t="s">
        <v>590</v>
      </c>
      <c r="D66" s="69" t="s">
        <v>103</v>
      </c>
      <c r="E66" s="69" t="s">
        <v>512</v>
      </c>
      <c r="F66" s="59">
        <f>1-F65</f>
        <v>0.24099999999999999</v>
      </c>
      <c r="G66" s="59">
        <v>0</v>
      </c>
      <c r="H66" s="59">
        <v>1</v>
      </c>
      <c r="I66" s="59">
        <v>9.67</v>
      </c>
      <c r="J66" s="59">
        <v>1.88</v>
      </c>
      <c r="K66" s="59">
        <v>8.5</v>
      </c>
      <c r="L66" s="59">
        <v>2.17</v>
      </c>
      <c r="M66" s="59">
        <v>2.6</v>
      </c>
      <c r="N66" s="59">
        <v>0</v>
      </c>
      <c r="O66" s="59">
        <v>77.78</v>
      </c>
      <c r="Q66" s="59">
        <v>365</v>
      </c>
    </row>
    <row r="67" spans="1:17" x14ac:dyDescent="0.25">
      <c r="B67" s="69"/>
      <c r="C67" s="69"/>
      <c r="D67" s="69"/>
      <c r="E67" s="69"/>
    </row>
    <row r="68" spans="1:17" x14ac:dyDescent="0.25">
      <c r="B68" s="69"/>
      <c r="C68" s="69"/>
      <c r="D68" s="69"/>
      <c r="E68" s="69"/>
      <c r="G68" s="59">
        <f>+$F65*G65+$F66*G66</f>
        <v>0</v>
      </c>
      <c r="H68" s="59">
        <f t="shared" ref="H68:O68" si="10">+$F65*H65+$F66*H66</f>
        <v>1</v>
      </c>
      <c r="I68" s="59">
        <f t="shared" si="10"/>
        <v>10.07227</v>
      </c>
      <c r="J68" s="59">
        <f t="shared" si="10"/>
        <v>0.87812000000000001</v>
      </c>
      <c r="K68" s="59">
        <f t="shared" si="10"/>
        <v>8.1432699999999993</v>
      </c>
      <c r="L68" s="59">
        <f t="shared" si="10"/>
        <v>1.4793099999999999</v>
      </c>
      <c r="M68" s="59">
        <f t="shared" si="10"/>
        <v>0.78599000000000008</v>
      </c>
      <c r="N68" s="59">
        <f t="shared" si="10"/>
        <v>0</v>
      </c>
      <c r="O68" s="59">
        <f t="shared" si="10"/>
        <v>79.427030000000002</v>
      </c>
      <c r="Q68" s="59">
        <f>+$F65*Q65+$F66*Q66</f>
        <v>363.48199999999997</v>
      </c>
    </row>
    <row r="69" spans="1:17" x14ac:dyDescent="0.25">
      <c r="B69" s="69"/>
      <c r="C69" s="69"/>
      <c r="D69" s="69"/>
      <c r="E69" s="69"/>
    </row>
    <row r="70" spans="1:17" ht="30" x14ac:dyDescent="0.25">
      <c r="A70" s="59">
        <v>9</v>
      </c>
      <c r="B70" s="67" t="s">
        <v>379</v>
      </c>
      <c r="C70" s="68" t="s">
        <v>590</v>
      </c>
      <c r="D70" s="69" t="s">
        <v>104</v>
      </c>
      <c r="E70" s="69" t="s">
        <v>513</v>
      </c>
      <c r="F70" s="59">
        <f>1/4</f>
        <v>0.25</v>
      </c>
      <c r="G70" s="59">
        <v>0</v>
      </c>
      <c r="H70" s="59">
        <v>1</v>
      </c>
      <c r="I70" s="59">
        <v>9.8699999999999992</v>
      </c>
      <c r="J70" s="59">
        <v>1.92</v>
      </c>
      <c r="K70" s="59">
        <v>13.88</v>
      </c>
      <c r="L70" s="59">
        <v>4.58</v>
      </c>
      <c r="M70" s="59">
        <v>1.54</v>
      </c>
      <c r="N70" s="59">
        <v>0</v>
      </c>
      <c r="O70" s="59">
        <v>69.67</v>
      </c>
      <c r="Q70" s="59">
        <v>376</v>
      </c>
    </row>
    <row r="71" spans="1:17" ht="30" x14ac:dyDescent="0.25">
      <c r="A71" s="59">
        <v>9</v>
      </c>
      <c r="B71" s="67" t="s">
        <v>379</v>
      </c>
      <c r="C71" s="68" t="s">
        <v>590</v>
      </c>
      <c r="D71" s="69" t="s">
        <v>105</v>
      </c>
      <c r="E71" s="69" t="s">
        <v>514</v>
      </c>
      <c r="F71" s="59">
        <f t="shared" ref="F71:F73" si="11">1/4</f>
        <v>0.25</v>
      </c>
      <c r="G71" s="59">
        <v>0</v>
      </c>
      <c r="H71" s="59">
        <v>1</v>
      </c>
      <c r="I71" s="59">
        <v>9.51</v>
      </c>
      <c r="J71" s="59">
        <v>2.58</v>
      </c>
      <c r="K71" s="59">
        <v>11.8</v>
      </c>
      <c r="L71" s="59">
        <v>1.1200000000000001</v>
      </c>
      <c r="M71" s="59">
        <v>6.58</v>
      </c>
      <c r="N71" s="59">
        <v>0</v>
      </c>
      <c r="O71" s="59">
        <v>74.989999999999995</v>
      </c>
      <c r="Q71" s="59">
        <v>357</v>
      </c>
    </row>
    <row r="72" spans="1:17" ht="30" x14ac:dyDescent="0.25">
      <c r="A72" s="59">
        <v>9</v>
      </c>
      <c r="B72" s="67" t="s">
        <v>379</v>
      </c>
      <c r="C72" s="68" t="s">
        <v>590</v>
      </c>
      <c r="D72" s="69" t="s">
        <v>106</v>
      </c>
      <c r="E72" s="69" t="s">
        <v>515</v>
      </c>
      <c r="F72" s="59">
        <f t="shared" si="11"/>
        <v>0.25</v>
      </c>
      <c r="G72" s="59">
        <v>0</v>
      </c>
      <c r="H72" s="59">
        <v>1</v>
      </c>
      <c r="I72" s="59">
        <v>13</v>
      </c>
      <c r="J72" s="59">
        <v>2</v>
      </c>
      <c r="K72" s="59">
        <v>12.68</v>
      </c>
      <c r="L72" s="59">
        <v>6.8</v>
      </c>
      <c r="M72" s="59">
        <v>5.86</v>
      </c>
      <c r="N72" s="59">
        <v>0</v>
      </c>
      <c r="O72" s="59">
        <v>65.819999999999993</v>
      </c>
      <c r="Q72" s="59">
        <v>375</v>
      </c>
    </row>
    <row r="73" spans="1:17" ht="30" x14ac:dyDescent="0.25">
      <c r="A73" s="59">
        <v>9</v>
      </c>
      <c r="B73" s="67" t="s">
        <v>379</v>
      </c>
      <c r="C73" s="68" t="s">
        <v>590</v>
      </c>
      <c r="D73" s="69" t="s">
        <v>107</v>
      </c>
      <c r="E73" s="69" t="s">
        <v>516</v>
      </c>
      <c r="F73" s="59">
        <f t="shared" si="11"/>
        <v>0.25</v>
      </c>
      <c r="G73" s="59">
        <v>0</v>
      </c>
      <c r="H73" s="59">
        <v>1</v>
      </c>
      <c r="I73" s="59">
        <v>8.3000000000000007</v>
      </c>
      <c r="J73" s="59">
        <v>5.3</v>
      </c>
      <c r="K73" s="59">
        <v>14</v>
      </c>
      <c r="L73" s="59">
        <v>4.7</v>
      </c>
      <c r="M73" s="59">
        <v>8.8699999999999992</v>
      </c>
      <c r="N73" s="59">
        <v>0</v>
      </c>
      <c r="O73" s="59">
        <v>67.7</v>
      </c>
      <c r="Q73" s="59">
        <v>375</v>
      </c>
    </row>
    <row r="74" spans="1:17" x14ac:dyDescent="0.25">
      <c r="B74" s="69"/>
      <c r="C74" s="69"/>
      <c r="D74" s="69"/>
      <c r="E74" s="69"/>
    </row>
    <row r="75" spans="1:17" x14ac:dyDescent="0.25">
      <c r="B75" s="69"/>
      <c r="C75" s="69"/>
      <c r="D75" s="69"/>
      <c r="E75" s="69"/>
      <c r="G75" s="59">
        <f>+$F70*G70+$F71*G71+$F72*G72+$F73*G73</f>
        <v>0</v>
      </c>
      <c r="H75" s="59">
        <f t="shared" ref="H75:O75" si="12">+$F70*H70+$F71*H71+$F72*H72+$F73*H73</f>
        <v>1</v>
      </c>
      <c r="I75" s="59">
        <f t="shared" si="12"/>
        <v>10.169999999999998</v>
      </c>
      <c r="J75" s="59">
        <f t="shared" si="12"/>
        <v>2.95</v>
      </c>
      <c r="K75" s="59">
        <f t="shared" si="12"/>
        <v>13.09</v>
      </c>
      <c r="L75" s="59">
        <f t="shared" si="12"/>
        <v>4.3</v>
      </c>
      <c r="M75" s="59">
        <f t="shared" si="12"/>
        <v>5.7125000000000004</v>
      </c>
      <c r="N75" s="59">
        <f t="shared" si="12"/>
        <v>0</v>
      </c>
      <c r="O75" s="59">
        <f t="shared" si="12"/>
        <v>69.545000000000002</v>
      </c>
      <c r="Q75" s="59">
        <f>+$F70*Q70+$F71*Q71+$F72*Q72+$F73*Q73</f>
        <v>370.75</v>
      </c>
    </row>
    <row r="76" spans="1:17" x14ac:dyDescent="0.25">
      <c r="B76" s="69"/>
      <c r="C76" s="69"/>
      <c r="D76" s="69"/>
      <c r="E76" s="69"/>
      <c r="K76" s="50"/>
      <c r="L76" s="51"/>
    </row>
    <row r="77" spans="1:17" x14ac:dyDescent="0.25">
      <c r="A77" s="59">
        <v>11</v>
      </c>
      <c r="B77" s="67" t="s">
        <v>381</v>
      </c>
      <c r="C77" s="69" t="s">
        <v>0</v>
      </c>
      <c r="D77" s="69">
        <v>5027</v>
      </c>
      <c r="E77" s="69" t="s">
        <v>109</v>
      </c>
      <c r="F77" s="59">
        <v>0.35534939995562748</v>
      </c>
      <c r="G77" s="59">
        <v>0</v>
      </c>
      <c r="H77" s="59">
        <v>12</v>
      </c>
      <c r="I77" s="59">
        <v>76.459999999999994</v>
      </c>
      <c r="J77" s="59">
        <v>1.06</v>
      </c>
      <c r="K77" s="50">
        <v>16.920000000000002</v>
      </c>
      <c r="L77" s="51">
        <v>4.83</v>
      </c>
      <c r="M77" s="59">
        <v>0</v>
      </c>
      <c r="N77" s="59">
        <v>0</v>
      </c>
      <c r="O77" s="59">
        <v>0.73</v>
      </c>
      <c r="Q77" s="59">
        <v>119</v>
      </c>
    </row>
    <row r="78" spans="1:17" x14ac:dyDescent="0.25">
      <c r="A78" s="59">
        <v>11</v>
      </c>
      <c r="B78" s="67" t="s">
        <v>381</v>
      </c>
      <c r="C78" s="69" t="s">
        <v>590</v>
      </c>
      <c r="D78" s="69" t="s">
        <v>110</v>
      </c>
      <c r="E78" s="69" t="s">
        <v>517</v>
      </c>
      <c r="F78" s="59">
        <v>0.25382099996830537</v>
      </c>
      <c r="G78" s="59">
        <v>0</v>
      </c>
      <c r="H78" s="59">
        <v>12</v>
      </c>
      <c r="I78" s="59">
        <v>84.91</v>
      </c>
      <c r="J78" s="59">
        <v>0.13</v>
      </c>
      <c r="K78" s="50">
        <v>14.5</v>
      </c>
      <c r="L78" s="51">
        <v>1.36</v>
      </c>
      <c r="M78" s="59">
        <v>0</v>
      </c>
      <c r="N78" s="59">
        <v>0</v>
      </c>
      <c r="O78" s="59">
        <v>0</v>
      </c>
      <c r="Q78" s="59">
        <v>70</v>
      </c>
    </row>
    <row r="79" spans="1:17" x14ac:dyDescent="0.25">
      <c r="A79" s="59">
        <v>11</v>
      </c>
      <c r="B79" s="67" t="s">
        <v>381</v>
      </c>
      <c r="C79" s="69" t="s">
        <v>590</v>
      </c>
      <c r="D79" s="69" t="s">
        <v>111</v>
      </c>
      <c r="E79" s="69" t="s">
        <v>518</v>
      </c>
      <c r="F79" s="59">
        <v>5.076419999366108E-2</v>
      </c>
      <c r="G79" s="59">
        <v>0</v>
      </c>
      <c r="H79" s="59">
        <v>12</v>
      </c>
      <c r="I79" s="59">
        <v>69.459999999999994</v>
      </c>
      <c r="J79" s="59">
        <v>0.59</v>
      </c>
      <c r="K79" s="50">
        <v>11.6</v>
      </c>
      <c r="L79" s="51">
        <v>10.48</v>
      </c>
      <c r="M79" s="59">
        <v>0</v>
      </c>
      <c r="N79" s="59">
        <v>0</v>
      </c>
      <c r="O79" s="59">
        <v>7.87</v>
      </c>
      <c r="Q79" s="59">
        <v>172</v>
      </c>
    </row>
    <row r="80" spans="1:17" x14ac:dyDescent="0.25">
      <c r="A80" s="59">
        <v>11</v>
      </c>
      <c r="B80" s="67" t="s">
        <v>381</v>
      </c>
      <c r="C80" s="69" t="s">
        <v>0</v>
      </c>
      <c r="D80" s="69">
        <v>5025</v>
      </c>
      <c r="E80" s="69" t="s">
        <v>112</v>
      </c>
      <c r="F80" s="59">
        <v>4.8201181324991356E-2</v>
      </c>
      <c r="G80" s="59">
        <v>29</v>
      </c>
      <c r="H80" s="59">
        <v>12</v>
      </c>
      <c r="I80" s="59">
        <v>73.56</v>
      </c>
      <c r="J80" s="59">
        <v>0.85</v>
      </c>
      <c r="K80" s="50">
        <v>15.55</v>
      </c>
      <c r="L80" s="51">
        <v>9.33</v>
      </c>
      <c r="M80" s="59">
        <v>0</v>
      </c>
      <c r="N80" s="59">
        <v>0</v>
      </c>
      <c r="O80" s="59">
        <v>0.71</v>
      </c>
      <c r="Q80" s="59">
        <v>153</v>
      </c>
    </row>
    <row r="81" spans="1:17" x14ac:dyDescent="0.25">
      <c r="A81" s="59">
        <v>11</v>
      </c>
      <c r="B81" s="67" t="s">
        <v>381</v>
      </c>
      <c r="C81" s="69" t="s">
        <v>590</v>
      </c>
      <c r="D81" s="69" t="s">
        <v>113</v>
      </c>
      <c r="E81" s="69" t="s">
        <v>519</v>
      </c>
      <c r="F81" s="59">
        <v>3.8043218789109275E-2</v>
      </c>
      <c r="G81" s="59">
        <v>16</v>
      </c>
      <c r="H81" s="59">
        <v>12</v>
      </c>
      <c r="I81" s="59">
        <v>79.569999999999993</v>
      </c>
      <c r="J81" s="59">
        <v>1.1599999999999999</v>
      </c>
      <c r="K81" s="52">
        <v>14.38</v>
      </c>
      <c r="L81" s="53">
        <v>5.2</v>
      </c>
      <c r="M81" s="59">
        <v>0</v>
      </c>
      <c r="N81" s="59">
        <v>0</v>
      </c>
      <c r="O81" s="59">
        <v>0</v>
      </c>
      <c r="Q81" s="59">
        <v>104</v>
      </c>
    </row>
    <row r="82" spans="1:17" x14ac:dyDescent="0.25">
      <c r="A82" s="59">
        <v>11</v>
      </c>
      <c r="B82" s="67" t="s">
        <v>381</v>
      </c>
      <c r="C82" s="69" t="s">
        <v>0</v>
      </c>
      <c r="D82" s="69">
        <v>5023</v>
      </c>
      <c r="E82" s="69" t="s">
        <v>114</v>
      </c>
      <c r="F82" s="59">
        <v>0.25382099996830537</v>
      </c>
      <c r="G82" s="59">
        <v>11</v>
      </c>
      <c r="H82" s="59">
        <v>12</v>
      </c>
      <c r="I82" s="59">
        <v>79.33</v>
      </c>
      <c r="J82" s="59">
        <v>0.95</v>
      </c>
      <c r="K82" s="52">
        <v>17.66</v>
      </c>
      <c r="L82" s="61">
        <v>2.06</v>
      </c>
      <c r="M82" s="59">
        <v>0</v>
      </c>
      <c r="N82" s="59">
        <v>0</v>
      </c>
      <c r="O82" s="59">
        <v>0</v>
      </c>
      <c r="Q82" s="59">
        <v>94</v>
      </c>
    </row>
    <row r="83" spans="1:17" x14ac:dyDescent="0.25">
      <c r="B83" s="69"/>
      <c r="C83" s="69"/>
      <c r="D83" s="69"/>
      <c r="E83" s="69"/>
    </row>
    <row r="84" spans="1:17" x14ac:dyDescent="0.25">
      <c r="B84" s="69"/>
      <c r="C84" s="69"/>
      <c r="D84" s="69"/>
      <c r="E84" s="69"/>
      <c r="G84" s="59">
        <f>+$F77*G77+$F78*G78+$F79*G79+$F80*G80+$F81*G81+$F82*G82</f>
        <v>4.7985567587018565</v>
      </c>
      <c r="H84" s="59">
        <f t="shared" ref="H84:O84" si="13">+$F77*H77+$F78*H78+$F79*H79+$F80*H80+$F81*H81+$F82*H82</f>
        <v>11.999999999999998</v>
      </c>
      <c r="I84" s="59">
        <f t="shared" si="13"/>
        <v>78.956435304277221</v>
      </c>
      <c r="J84" s="59">
        <f t="shared" si="13"/>
        <v>0.76584905983660445</v>
      </c>
      <c r="K84" s="59">
        <f t="shared" si="13"/>
        <v>16.060849781947393</v>
      </c>
      <c r="L84" s="59">
        <f t="shared" si="13"/>
        <v>3.7639559970763914</v>
      </c>
      <c r="M84" s="59">
        <f t="shared" si="13"/>
        <v>0</v>
      </c>
      <c r="N84" s="59">
        <f t="shared" si="13"/>
        <v>0</v>
      </c>
      <c r="O84" s="59">
        <f t="shared" si="13"/>
        <v>0.69314215465846452</v>
      </c>
      <c r="Q84" s="59">
        <f>+$F77*Q77+$F78*Q78+$F79*Q79+$F80*Q80+$F81*Q81+$F82*Q82</f>
        <v>103.97594048522249</v>
      </c>
    </row>
    <row r="85" spans="1:17" x14ac:dyDescent="0.25">
      <c r="B85" s="69"/>
      <c r="C85" s="69"/>
      <c r="D85" s="69"/>
      <c r="E85" s="69"/>
    </row>
    <row r="86" spans="1:17" x14ac:dyDescent="0.25">
      <c r="B86" s="69"/>
      <c r="C86" s="69"/>
      <c r="D86" s="69"/>
      <c r="E86" s="69"/>
    </row>
    <row r="87" spans="1:17" ht="60" x14ac:dyDescent="0.25">
      <c r="A87" s="59">
        <v>12</v>
      </c>
      <c r="B87" s="67" t="s">
        <v>382</v>
      </c>
      <c r="C87" s="69" t="s">
        <v>590</v>
      </c>
      <c r="D87" s="69" t="s">
        <v>115</v>
      </c>
      <c r="E87" s="69" t="s">
        <v>520</v>
      </c>
      <c r="F87" s="59">
        <v>0.5</v>
      </c>
      <c r="G87" s="59">
        <v>0</v>
      </c>
      <c r="H87" s="59">
        <v>12</v>
      </c>
      <c r="I87" s="59">
        <v>71.12</v>
      </c>
      <c r="J87" s="59">
        <v>1.01</v>
      </c>
      <c r="K87" s="59">
        <v>20.21</v>
      </c>
      <c r="L87" s="59">
        <v>6.26</v>
      </c>
      <c r="M87" s="59">
        <v>0</v>
      </c>
      <c r="N87" s="59">
        <v>0</v>
      </c>
      <c r="O87" s="59">
        <v>0.82</v>
      </c>
      <c r="Q87" s="59">
        <v>140</v>
      </c>
    </row>
    <row r="88" spans="1:17" ht="60" x14ac:dyDescent="0.25">
      <c r="A88" s="59">
        <v>12</v>
      </c>
      <c r="B88" s="67" t="s">
        <v>382</v>
      </c>
      <c r="C88" s="69" t="s">
        <v>590</v>
      </c>
      <c r="D88" s="69" t="s">
        <v>116</v>
      </c>
      <c r="E88" s="69" t="s">
        <v>521</v>
      </c>
      <c r="F88" s="59">
        <v>0.5</v>
      </c>
      <c r="G88" s="59">
        <v>0</v>
      </c>
      <c r="H88" s="59">
        <v>12</v>
      </c>
      <c r="I88" s="59">
        <v>70.61</v>
      </c>
      <c r="J88" s="59">
        <v>0.99</v>
      </c>
      <c r="K88" s="59">
        <v>20.07</v>
      </c>
      <c r="L88" s="59">
        <v>7.66</v>
      </c>
      <c r="M88" s="59">
        <v>0</v>
      </c>
      <c r="N88" s="59">
        <v>0</v>
      </c>
      <c r="O88" s="59">
        <v>0.67</v>
      </c>
      <c r="Q88" s="59">
        <v>152</v>
      </c>
    </row>
    <row r="89" spans="1:17" x14ac:dyDescent="0.25">
      <c r="B89" s="69"/>
      <c r="C89" s="69"/>
      <c r="D89" s="69"/>
      <c r="E89" s="69"/>
    </row>
    <row r="90" spans="1:17" x14ac:dyDescent="0.25">
      <c r="B90" s="69"/>
      <c r="C90" s="69"/>
      <c r="D90" s="69"/>
      <c r="E90" s="69"/>
      <c r="G90" s="59">
        <f>+$F87*G87+$F88*G88</f>
        <v>0</v>
      </c>
      <c r="H90" s="59">
        <f t="shared" ref="H90:O90" si="14">+$F87*H87+$F88*H88</f>
        <v>12</v>
      </c>
      <c r="I90" s="59">
        <f t="shared" si="14"/>
        <v>70.865000000000009</v>
      </c>
      <c r="J90" s="59">
        <f t="shared" si="14"/>
        <v>1</v>
      </c>
      <c r="K90" s="59">
        <f t="shared" si="14"/>
        <v>20.14</v>
      </c>
      <c r="L90" s="59">
        <f t="shared" si="14"/>
        <v>6.96</v>
      </c>
      <c r="M90" s="59">
        <f t="shared" si="14"/>
        <v>0</v>
      </c>
      <c r="N90" s="59">
        <f t="shared" si="14"/>
        <v>0</v>
      </c>
      <c r="O90" s="59">
        <f t="shared" si="14"/>
        <v>0.745</v>
      </c>
      <c r="Q90" s="59">
        <f>+$F87*Q87+$F88*Q88</f>
        <v>146</v>
      </c>
    </row>
    <row r="91" spans="1:17" x14ac:dyDescent="0.25">
      <c r="B91" s="69"/>
      <c r="C91" s="69"/>
      <c r="D91" s="69"/>
      <c r="E91" s="69"/>
    </row>
    <row r="92" spans="1:17" x14ac:dyDescent="0.25">
      <c r="B92" s="69"/>
      <c r="C92" s="69"/>
      <c r="D92" s="69"/>
      <c r="E92" s="69"/>
    </row>
    <row r="93" spans="1:17" ht="60" x14ac:dyDescent="0.25">
      <c r="A93" s="59">
        <v>13</v>
      </c>
      <c r="B93" s="67" t="s">
        <v>383</v>
      </c>
      <c r="C93" s="71" t="s">
        <v>0</v>
      </c>
      <c r="D93" s="54" t="s">
        <v>117</v>
      </c>
      <c r="E93" s="54" t="s">
        <v>118</v>
      </c>
      <c r="F93" s="59">
        <f>1/3</f>
        <v>0.33333333333333331</v>
      </c>
      <c r="G93" s="59">
        <v>20</v>
      </c>
      <c r="H93" s="59">
        <v>12</v>
      </c>
      <c r="I93" s="62">
        <v>58.21</v>
      </c>
      <c r="J93" s="62">
        <v>0.82</v>
      </c>
      <c r="K93" s="62">
        <v>17.48</v>
      </c>
      <c r="L93" s="62">
        <v>22.55</v>
      </c>
      <c r="M93" s="63">
        <v>0</v>
      </c>
      <c r="N93" s="63">
        <v>0</v>
      </c>
      <c r="O93" s="63">
        <v>0</v>
      </c>
      <c r="Q93" s="64">
        <v>272.87</v>
      </c>
    </row>
    <row r="94" spans="1:17" ht="60" x14ac:dyDescent="0.25">
      <c r="A94" s="59">
        <v>13</v>
      </c>
      <c r="B94" s="67" t="s">
        <v>383</v>
      </c>
      <c r="C94" s="71" t="s">
        <v>0</v>
      </c>
      <c r="D94" s="54" t="s">
        <v>119</v>
      </c>
      <c r="E94" s="54" t="s">
        <v>120</v>
      </c>
      <c r="F94" s="59">
        <f t="shared" ref="F94:F95" si="15">1/3</f>
        <v>0.33333333333333331</v>
      </c>
      <c r="G94" s="59">
        <v>20</v>
      </c>
      <c r="H94" s="59">
        <v>12</v>
      </c>
      <c r="I94" s="62">
        <v>72.84</v>
      </c>
      <c r="J94" s="62">
        <v>1.04</v>
      </c>
      <c r="K94" s="62">
        <v>19.350000000000001</v>
      </c>
      <c r="L94" s="62">
        <v>6.77</v>
      </c>
      <c r="M94" s="63">
        <v>0</v>
      </c>
      <c r="N94" s="63">
        <v>0</v>
      </c>
      <c r="O94" s="63">
        <v>0</v>
      </c>
      <c r="Q94" s="64">
        <v>138.33000000000001</v>
      </c>
    </row>
    <row r="95" spans="1:17" ht="60" x14ac:dyDescent="0.25">
      <c r="A95" s="59">
        <v>13</v>
      </c>
      <c r="B95" s="67" t="s">
        <v>383</v>
      </c>
      <c r="C95" s="55" t="s">
        <v>121</v>
      </c>
      <c r="D95" s="56" t="s">
        <v>122</v>
      </c>
      <c r="E95" s="56" t="s">
        <v>123</v>
      </c>
      <c r="F95" s="59">
        <f t="shared" si="15"/>
        <v>0.33333333333333331</v>
      </c>
      <c r="G95" s="59">
        <v>20</v>
      </c>
      <c r="H95" s="59">
        <v>12</v>
      </c>
      <c r="I95" s="65">
        <v>69.5</v>
      </c>
      <c r="J95" s="65">
        <v>1</v>
      </c>
      <c r="K95" s="65">
        <v>20.100000000000001</v>
      </c>
      <c r="L95" s="65">
        <v>10</v>
      </c>
      <c r="M95" s="63">
        <v>0</v>
      </c>
      <c r="N95" s="63">
        <v>0</v>
      </c>
      <c r="O95" s="63">
        <v>0</v>
      </c>
      <c r="Q95" s="66">
        <v>170.4</v>
      </c>
    </row>
    <row r="96" spans="1:17" x14ac:dyDescent="0.25">
      <c r="B96" s="69"/>
      <c r="C96" s="69"/>
      <c r="D96" s="69"/>
      <c r="E96" s="69"/>
    </row>
    <row r="97" spans="1:17" x14ac:dyDescent="0.25">
      <c r="B97" s="69"/>
      <c r="C97" s="69"/>
      <c r="D97" s="69"/>
      <c r="E97" s="69"/>
      <c r="G97" s="59">
        <f>+$F93*G93+$F94*G94+$F95*G95</f>
        <v>20</v>
      </c>
      <c r="H97" s="59">
        <f t="shared" ref="H97:O97" si="16">+$F93*H93+$F94*H94+$F95*H95</f>
        <v>12</v>
      </c>
      <c r="I97" s="59">
        <f t="shared" si="16"/>
        <v>66.849999999999994</v>
      </c>
      <c r="J97" s="59">
        <f t="shared" si="16"/>
        <v>0.95333333333333337</v>
      </c>
      <c r="K97" s="59">
        <f t="shared" si="16"/>
        <v>18.976666666666667</v>
      </c>
      <c r="L97" s="59">
        <f t="shared" si="16"/>
        <v>13.106666666666666</v>
      </c>
      <c r="M97" s="59">
        <f t="shared" si="16"/>
        <v>0</v>
      </c>
      <c r="N97" s="59">
        <f t="shared" si="16"/>
        <v>0</v>
      </c>
      <c r="O97" s="59">
        <f t="shared" si="16"/>
        <v>0</v>
      </c>
      <c r="Q97" s="59">
        <f>+$F93*Q93+$F94*Q94+$F95*Q95</f>
        <v>193.86666666666667</v>
      </c>
    </row>
    <row r="98" spans="1:17" x14ac:dyDescent="0.25">
      <c r="B98" s="69"/>
      <c r="C98" s="69"/>
      <c r="D98" s="69"/>
      <c r="E98" s="69"/>
    </row>
    <row r="99" spans="1:17" x14ac:dyDescent="0.25">
      <c r="B99" s="69"/>
      <c r="C99" s="69"/>
      <c r="D99" s="69"/>
      <c r="E99" s="69"/>
    </row>
    <row r="100" spans="1:17" ht="30" x14ac:dyDescent="0.25">
      <c r="A100" s="59">
        <v>17</v>
      </c>
      <c r="B100" s="67" t="s">
        <v>387</v>
      </c>
      <c r="C100" s="69" t="s">
        <v>590</v>
      </c>
      <c r="D100" s="69" t="s">
        <v>127</v>
      </c>
      <c r="E100" s="69" t="s">
        <v>522</v>
      </c>
      <c r="F100" s="59">
        <v>0.58823529411764708</v>
      </c>
      <c r="G100" s="59">
        <v>0</v>
      </c>
      <c r="H100" s="59">
        <v>12</v>
      </c>
      <c r="I100" s="59">
        <v>19.37</v>
      </c>
      <c r="J100" s="59">
        <v>4.3</v>
      </c>
      <c r="K100" s="59">
        <v>15.12</v>
      </c>
      <c r="L100" s="59">
        <v>38.5</v>
      </c>
      <c r="M100" s="59">
        <v>0</v>
      </c>
      <c r="N100" s="59">
        <v>0</v>
      </c>
      <c r="O100" s="59">
        <v>22.71</v>
      </c>
      <c r="Q100" s="59">
        <v>498</v>
      </c>
    </row>
    <row r="101" spans="1:17" ht="30" x14ac:dyDescent="0.25">
      <c r="A101" s="59">
        <v>17</v>
      </c>
      <c r="B101" s="67" t="s">
        <v>387</v>
      </c>
      <c r="C101" s="69" t="s">
        <v>590</v>
      </c>
      <c r="D101" s="69" t="s">
        <v>129</v>
      </c>
      <c r="E101" s="69" t="s">
        <v>525</v>
      </c>
      <c r="F101" s="59">
        <v>0.23529411764705885</v>
      </c>
      <c r="G101" s="59">
        <v>0</v>
      </c>
      <c r="H101" s="59">
        <v>12</v>
      </c>
      <c r="I101" s="59">
        <v>51.41</v>
      </c>
      <c r="J101" s="59">
        <v>2.98</v>
      </c>
      <c r="K101" s="59">
        <v>20.25</v>
      </c>
      <c r="L101" s="59">
        <v>23.98</v>
      </c>
      <c r="M101" s="59">
        <v>0</v>
      </c>
      <c r="N101" s="59">
        <v>0</v>
      </c>
      <c r="O101" s="59">
        <v>1.38</v>
      </c>
      <c r="Q101" s="59">
        <v>302</v>
      </c>
    </row>
    <row r="102" spans="1:17" ht="30" x14ac:dyDescent="0.25">
      <c r="A102" s="59">
        <v>17</v>
      </c>
      <c r="B102" s="67" t="s">
        <v>387</v>
      </c>
      <c r="C102" s="69" t="s">
        <v>590</v>
      </c>
      <c r="D102" s="69" t="s">
        <v>128</v>
      </c>
      <c r="E102" s="69" t="s">
        <v>523</v>
      </c>
      <c r="F102" s="59">
        <v>0.11764705882352942</v>
      </c>
      <c r="G102" s="59">
        <v>0</v>
      </c>
      <c r="H102" s="59">
        <v>12</v>
      </c>
      <c r="I102" s="59">
        <v>47.62</v>
      </c>
      <c r="J102" s="59">
        <v>1.94</v>
      </c>
      <c r="K102" s="59">
        <v>11.97</v>
      </c>
      <c r="L102" s="59">
        <v>37.6</v>
      </c>
      <c r="M102" s="59">
        <v>0</v>
      </c>
      <c r="N102" s="59">
        <v>0</v>
      </c>
      <c r="O102" s="59">
        <v>0.56999999999999995</v>
      </c>
      <c r="Q102" s="59">
        <v>389</v>
      </c>
    </row>
    <row r="103" spans="1:17" ht="30" x14ac:dyDescent="0.25">
      <c r="A103" s="59">
        <v>17</v>
      </c>
      <c r="B103" s="67" t="s">
        <v>387</v>
      </c>
      <c r="C103" s="69" t="s">
        <v>590</v>
      </c>
      <c r="D103" s="69" t="s">
        <v>130</v>
      </c>
      <c r="E103" s="69" t="s">
        <v>524</v>
      </c>
      <c r="F103" s="59">
        <v>5.8823529411764712E-2</v>
      </c>
      <c r="G103" s="59">
        <v>0</v>
      </c>
      <c r="H103" s="59">
        <v>12</v>
      </c>
      <c r="I103" s="59">
        <v>54.19</v>
      </c>
      <c r="J103" s="59">
        <v>4.4400000000000004</v>
      </c>
      <c r="K103" s="59">
        <v>23.58</v>
      </c>
      <c r="L103" s="59">
        <v>17.059999999999999</v>
      </c>
      <c r="M103" s="59">
        <v>0</v>
      </c>
      <c r="N103" s="59">
        <v>0</v>
      </c>
      <c r="O103" s="59">
        <v>0.43</v>
      </c>
      <c r="Q103" s="59">
        <v>250</v>
      </c>
    </row>
    <row r="104" spans="1:17" x14ac:dyDescent="0.25">
      <c r="B104" s="69"/>
      <c r="C104" s="69"/>
      <c r="D104" s="69"/>
      <c r="E104" s="69"/>
    </row>
    <row r="105" spans="1:17" x14ac:dyDescent="0.25">
      <c r="B105" s="69"/>
      <c r="C105" s="69"/>
      <c r="D105" s="69"/>
      <c r="E105" s="69"/>
      <c r="G105" s="59">
        <f>+$F100*G100+$F101*G101+$F102*G102+$F103*G103</f>
        <v>0</v>
      </c>
      <c r="H105" s="59">
        <f t="shared" ref="H105:O105" si="17">+$F100*H100+$F101*H101+$F102*H102+$F103*H103</f>
        <v>12</v>
      </c>
      <c r="I105" s="59">
        <f t="shared" si="17"/>
        <v>32.280588235294118</v>
      </c>
      <c r="J105" s="59">
        <f t="shared" si="17"/>
        <v>3.7199999999999998</v>
      </c>
      <c r="K105" s="59">
        <f t="shared" si="17"/>
        <v>16.454117647058826</v>
      </c>
      <c r="L105" s="59">
        <f t="shared" si="17"/>
        <v>33.716470588235296</v>
      </c>
      <c r="M105" s="59">
        <f t="shared" si="17"/>
        <v>0</v>
      </c>
      <c r="N105" s="59">
        <f t="shared" si="17"/>
        <v>0</v>
      </c>
      <c r="O105" s="59">
        <f t="shared" si="17"/>
        <v>13.775882352941176</v>
      </c>
      <c r="Q105" s="59">
        <f>+$F100*Q100+$F101*Q101+$F102*Q102+$F103*Q103</f>
        <v>424.47058823529409</v>
      </c>
    </row>
    <row r="106" spans="1:17" x14ac:dyDescent="0.25">
      <c r="B106" s="69"/>
      <c r="C106" s="69"/>
      <c r="D106" s="69"/>
      <c r="E106" s="69"/>
    </row>
    <row r="107" spans="1:17" ht="45" x14ac:dyDescent="0.25">
      <c r="A107" s="59">
        <v>19</v>
      </c>
      <c r="B107" s="67" t="s">
        <v>388</v>
      </c>
      <c r="C107" s="69" t="s">
        <v>590</v>
      </c>
      <c r="D107" s="69" t="s">
        <v>132</v>
      </c>
      <c r="E107" s="69" t="s">
        <v>526</v>
      </c>
      <c r="F107" s="59">
        <v>0.77922077922077915</v>
      </c>
      <c r="G107" s="59">
        <v>14</v>
      </c>
      <c r="H107" s="59">
        <v>12</v>
      </c>
      <c r="I107" s="59">
        <v>70.25</v>
      </c>
      <c r="J107" s="59">
        <v>1.26</v>
      </c>
      <c r="K107" s="59">
        <v>22.51</v>
      </c>
      <c r="L107" s="59">
        <v>3.26</v>
      </c>
      <c r="M107" s="59">
        <v>0</v>
      </c>
      <c r="N107" s="59">
        <v>0</v>
      </c>
      <c r="O107" s="59">
        <v>2.72</v>
      </c>
      <c r="Q107" s="59">
        <v>130</v>
      </c>
    </row>
    <row r="108" spans="1:17" ht="45" x14ac:dyDescent="0.25">
      <c r="A108" s="59">
        <v>19</v>
      </c>
      <c r="B108" s="67" t="s">
        <v>388</v>
      </c>
      <c r="C108" s="69" t="s">
        <v>0</v>
      </c>
      <c r="D108" s="69">
        <v>5139</v>
      </c>
      <c r="E108" s="69" t="s">
        <v>134</v>
      </c>
      <c r="F108" s="59">
        <v>0.12987012987012989</v>
      </c>
      <c r="G108" s="59">
        <v>28</v>
      </c>
      <c r="H108" s="59">
        <v>12</v>
      </c>
      <c r="I108" s="59">
        <v>48.5</v>
      </c>
      <c r="J108" s="59">
        <v>0.68</v>
      </c>
      <c r="K108" s="59">
        <v>11.49</v>
      </c>
      <c r="L108" s="59">
        <v>39.340000000000003</v>
      </c>
      <c r="M108" s="59">
        <v>0</v>
      </c>
      <c r="N108" s="59">
        <v>0</v>
      </c>
      <c r="O108" s="59">
        <v>0</v>
      </c>
      <c r="Q108" s="59">
        <v>404</v>
      </c>
    </row>
    <row r="109" spans="1:17" ht="45" x14ac:dyDescent="0.25">
      <c r="A109" s="59">
        <v>19</v>
      </c>
      <c r="B109" s="67" t="s">
        <v>388</v>
      </c>
      <c r="C109" s="69" t="s">
        <v>590</v>
      </c>
      <c r="D109" s="69" t="s">
        <v>133</v>
      </c>
      <c r="E109" s="69" t="s">
        <v>527</v>
      </c>
      <c r="F109" s="59">
        <v>7.792207792207792E-2</v>
      </c>
      <c r="G109" s="59">
        <v>42</v>
      </c>
      <c r="H109" s="59">
        <v>12</v>
      </c>
      <c r="I109" s="59">
        <v>71.599999999999994</v>
      </c>
      <c r="J109" s="59">
        <v>1.23</v>
      </c>
      <c r="K109" s="59">
        <v>20.6</v>
      </c>
      <c r="L109" s="59">
        <v>7.56</v>
      </c>
      <c r="M109" s="59">
        <v>0</v>
      </c>
      <c r="N109" s="59">
        <v>0</v>
      </c>
      <c r="O109" s="59">
        <v>0.99</v>
      </c>
      <c r="Q109" s="59">
        <v>154</v>
      </c>
    </row>
    <row r="110" spans="1:17" ht="45" x14ac:dyDescent="0.25">
      <c r="A110" s="59">
        <v>19</v>
      </c>
      <c r="B110" s="67" t="s">
        <v>388</v>
      </c>
      <c r="C110" s="69" t="s">
        <v>0</v>
      </c>
      <c r="D110" s="69">
        <v>5165</v>
      </c>
      <c r="E110" s="69" t="s">
        <v>135</v>
      </c>
      <c r="F110" s="59">
        <v>1.2987012987012986E-2</v>
      </c>
      <c r="G110" s="59">
        <v>21</v>
      </c>
      <c r="H110" s="59">
        <v>12</v>
      </c>
      <c r="I110" s="59">
        <v>70.400000000000006</v>
      </c>
      <c r="J110" s="59">
        <v>0.88</v>
      </c>
      <c r="K110" s="59">
        <v>20.420000000000002</v>
      </c>
      <c r="L110" s="59">
        <v>8.02</v>
      </c>
      <c r="M110" s="59">
        <v>0</v>
      </c>
      <c r="N110" s="59">
        <v>0</v>
      </c>
      <c r="O110" s="59">
        <v>0</v>
      </c>
      <c r="Q110" s="59">
        <v>160</v>
      </c>
    </row>
    <row r="111" spans="1:17" x14ac:dyDescent="0.25">
      <c r="B111" s="69"/>
      <c r="C111" s="69"/>
      <c r="D111" s="69"/>
      <c r="E111" s="69"/>
    </row>
    <row r="112" spans="1:17" x14ac:dyDescent="0.25">
      <c r="B112" s="69"/>
      <c r="C112" s="69"/>
      <c r="D112" s="69"/>
      <c r="E112" s="69"/>
      <c r="G112" s="59">
        <f>+$F107*G107+$F108*G108+$F109*G109+$F110*G110</f>
        <v>18.09090909090909</v>
      </c>
      <c r="H112" s="59">
        <f t="shared" ref="H112:O112" si="18">+$F107*H107+$F108*H108+$F109*H109+$F110*H110</f>
        <v>11.999999999999998</v>
      </c>
      <c r="I112" s="59">
        <f t="shared" si="18"/>
        <v>67.532467532467521</v>
      </c>
      <c r="J112" s="59">
        <f t="shared" si="18"/>
        <v>1.1774025974025972</v>
      </c>
      <c r="K112" s="59">
        <f t="shared" si="18"/>
        <v>20.902857142857144</v>
      </c>
      <c r="L112" s="59">
        <f t="shared" si="18"/>
        <v>8.3425974025974039</v>
      </c>
      <c r="M112" s="59">
        <f t="shared" si="18"/>
        <v>0</v>
      </c>
      <c r="N112" s="59">
        <f t="shared" si="18"/>
        <v>0</v>
      </c>
      <c r="O112" s="59">
        <f t="shared" si="18"/>
        <v>2.1966233766233763</v>
      </c>
      <c r="Q112" s="59">
        <f>+$F107*Q107+$F108*Q108+$F109*Q109+$F110*Q110</f>
        <v>167.84415584415584</v>
      </c>
    </row>
    <row r="113" spans="1:17" x14ac:dyDescent="0.25">
      <c r="B113" s="69"/>
      <c r="C113" s="69"/>
      <c r="D113" s="69"/>
      <c r="E113" s="69"/>
    </row>
    <row r="114" spans="1:17" x14ac:dyDescent="0.25">
      <c r="A114" s="59">
        <v>20</v>
      </c>
      <c r="B114" s="67" t="s">
        <v>389</v>
      </c>
      <c r="C114" s="69" t="s">
        <v>148</v>
      </c>
      <c r="D114" s="69"/>
      <c r="E114" s="72" t="s">
        <v>136</v>
      </c>
      <c r="F114" s="59">
        <v>0.33333333333333337</v>
      </c>
      <c r="G114" s="59">
        <v>20</v>
      </c>
      <c r="H114" s="59">
        <v>14</v>
      </c>
      <c r="I114" s="59">
        <f>AVERAGE(I119:I121)</f>
        <v>74.33</v>
      </c>
      <c r="J114" s="59">
        <f t="shared" ref="J114:O114" si="19">AVERAGE(J119:J121)</f>
        <v>1.9400000000000002</v>
      </c>
      <c r="K114" s="59">
        <f t="shared" si="19"/>
        <v>17.256666666666664</v>
      </c>
      <c r="L114" s="59">
        <f t="shared" si="19"/>
        <v>4.3533333333333326</v>
      </c>
      <c r="M114" s="59">
        <f t="shared" si="19"/>
        <v>0</v>
      </c>
      <c r="N114" s="59">
        <f t="shared" si="19"/>
        <v>0</v>
      </c>
      <c r="O114" s="59">
        <f t="shared" si="19"/>
        <v>1.1399999999999999</v>
      </c>
      <c r="Q114" s="59">
        <f>AVERAGE(Q119:Q121)</f>
        <v>117</v>
      </c>
    </row>
    <row r="115" spans="1:17" x14ac:dyDescent="0.25">
      <c r="A115" s="59">
        <v>20</v>
      </c>
      <c r="B115" s="67" t="s">
        <v>389</v>
      </c>
      <c r="C115" s="69"/>
      <c r="D115" s="69" t="s">
        <v>138</v>
      </c>
      <c r="E115" s="72" t="s">
        <v>528</v>
      </c>
      <c r="F115" s="59">
        <v>0.11904761904761907</v>
      </c>
      <c r="G115" s="59">
        <v>30</v>
      </c>
      <c r="H115" s="59">
        <v>14</v>
      </c>
      <c r="I115" s="59">
        <v>66.91</v>
      </c>
      <c r="J115" s="50">
        <v>0.98</v>
      </c>
      <c r="K115" s="51">
        <v>21.3</v>
      </c>
      <c r="L115" s="59">
        <v>6.97</v>
      </c>
      <c r="M115" s="59">
        <v>0</v>
      </c>
      <c r="N115" s="59">
        <v>0</v>
      </c>
      <c r="O115" s="59">
        <v>3.84</v>
      </c>
      <c r="Q115" s="59">
        <v>163</v>
      </c>
    </row>
    <row r="116" spans="1:17" x14ac:dyDescent="0.25">
      <c r="A116" s="59">
        <v>20</v>
      </c>
      <c r="B116" s="67" t="s">
        <v>389</v>
      </c>
      <c r="C116" s="69"/>
      <c r="D116" s="69" t="s">
        <v>139</v>
      </c>
      <c r="E116" s="72" t="s">
        <v>529</v>
      </c>
      <c r="F116" s="59">
        <v>0.11904761904761907</v>
      </c>
      <c r="G116" s="59">
        <v>30</v>
      </c>
      <c r="H116" s="59">
        <v>14</v>
      </c>
      <c r="I116" s="59">
        <v>63.21</v>
      </c>
      <c r="J116" s="50">
        <v>1.05</v>
      </c>
      <c r="K116" s="51">
        <v>22.4</v>
      </c>
      <c r="L116" s="59">
        <v>8.09</v>
      </c>
      <c r="M116" s="59">
        <v>0</v>
      </c>
      <c r="N116" s="59">
        <v>0</v>
      </c>
      <c r="O116" s="59">
        <v>5.25</v>
      </c>
      <c r="Q116" s="59">
        <v>183</v>
      </c>
    </row>
    <row r="117" spans="1:17" x14ac:dyDescent="0.25">
      <c r="A117" s="59">
        <v>20</v>
      </c>
      <c r="B117" s="67" t="s">
        <v>389</v>
      </c>
      <c r="C117" s="69"/>
      <c r="D117" s="69" t="s">
        <v>146</v>
      </c>
      <c r="E117" s="72" t="s">
        <v>530</v>
      </c>
      <c r="F117" s="59">
        <v>7.1428571428571438E-2</v>
      </c>
      <c r="G117" s="59">
        <v>30</v>
      </c>
      <c r="H117" s="59">
        <v>14</v>
      </c>
      <c r="I117" s="59">
        <v>71.17</v>
      </c>
      <c r="J117" s="50">
        <v>1.35</v>
      </c>
      <c r="K117" s="51">
        <v>18.45</v>
      </c>
      <c r="L117" s="59">
        <v>9.0299999999999994</v>
      </c>
      <c r="M117" s="59">
        <v>0</v>
      </c>
      <c r="N117" s="59">
        <v>0</v>
      </c>
      <c r="O117" s="59">
        <v>0</v>
      </c>
      <c r="Q117" s="59">
        <v>155</v>
      </c>
    </row>
    <row r="118" spans="1:17" x14ac:dyDescent="0.25">
      <c r="A118" s="59">
        <v>20</v>
      </c>
      <c r="B118" s="67" t="s">
        <v>389</v>
      </c>
      <c r="C118" s="69"/>
      <c r="D118" s="69" t="s">
        <v>147</v>
      </c>
      <c r="E118" s="72" t="s">
        <v>531</v>
      </c>
      <c r="F118" s="59">
        <v>7.1428571428571438E-2</v>
      </c>
      <c r="G118" s="59">
        <v>0</v>
      </c>
      <c r="H118" s="59">
        <v>14</v>
      </c>
      <c r="I118" s="59">
        <v>77.05</v>
      </c>
      <c r="J118" s="50">
        <v>1.24</v>
      </c>
      <c r="K118" s="51">
        <v>17.27</v>
      </c>
      <c r="L118" s="59">
        <v>4.4400000000000004</v>
      </c>
      <c r="M118" s="59">
        <v>0</v>
      </c>
      <c r="N118" s="59">
        <v>0</v>
      </c>
      <c r="O118" s="59">
        <v>0</v>
      </c>
      <c r="Q118" s="59">
        <v>109</v>
      </c>
    </row>
    <row r="119" spans="1:17" x14ac:dyDescent="0.25">
      <c r="A119" s="59">
        <v>20</v>
      </c>
      <c r="B119" s="67" t="s">
        <v>389</v>
      </c>
      <c r="C119" s="69"/>
      <c r="D119" s="69" t="s">
        <v>140</v>
      </c>
      <c r="E119" s="72" t="s">
        <v>532</v>
      </c>
      <c r="F119" s="59">
        <v>7.1428571428571438E-2</v>
      </c>
      <c r="G119" s="59">
        <v>7</v>
      </c>
      <c r="H119" s="59">
        <v>14</v>
      </c>
      <c r="I119" s="59">
        <v>73.37</v>
      </c>
      <c r="J119" s="50">
        <v>2.84</v>
      </c>
      <c r="K119" s="51">
        <v>17.59</v>
      </c>
      <c r="L119" s="59">
        <v>5.47</v>
      </c>
      <c r="M119" s="59">
        <v>0</v>
      </c>
      <c r="N119" s="59">
        <v>0</v>
      </c>
      <c r="O119" s="59">
        <v>0.73</v>
      </c>
      <c r="Q119" s="59">
        <v>123</v>
      </c>
    </row>
    <row r="120" spans="1:17" x14ac:dyDescent="0.25">
      <c r="A120" s="59">
        <v>20</v>
      </c>
      <c r="B120" s="67" t="s">
        <v>389</v>
      </c>
      <c r="C120" s="69"/>
      <c r="D120" s="69" t="s">
        <v>141</v>
      </c>
      <c r="E120" s="72" t="s">
        <v>533</v>
      </c>
      <c r="F120" s="59">
        <v>5.9523809523809534E-2</v>
      </c>
      <c r="G120" s="59">
        <v>20</v>
      </c>
      <c r="H120" s="59">
        <v>14</v>
      </c>
      <c r="I120" s="59">
        <v>79.66</v>
      </c>
      <c r="J120" s="50">
        <v>0.74</v>
      </c>
      <c r="K120" s="51">
        <v>18.559999999999999</v>
      </c>
      <c r="L120" s="59">
        <v>1.04</v>
      </c>
      <c r="M120" s="59">
        <v>0</v>
      </c>
      <c r="N120" s="59">
        <v>0</v>
      </c>
      <c r="O120" s="59">
        <v>0.06</v>
      </c>
      <c r="Q120" s="59">
        <v>84</v>
      </c>
    </row>
    <row r="121" spans="1:17" x14ac:dyDescent="0.25">
      <c r="A121" s="59">
        <v>20</v>
      </c>
      <c r="B121" s="67" t="s">
        <v>389</v>
      </c>
      <c r="C121" s="69"/>
      <c r="D121" s="69" t="s">
        <v>142</v>
      </c>
      <c r="E121" s="72" t="s">
        <v>534</v>
      </c>
      <c r="F121" s="59">
        <v>5.9523809523809534E-2</v>
      </c>
      <c r="G121" s="59">
        <v>20</v>
      </c>
      <c r="H121" s="59">
        <v>14</v>
      </c>
      <c r="I121" s="59">
        <v>69.959999999999994</v>
      </c>
      <c r="J121" s="50">
        <v>2.2400000000000002</v>
      </c>
      <c r="K121" s="51">
        <v>15.62</v>
      </c>
      <c r="L121" s="59">
        <v>6.55</v>
      </c>
      <c r="M121" s="59">
        <v>0</v>
      </c>
      <c r="N121" s="59">
        <v>0</v>
      </c>
      <c r="O121" s="59">
        <v>2.63</v>
      </c>
      <c r="Q121" s="59">
        <v>144</v>
      </c>
    </row>
    <row r="122" spans="1:17" x14ac:dyDescent="0.25">
      <c r="A122" s="59">
        <v>20</v>
      </c>
      <c r="B122" s="67" t="s">
        <v>389</v>
      </c>
      <c r="C122" s="69"/>
      <c r="D122" s="69" t="s">
        <v>143</v>
      </c>
      <c r="E122" s="72" t="s">
        <v>535</v>
      </c>
      <c r="F122" s="59">
        <v>4.761904761904763E-2</v>
      </c>
      <c r="G122" s="59">
        <v>9</v>
      </c>
      <c r="H122" s="59">
        <v>14</v>
      </c>
      <c r="I122" s="59">
        <v>69.319999999999993</v>
      </c>
      <c r="J122" s="50">
        <v>0.74</v>
      </c>
      <c r="K122" s="51">
        <v>19.09</v>
      </c>
      <c r="L122" s="59">
        <v>8.5</v>
      </c>
      <c r="M122" s="59">
        <v>0</v>
      </c>
      <c r="N122" s="59">
        <v>0</v>
      </c>
      <c r="O122" s="59">
        <v>2.35</v>
      </c>
      <c r="Q122" s="59">
        <v>162</v>
      </c>
    </row>
    <row r="123" spans="1:17" x14ac:dyDescent="0.25">
      <c r="A123" s="59">
        <v>20</v>
      </c>
      <c r="B123" s="67" t="s">
        <v>389</v>
      </c>
      <c r="C123" s="69" t="s">
        <v>144</v>
      </c>
      <c r="D123" s="69" t="s">
        <v>145</v>
      </c>
      <c r="E123" s="72" t="s">
        <v>137</v>
      </c>
      <c r="F123" s="59">
        <v>4.761904761904763E-2</v>
      </c>
      <c r="G123" s="59">
        <v>9</v>
      </c>
      <c r="H123" s="59">
        <v>14</v>
      </c>
      <c r="J123" s="50"/>
      <c r="K123" s="51"/>
    </row>
    <row r="124" spans="1:17" x14ac:dyDescent="0.25">
      <c r="B124" s="69"/>
      <c r="C124" s="69"/>
      <c r="D124" s="69"/>
      <c r="E124" s="72"/>
      <c r="J124" s="50"/>
      <c r="K124" s="51"/>
    </row>
    <row r="125" spans="1:17" x14ac:dyDescent="0.25">
      <c r="B125" s="69"/>
      <c r="C125" s="69"/>
      <c r="D125" s="69"/>
      <c r="E125" s="69"/>
      <c r="G125" s="59">
        <f>+$F114*G114+$F115*G115+$F116*G116+$F117*G117+$F118*G118+$F119*G119+$F120*G120+$F121*G121+$F122*G122+$F123*G123</f>
        <v>19.69047619047619</v>
      </c>
      <c r="H125" s="59">
        <f t="shared" ref="H125:O125" si="20">+$F114*H114+$F115*H115+$F116*H116+$F117*H117+$F118*H118+$F119*H119+$F120*H120+$F121*H121+$F122*H122+$F123*H123</f>
        <v>14</v>
      </c>
      <c r="I125" s="59">
        <f t="shared" si="20"/>
        <v>68.301904761904765</v>
      </c>
      <c r="J125" s="59">
        <f t="shared" si="20"/>
        <v>1.488809523809524</v>
      </c>
      <c r="K125" s="59">
        <f t="shared" si="20"/>
        <v>17.706031746031748</v>
      </c>
      <c r="L125" s="59">
        <f t="shared" si="20"/>
        <v>5.4533730158730167</v>
      </c>
      <c r="M125" s="59">
        <f t="shared" si="20"/>
        <v>0</v>
      </c>
      <c r="N125" s="59">
        <f t="shared" si="20"/>
        <v>0</v>
      </c>
      <c r="O125" s="59">
        <f t="shared" si="20"/>
        <v>1.7863095238095239</v>
      </c>
      <c r="Q125" s="59">
        <f>+$F114*Q114+$F115*Q115+$F116*Q116+$F117*Q117+$F118*Q118+$F119*Q119+$F120*Q120+$F121*Q121+$F122*Q122+$F123*Q123</f>
        <v>129.11904761904765</v>
      </c>
    </row>
    <row r="126" spans="1:17" x14ac:dyDescent="0.25">
      <c r="B126" s="69"/>
      <c r="C126" s="69"/>
      <c r="D126" s="69"/>
      <c r="E126" s="69"/>
    </row>
    <row r="127" spans="1:17" x14ac:dyDescent="0.25">
      <c r="A127" s="59">
        <v>21</v>
      </c>
      <c r="B127" s="67" t="s">
        <v>390</v>
      </c>
      <c r="C127" s="69" t="s">
        <v>590</v>
      </c>
      <c r="D127" s="69" t="s">
        <v>149</v>
      </c>
      <c r="E127" s="69" t="s">
        <v>408</v>
      </c>
      <c r="F127" s="59">
        <v>0.45</v>
      </c>
      <c r="G127" s="59">
        <v>0</v>
      </c>
      <c r="H127" s="59">
        <v>14</v>
      </c>
      <c r="I127" s="59">
        <v>63.1</v>
      </c>
      <c r="J127" s="59">
        <v>2.7</v>
      </c>
      <c r="K127" s="59">
        <v>17.8</v>
      </c>
      <c r="L127" s="59">
        <v>14.8</v>
      </c>
      <c r="M127" s="59">
        <v>0</v>
      </c>
      <c r="N127" s="59">
        <v>0</v>
      </c>
      <c r="O127" s="59">
        <v>1.6</v>
      </c>
      <c r="Q127" s="59">
        <v>211</v>
      </c>
    </row>
    <row r="128" spans="1:17" x14ac:dyDescent="0.25">
      <c r="A128" s="59">
        <v>21</v>
      </c>
      <c r="B128" s="67" t="s">
        <v>390</v>
      </c>
      <c r="C128" s="69" t="s">
        <v>590</v>
      </c>
      <c r="D128" s="69" t="s">
        <v>150</v>
      </c>
      <c r="E128" s="69" t="s">
        <v>536</v>
      </c>
      <c r="F128" s="59">
        <v>0.45</v>
      </c>
      <c r="G128" s="59">
        <v>0</v>
      </c>
      <c r="H128" s="59">
        <v>14</v>
      </c>
      <c r="I128" s="59">
        <v>47.1</v>
      </c>
      <c r="J128" s="59">
        <v>3.8</v>
      </c>
      <c r="K128" s="59">
        <v>21.1</v>
      </c>
      <c r="L128" s="59">
        <v>27</v>
      </c>
      <c r="M128" s="59">
        <v>0</v>
      </c>
      <c r="N128" s="59">
        <v>0</v>
      </c>
      <c r="O128" s="59">
        <v>1</v>
      </c>
      <c r="Q128" s="59">
        <v>331</v>
      </c>
    </row>
    <row r="129" spans="1:17" x14ac:dyDescent="0.25">
      <c r="A129" s="59">
        <v>21</v>
      </c>
      <c r="B129" s="67" t="s">
        <v>390</v>
      </c>
      <c r="C129" s="69" t="s">
        <v>590</v>
      </c>
      <c r="D129" s="69" t="s">
        <v>151</v>
      </c>
      <c r="E129" s="69" t="s">
        <v>537</v>
      </c>
      <c r="F129" s="59">
        <v>0.1</v>
      </c>
      <c r="G129" s="59">
        <v>0</v>
      </c>
      <c r="H129" s="59">
        <v>14</v>
      </c>
      <c r="I129" s="59">
        <v>55.4</v>
      </c>
      <c r="J129" s="59">
        <v>2.1</v>
      </c>
      <c r="K129" s="59">
        <v>24</v>
      </c>
      <c r="L129" s="59">
        <v>18.5</v>
      </c>
      <c r="M129" s="59">
        <v>0</v>
      </c>
      <c r="N129" s="59">
        <v>0</v>
      </c>
      <c r="O129" s="59">
        <v>0</v>
      </c>
      <c r="Q129" s="59">
        <v>263</v>
      </c>
    </row>
    <row r="130" spans="1:17" x14ac:dyDescent="0.25">
      <c r="B130" s="69"/>
      <c r="C130" s="69"/>
      <c r="D130" s="69"/>
      <c r="E130" s="69"/>
    </row>
    <row r="131" spans="1:17" x14ac:dyDescent="0.25">
      <c r="B131" s="69"/>
      <c r="C131" s="69"/>
      <c r="D131" s="69"/>
      <c r="E131" s="69"/>
      <c r="G131" s="59">
        <f>+$F127*G127+$F128*G128+$F129*G129</f>
        <v>0</v>
      </c>
      <c r="H131" s="59">
        <f t="shared" ref="H131:O131" si="21">+$F127*H127+$F128*H128+$F129*H129</f>
        <v>14</v>
      </c>
      <c r="I131" s="59">
        <f t="shared" si="21"/>
        <v>55.13</v>
      </c>
      <c r="J131" s="59">
        <f t="shared" si="21"/>
        <v>3.1349999999999998</v>
      </c>
      <c r="K131" s="59">
        <f t="shared" si="21"/>
        <v>19.905000000000001</v>
      </c>
      <c r="L131" s="59">
        <f t="shared" si="21"/>
        <v>20.660000000000004</v>
      </c>
      <c r="M131" s="59">
        <f t="shared" si="21"/>
        <v>0</v>
      </c>
      <c r="N131" s="59">
        <f t="shared" si="21"/>
        <v>0</v>
      </c>
      <c r="O131" s="59">
        <f t="shared" si="21"/>
        <v>1.1700000000000002</v>
      </c>
      <c r="Q131" s="59">
        <f>+$F127*Q127+$F128*Q128+$F129*Q129</f>
        <v>270.20000000000005</v>
      </c>
    </row>
    <row r="132" spans="1:17" x14ac:dyDescent="0.25">
      <c r="B132" s="69"/>
      <c r="C132" s="69"/>
      <c r="D132" s="69"/>
      <c r="E132" s="69"/>
    </row>
    <row r="133" spans="1:17" ht="45" x14ac:dyDescent="0.25">
      <c r="A133" s="59">
        <v>22</v>
      </c>
      <c r="B133" s="67" t="s">
        <v>391</v>
      </c>
      <c r="C133" s="69" t="s">
        <v>590</v>
      </c>
      <c r="D133" s="69" t="s">
        <v>152</v>
      </c>
      <c r="E133" s="69" t="s">
        <v>538</v>
      </c>
      <c r="F133" s="59">
        <v>0.5</v>
      </c>
      <c r="G133" s="59">
        <v>10</v>
      </c>
      <c r="H133" s="59">
        <v>14</v>
      </c>
      <c r="I133" s="59">
        <v>10.48</v>
      </c>
      <c r="J133" s="59">
        <v>9.61</v>
      </c>
      <c r="K133" s="59">
        <v>54.13</v>
      </c>
      <c r="L133" s="59">
        <v>22.06</v>
      </c>
      <c r="M133" s="59">
        <v>0</v>
      </c>
      <c r="N133" s="59">
        <v>0</v>
      </c>
      <c r="O133" s="59">
        <v>3.72</v>
      </c>
      <c r="Q133" s="59">
        <v>430</v>
      </c>
    </row>
    <row r="134" spans="1:17" ht="45" x14ac:dyDescent="0.25">
      <c r="A134" s="59">
        <v>22</v>
      </c>
      <c r="B134" s="67" t="s">
        <v>391</v>
      </c>
      <c r="C134" s="69" t="s">
        <v>590</v>
      </c>
      <c r="D134" s="69" t="s">
        <v>153</v>
      </c>
      <c r="E134" s="69" t="s">
        <v>539</v>
      </c>
      <c r="F134" s="59">
        <v>0.5</v>
      </c>
      <c r="G134" s="59">
        <v>10</v>
      </c>
      <c r="H134" s="59">
        <v>14</v>
      </c>
      <c r="I134" s="59">
        <v>69.12</v>
      </c>
      <c r="J134" s="59">
        <v>2.56</v>
      </c>
      <c r="K134" s="59">
        <v>23.54</v>
      </c>
      <c r="L134" s="59">
        <v>4.78</v>
      </c>
      <c r="M134" s="59">
        <v>0</v>
      </c>
      <c r="N134" s="59">
        <v>0</v>
      </c>
      <c r="O134" s="59">
        <v>0</v>
      </c>
      <c r="Q134" s="59">
        <v>137</v>
      </c>
    </row>
    <row r="135" spans="1:17" x14ac:dyDescent="0.25">
      <c r="B135" s="69"/>
      <c r="C135" s="69"/>
      <c r="D135" s="69"/>
      <c r="E135" s="69"/>
    </row>
    <row r="136" spans="1:17" x14ac:dyDescent="0.25">
      <c r="B136" s="69"/>
      <c r="C136" s="69"/>
      <c r="D136" s="69"/>
      <c r="E136" s="69"/>
      <c r="G136" s="59">
        <f>+$F133*G133+$F134*G134</f>
        <v>10</v>
      </c>
      <c r="H136" s="59">
        <f t="shared" ref="H136:O136" si="22">+$F133*H133+$F134*H134</f>
        <v>14</v>
      </c>
      <c r="I136" s="59">
        <f t="shared" si="22"/>
        <v>39.800000000000004</v>
      </c>
      <c r="J136" s="59">
        <f t="shared" si="22"/>
        <v>6.085</v>
      </c>
      <c r="K136" s="59">
        <f t="shared" si="22"/>
        <v>38.835000000000001</v>
      </c>
      <c r="L136" s="59">
        <f t="shared" si="22"/>
        <v>13.42</v>
      </c>
      <c r="M136" s="59">
        <f t="shared" si="22"/>
        <v>0</v>
      </c>
      <c r="N136" s="59">
        <f t="shared" si="22"/>
        <v>0</v>
      </c>
      <c r="O136" s="59">
        <f t="shared" si="22"/>
        <v>1.86</v>
      </c>
      <c r="Q136" s="59">
        <f>+$F133*Q133+$F134*Q134</f>
        <v>283.5</v>
      </c>
    </row>
    <row r="137" spans="1:17" x14ac:dyDescent="0.25">
      <c r="B137" s="69"/>
      <c r="C137" s="69"/>
      <c r="D137" s="69"/>
      <c r="E137" s="69"/>
      <c r="J137" s="50"/>
      <c r="K137" s="51"/>
    </row>
    <row r="138" spans="1:17" ht="30" x14ac:dyDescent="0.25">
      <c r="A138" s="59">
        <v>24</v>
      </c>
      <c r="B138" s="67" t="s">
        <v>393</v>
      </c>
      <c r="C138" s="69" t="s">
        <v>590</v>
      </c>
      <c r="D138" s="69" t="s">
        <v>159</v>
      </c>
      <c r="E138" s="69" t="s">
        <v>540</v>
      </c>
      <c r="F138" s="59">
        <v>0.35714285714285715</v>
      </c>
      <c r="G138" s="59">
        <v>0</v>
      </c>
      <c r="H138" s="59">
        <v>16</v>
      </c>
      <c r="I138" s="59">
        <v>0.35</v>
      </c>
      <c r="J138" s="50">
        <v>0.04</v>
      </c>
      <c r="K138" s="51">
        <v>0</v>
      </c>
      <c r="L138" s="50">
        <v>99.99</v>
      </c>
      <c r="M138" s="51">
        <v>0</v>
      </c>
      <c r="N138" s="59">
        <v>0</v>
      </c>
      <c r="O138" s="59">
        <v>0</v>
      </c>
      <c r="Q138" s="59">
        <v>900</v>
      </c>
    </row>
    <row r="139" spans="1:17" ht="30" x14ac:dyDescent="0.25">
      <c r="A139" s="59">
        <v>24</v>
      </c>
      <c r="B139" s="67" t="s">
        <v>393</v>
      </c>
      <c r="C139" s="69" t="s">
        <v>590</v>
      </c>
      <c r="D139" s="69" t="s">
        <v>160</v>
      </c>
      <c r="E139" s="69" t="s">
        <v>541</v>
      </c>
      <c r="F139" s="59">
        <v>0.35714285714285715</v>
      </c>
      <c r="G139" s="59">
        <v>0</v>
      </c>
      <c r="H139" s="59">
        <v>16</v>
      </c>
      <c r="I139" s="59">
        <v>6.78</v>
      </c>
      <c r="J139" s="50">
        <v>0.05</v>
      </c>
      <c r="K139" s="51">
        <v>0.69</v>
      </c>
      <c r="L139" s="50">
        <v>80.09</v>
      </c>
      <c r="M139" s="51">
        <v>0</v>
      </c>
      <c r="N139" s="59">
        <v>0</v>
      </c>
      <c r="O139" s="59">
        <v>0</v>
      </c>
      <c r="Q139" s="59">
        <v>724</v>
      </c>
    </row>
    <row r="140" spans="1:17" ht="30" x14ac:dyDescent="0.25">
      <c r="A140" s="59">
        <v>24</v>
      </c>
      <c r="B140" s="67" t="s">
        <v>393</v>
      </c>
      <c r="C140" s="69" t="s">
        <v>590</v>
      </c>
      <c r="D140" s="69" t="s">
        <v>156</v>
      </c>
      <c r="E140" s="69" t="s">
        <v>154</v>
      </c>
      <c r="F140" s="59">
        <v>0.14285714285714288</v>
      </c>
      <c r="G140" s="59">
        <v>0</v>
      </c>
      <c r="H140" s="59">
        <v>16</v>
      </c>
      <c r="I140" s="59">
        <v>6.4</v>
      </c>
      <c r="J140" s="59">
        <v>0.1</v>
      </c>
      <c r="K140" s="59">
        <v>0</v>
      </c>
      <c r="L140" s="59">
        <v>99.4</v>
      </c>
      <c r="M140" s="59">
        <v>0</v>
      </c>
      <c r="N140" s="59">
        <v>0</v>
      </c>
      <c r="O140" s="59">
        <v>0</v>
      </c>
      <c r="Q140" s="59">
        <v>895</v>
      </c>
    </row>
    <row r="141" spans="1:17" ht="30" x14ac:dyDescent="0.25">
      <c r="A141" s="59">
        <v>24</v>
      </c>
      <c r="B141" s="67" t="s">
        <v>393</v>
      </c>
      <c r="C141" s="69" t="s">
        <v>590</v>
      </c>
      <c r="D141" s="69" t="s">
        <v>158</v>
      </c>
      <c r="E141" s="69" t="s">
        <v>542</v>
      </c>
      <c r="F141" s="59">
        <v>0.14285714285714288</v>
      </c>
      <c r="G141" s="59">
        <v>0</v>
      </c>
      <c r="H141" s="59">
        <v>16</v>
      </c>
      <c r="I141" s="59">
        <v>0.06</v>
      </c>
      <c r="J141" s="57">
        <v>0.01</v>
      </c>
      <c r="K141" s="58">
        <v>0</v>
      </c>
      <c r="L141" s="50">
        <v>99.91</v>
      </c>
      <c r="M141" s="51">
        <v>0</v>
      </c>
      <c r="N141" s="59">
        <v>0</v>
      </c>
      <c r="O141" s="59">
        <v>0</v>
      </c>
      <c r="Q141" s="59">
        <v>899</v>
      </c>
    </row>
    <row r="142" spans="1:17" x14ac:dyDescent="0.25">
      <c r="B142" s="69"/>
      <c r="C142" s="69"/>
      <c r="D142" s="69"/>
      <c r="E142" s="69"/>
      <c r="K142" s="61"/>
    </row>
    <row r="143" spans="1:17" x14ac:dyDescent="0.25">
      <c r="B143" s="69"/>
      <c r="C143" s="69"/>
      <c r="D143" s="69"/>
      <c r="E143" s="69"/>
      <c r="G143" s="59">
        <f>+$F138*G138+$F139*G139+$F140*G140+$F141*G141</f>
        <v>0</v>
      </c>
      <c r="H143" s="59">
        <f t="shared" ref="H143:O143" si="23">+$F138*H138+$F139*H139+$F140*H140+$F141*H141</f>
        <v>16</v>
      </c>
      <c r="I143" s="59">
        <f t="shared" si="23"/>
        <v>3.4692857142857148</v>
      </c>
      <c r="J143" s="59">
        <f t="shared" si="23"/>
        <v>4.7857142857142869E-2</v>
      </c>
      <c r="K143" s="59">
        <f t="shared" si="23"/>
        <v>0.24642857142857141</v>
      </c>
      <c r="L143" s="59">
        <f t="shared" si="23"/>
        <v>92.787142857142868</v>
      </c>
      <c r="M143" s="59">
        <f t="shared" si="23"/>
        <v>0</v>
      </c>
      <c r="N143" s="59">
        <f t="shared" si="23"/>
        <v>0</v>
      </c>
      <c r="O143" s="59">
        <f t="shared" si="23"/>
        <v>0</v>
      </c>
      <c r="Q143" s="59">
        <f>+$F138*Q138+$F139*Q139+$F140*Q140+$F141*Q141</f>
        <v>836.28571428571433</v>
      </c>
    </row>
    <row r="144" spans="1:17" x14ac:dyDescent="0.25">
      <c r="B144" s="69"/>
      <c r="C144" s="69"/>
      <c r="D144" s="69"/>
      <c r="E144" s="69"/>
    </row>
    <row r="145" spans="1:17" x14ac:dyDescent="0.25">
      <c r="A145" s="59">
        <v>25</v>
      </c>
      <c r="B145" s="67" t="s">
        <v>394</v>
      </c>
      <c r="C145" s="69" t="s">
        <v>590</v>
      </c>
      <c r="D145" s="69" t="s">
        <v>161</v>
      </c>
      <c r="E145" s="69" t="s">
        <v>543</v>
      </c>
      <c r="F145" s="59">
        <v>0.48962655601659749</v>
      </c>
      <c r="G145" s="59">
        <v>0</v>
      </c>
      <c r="H145" s="59">
        <v>15</v>
      </c>
      <c r="I145" s="59">
        <v>87.82</v>
      </c>
      <c r="J145" s="59">
        <v>0.72</v>
      </c>
      <c r="K145" s="59">
        <v>3.98</v>
      </c>
      <c r="L145" s="59">
        <v>2.85</v>
      </c>
      <c r="M145" s="59">
        <v>0</v>
      </c>
      <c r="N145" s="59">
        <v>0</v>
      </c>
      <c r="O145" s="59">
        <v>4.62</v>
      </c>
      <c r="Q145" s="59">
        <v>60</v>
      </c>
    </row>
    <row r="146" spans="1:17" x14ac:dyDescent="0.25">
      <c r="A146" s="59">
        <v>25</v>
      </c>
      <c r="B146" s="67" t="s">
        <v>394</v>
      </c>
      <c r="C146" s="69" t="s">
        <v>590</v>
      </c>
      <c r="D146" s="69" t="s">
        <v>162</v>
      </c>
      <c r="E146" s="69" t="s">
        <v>544</v>
      </c>
      <c r="F146" s="59">
        <v>0.51037344398340245</v>
      </c>
      <c r="G146" s="59">
        <v>0</v>
      </c>
      <c r="H146" s="59">
        <v>15</v>
      </c>
      <c r="I146" s="59">
        <v>88.76</v>
      </c>
      <c r="J146" s="59">
        <v>0.62</v>
      </c>
      <c r="K146" s="51">
        <v>2.99</v>
      </c>
      <c r="L146" s="59">
        <v>2.88</v>
      </c>
      <c r="M146" s="59">
        <v>0</v>
      </c>
      <c r="N146" s="59">
        <v>0</v>
      </c>
      <c r="O146" s="59">
        <v>4.75</v>
      </c>
      <c r="Q146" s="59">
        <v>57</v>
      </c>
    </row>
    <row r="147" spans="1:17" x14ac:dyDescent="0.25">
      <c r="B147" s="69"/>
      <c r="C147" s="69"/>
      <c r="D147" s="69"/>
      <c r="E147" s="69"/>
      <c r="K147" s="51"/>
    </row>
    <row r="148" spans="1:17" x14ac:dyDescent="0.25">
      <c r="B148" s="69"/>
      <c r="C148" s="69"/>
      <c r="D148" s="69"/>
      <c r="E148" s="69"/>
      <c r="G148" s="59">
        <f>+$F145*G145+$F146*G146</f>
        <v>0</v>
      </c>
      <c r="H148" s="59">
        <f t="shared" ref="H148:O148" si="24">+$F145*H145+$F146*H146</f>
        <v>15</v>
      </c>
      <c r="I148" s="59">
        <f t="shared" si="24"/>
        <v>88.299751037344393</v>
      </c>
      <c r="J148" s="59">
        <f t="shared" si="24"/>
        <v>0.66896265560165968</v>
      </c>
      <c r="K148" s="59">
        <f t="shared" si="24"/>
        <v>3.4747302904564314</v>
      </c>
      <c r="L148" s="59">
        <f t="shared" si="24"/>
        <v>2.8653112033195018</v>
      </c>
      <c r="M148" s="59">
        <f t="shared" si="24"/>
        <v>0</v>
      </c>
      <c r="N148" s="59">
        <f t="shared" si="24"/>
        <v>0</v>
      </c>
      <c r="O148" s="59">
        <f t="shared" si="24"/>
        <v>4.6863485477178415</v>
      </c>
      <c r="Q148" s="59">
        <f>+$F145*Q145+$F146*Q146</f>
        <v>58.468879668049794</v>
      </c>
    </row>
    <row r="149" spans="1:17" x14ac:dyDescent="0.25">
      <c r="B149" s="69"/>
      <c r="C149" s="69"/>
      <c r="D149" s="69"/>
      <c r="E149" s="69"/>
      <c r="K149" s="61"/>
    </row>
    <row r="150" spans="1:17" x14ac:dyDescent="0.25">
      <c r="A150" s="59">
        <v>26</v>
      </c>
      <c r="B150" s="67" t="s">
        <v>395</v>
      </c>
      <c r="C150" s="69" t="s">
        <v>590</v>
      </c>
      <c r="D150" s="69" t="s">
        <v>163</v>
      </c>
      <c r="E150" s="69" t="s">
        <v>545</v>
      </c>
      <c r="F150" s="59">
        <v>0.5</v>
      </c>
      <c r="G150" s="59">
        <v>0</v>
      </c>
      <c r="H150" s="59">
        <v>15</v>
      </c>
      <c r="I150" s="59">
        <v>1.2</v>
      </c>
      <c r="J150" s="59">
        <v>5.89</v>
      </c>
      <c r="K150" s="59">
        <v>25.23</v>
      </c>
      <c r="L150" s="59">
        <v>24.33</v>
      </c>
      <c r="M150" s="59">
        <v>0</v>
      </c>
      <c r="N150" s="59">
        <v>0</v>
      </c>
      <c r="O150" s="59">
        <v>43.35</v>
      </c>
      <c r="Q150" s="59">
        <v>493</v>
      </c>
    </row>
    <row r="151" spans="1:17" x14ac:dyDescent="0.25">
      <c r="A151" s="59">
        <v>26</v>
      </c>
      <c r="B151" s="67" t="s">
        <v>395</v>
      </c>
      <c r="C151" s="69" t="s">
        <v>590</v>
      </c>
      <c r="D151" s="69" t="s">
        <v>164</v>
      </c>
      <c r="E151" s="69" t="s">
        <v>546</v>
      </c>
      <c r="F151" s="59">
        <v>0.5</v>
      </c>
      <c r="G151" s="59">
        <v>0</v>
      </c>
      <c r="H151" s="59">
        <v>15</v>
      </c>
      <c r="I151" s="59">
        <v>2.36</v>
      </c>
      <c r="J151" s="59">
        <v>8.0299999999999994</v>
      </c>
      <c r="K151" s="59">
        <v>35.89</v>
      </c>
      <c r="L151" s="59">
        <v>0.97</v>
      </c>
      <c r="M151" s="59">
        <v>0</v>
      </c>
      <c r="N151" s="59">
        <v>0</v>
      </c>
      <c r="O151" s="59">
        <v>52.75</v>
      </c>
      <c r="Q151" s="59">
        <v>363</v>
      </c>
    </row>
    <row r="152" spans="1:17" x14ac:dyDescent="0.25">
      <c r="B152" s="69"/>
      <c r="C152" s="69"/>
      <c r="D152" s="69"/>
      <c r="E152" s="69"/>
    </row>
    <row r="153" spans="1:17" x14ac:dyDescent="0.25">
      <c r="B153" s="69"/>
      <c r="C153" s="69"/>
      <c r="D153" s="69"/>
      <c r="E153" s="69"/>
      <c r="G153" s="59">
        <f>+$F150*G150+$F151*G151</f>
        <v>0</v>
      </c>
      <c r="H153" s="59">
        <f t="shared" ref="H153:O153" si="25">+$F150*H150+$F151*H151</f>
        <v>15</v>
      </c>
      <c r="I153" s="59">
        <f t="shared" si="25"/>
        <v>1.7799999999999998</v>
      </c>
      <c r="J153" s="59">
        <f t="shared" si="25"/>
        <v>6.9599999999999991</v>
      </c>
      <c r="K153" s="59">
        <f t="shared" si="25"/>
        <v>30.560000000000002</v>
      </c>
      <c r="L153" s="59">
        <f t="shared" si="25"/>
        <v>12.649999999999999</v>
      </c>
      <c r="M153" s="59">
        <f t="shared" si="25"/>
        <v>0</v>
      </c>
      <c r="N153" s="59">
        <f t="shared" si="25"/>
        <v>0</v>
      </c>
      <c r="O153" s="59">
        <f t="shared" si="25"/>
        <v>48.05</v>
      </c>
      <c r="Q153" s="59">
        <f>+$F150*Q150+$F151*Q151</f>
        <v>428</v>
      </c>
    </row>
    <row r="154" spans="1:17" x14ac:dyDescent="0.25">
      <c r="B154" s="69"/>
      <c r="C154" s="69"/>
      <c r="D154" s="69"/>
      <c r="E154" s="69"/>
      <c r="J154" s="50"/>
      <c r="K154" s="51"/>
    </row>
    <row r="155" spans="1:17" x14ac:dyDescent="0.25">
      <c r="A155" s="59">
        <v>27</v>
      </c>
      <c r="B155" s="67" t="s">
        <v>400</v>
      </c>
      <c r="C155" s="69" t="s">
        <v>590</v>
      </c>
      <c r="D155" s="69" t="s">
        <v>165</v>
      </c>
      <c r="E155" s="69" t="s">
        <v>399</v>
      </c>
      <c r="F155" s="59">
        <v>0.94285714285714273</v>
      </c>
      <c r="G155" s="59">
        <v>0</v>
      </c>
      <c r="H155" s="59">
        <v>15</v>
      </c>
      <c r="I155" s="59">
        <v>38.14</v>
      </c>
      <c r="J155" s="50">
        <v>4.33</v>
      </c>
      <c r="K155" s="51">
        <v>26.22</v>
      </c>
      <c r="L155" s="59">
        <v>24.07</v>
      </c>
      <c r="M155" s="59">
        <v>0</v>
      </c>
      <c r="N155" s="59">
        <v>0</v>
      </c>
      <c r="O155" s="59">
        <v>7.24</v>
      </c>
      <c r="Q155" s="59">
        <v>350</v>
      </c>
    </row>
    <row r="156" spans="1:17" x14ac:dyDescent="0.25">
      <c r="A156" s="59">
        <v>27</v>
      </c>
      <c r="B156" s="67" t="s">
        <v>400</v>
      </c>
      <c r="C156" s="69" t="s">
        <v>590</v>
      </c>
      <c r="D156" s="69" t="s">
        <v>168</v>
      </c>
      <c r="E156" s="69" t="s">
        <v>398</v>
      </c>
      <c r="F156" s="59">
        <v>1.9047619047619046E-2</v>
      </c>
      <c r="G156" s="59">
        <v>0</v>
      </c>
      <c r="H156" s="59">
        <v>15</v>
      </c>
      <c r="I156" s="59">
        <v>31.04</v>
      </c>
      <c r="J156" s="59">
        <v>4.49</v>
      </c>
      <c r="K156" s="51">
        <v>36.07</v>
      </c>
      <c r="L156" s="59">
        <v>16.11</v>
      </c>
      <c r="M156" s="59">
        <v>0</v>
      </c>
      <c r="N156" s="59">
        <v>0</v>
      </c>
      <c r="O156" s="59">
        <v>12.29</v>
      </c>
      <c r="Q156" s="59">
        <v>338</v>
      </c>
    </row>
    <row r="157" spans="1:17" x14ac:dyDescent="0.25">
      <c r="A157" s="59">
        <v>27</v>
      </c>
      <c r="B157" s="67" t="s">
        <v>400</v>
      </c>
      <c r="C157" s="69" t="s">
        <v>590</v>
      </c>
      <c r="D157" s="69" t="s">
        <v>169</v>
      </c>
      <c r="E157" s="69" t="s">
        <v>397</v>
      </c>
      <c r="F157" s="59">
        <v>1.9047619047619046E-2</v>
      </c>
      <c r="G157" s="59">
        <v>0</v>
      </c>
      <c r="H157" s="59">
        <v>15</v>
      </c>
      <c r="I157" s="59">
        <v>44.76</v>
      </c>
      <c r="J157" s="59">
        <v>3.7</v>
      </c>
      <c r="K157" s="59">
        <v>28.07</v>
      </c>
      <c r="L157" s="59">
        <v>22.09</v>
      </c>
      <c r="M157" s="59">
        <v>0</v>
      </c>
      <c r="N157" s="59">
        <v>0</v>
      </c>
      <c r="O157" s="59">
        <v>1.38</v>
      </c>
      <c r="Q157" s="59">
        <v>317</v>
      </c>
    </row>
    <row r="158" spans="1:17" x14ac:dyDescent="0.25">
      <c r="A158" s="59">
        <v>27</v>
      </c>
      <c r="B158" s="67" t="s">
        <v>400</v>
      </c>
      <c r="C158" s="69" t="s">
        <v>590</v>
      </c>
      <c r="D158" s="69" t="s">
        <v>170</v>
      </c>
      <c r="E158" s="69" t="s">
        <v>396</v>
      </c>
      <c r="F158" s="59">
        <v>1.9047619047619046E-2</v>
      </c>
      <c r="G158" s="59">
        <v>0</v>
      </c>
      <c r="H158" s="59">
        <v>15</v>
      </c>
      <c r="I158" s="59">
        <v>51.88</v>
      </c>
      <c r="J158" s="57">
        <v>5.9</v>
      </c>
      <c r="K158" s="61">
        <v>12.09</v>
      </c>
      <c r="L158" s="59">
        <v>21.6</v>
      </c>
      <c r="M158" s="59">
        <v>0</v>
      </c>
      <c r="N158" s="59">
        <v>0</v>
      </c>
      <c r="O158" s="59">
        <v>8.5299999999999994</v>
      </c>
      <c r="Q158" s="59">
        <v>277</v>
      </c>
    </row>
    <row r="159" spans="1:17" x14ac:dyDescent="0.25">
      <c r="B159" s="69"/>
      <c r="C159" s="69"/>
      <c r="D159" s="69"/>
      <c r="E159" s="69"/>
    </row>
    <row r="160" spans="1:17" x14ac:dyDescent="0.25">
      <c r="B160" s="69"/>
      <c r="C160" s="69"/>
      <c r="D160" s="69"/>
      <c r="E160" s="69"/>
      <c r="G160" s="59">
        <f>+$F155*G155+$F156*G156+$F157*G157+$F158*G158</f>
        <v>0</v>
      </c>
      <c r="H160" s="59">
        <f t="shared" ref="H160:O160" si="26">+$F155*H155+$F156*H156+$F157*H157+$F158*H158</f>
        <v>15</v>
      </c>
      <c r="I160" s="59">
        <f t="shared" si="26"/>
        <v>38.392571428571429</v>
      </c>
      <c r="J160" s="59">
        <f t="shared" si="26"/>
        <v>4.3509523809523802</v>
      </c>
      <c r="K160" s="59">
        <f t="shared" si="26"/>
        <v>26.173714285714279</v>
      </c>
      <c r="L160" s="59">
        <f t="shared" si="26"/>
        <v>23.833619047619045</v>
      </c>
      <c r="M160" s="59">
        <f t="shared" si="26"/>
        <v>0</v>
      </c>
      <c r="N160" s="59">
        <f t="shared" si="26"/>
        <v>0</v>
      </c>
      <c r="O160" s="59">
        <f t="shared" si="26"/>
        <v>7.2491428571428562</v>
      </c>
      <c r="Q160" s="59">
        <f>+$F155*Q155+$F156*Q156+$F157*Q157+$F158*Q158</f>
        <v>347.75238095238092</v>
      </c>
    </row>
    <row r="161" spans="1:17" x14ac:dyDescent="0.25">
      <c r="B161" s="69"/>
      <c r="C161" s="69"/>
      <c r="D161" s="69"/>
      <c r="E161" s="69"/>
    </row>
    <row r="162" spans="1:17" x14ac:dyDescent="0.25">
      <c r="B162" s="69"/>
      <c r="C162" s="69"/>
      <c r="D162" s="69"/>
      <c r="E162" s="69"/>
    </row>
    <row r="163" spans="1:17" ht="45" x14ac:dyDescent="0.25">
      <c r="A163" s="59">
        <v>29</v>
      </c>
      <c r="B163" s="67" t="s">
        <v>403</v>
      </c>
      <c r="C163" s="69" t="s">
        <v>590</v>
      </c>
      <c r="D163" s="69" t="s">
        <v>166</v>
      </c>
      <c r="E163" s="69" t="s">
        <v>167</v>
      </c>
      <c r="F163" s="59">
        <v>0.18181818181818182</v>
      </c>
      <c r="G163" s="59">
        <v>0</v>
      </c>
      <c r="H163" s="59">
        <v>15</v>
      </c>
      <c r="I163" s="59">
        <v>48.22</v>
      </c>
      <c r="J163" s="59">
        <v>5.5</v>
      </c>
      <c r="K163" s="59">
        <v>19.03</v>
      </c>
      <c r="L163" s="59">
        <v>22.42</v>
      </c>
      <c r="M163" s="59">
        <v>0</v>
      </c>
      <c r="N163" s="59">
        <v>0</v>
      </c>
      <c r="O163" s="59">
        <v>3.83</v>
      </c>
      <c r="Q163" s="59">
        <v>293</v>
      </c>
    </row>
    <row r="164" spans="1:17" ht="45" x14ac:dyDescent="0.25">
      <c r="A164" s="59">
        <v>29</v>
      </c>
      <c r="B164" s="67" t="s">
        <v>403</v>
      </c>
      <c r="C164" s="69" t="s">
        <v>590</v>
      </c>
      <c r="D164" s="69" t="s">
        <v>155</v>
      </c>
      <c r="E164" s="69" t="s">
        <v>547</v>
      </c>
      <c r="F164" s="59">
        <v>0.13636363636363635</v>
      </c>
      <c r="G164" s="59">
        <v>0</v>
      </c>
      <c r="H164" s="59">
        <v>15</v>
      </c>
      <c r="I164" s="59">
        <v>15</v>
      </c>
      <c r="J164" s="59">
        <v>2.5</v>
      </c>
      <c r="K164" s="59">
        <v>1.46</v>
      </c>
      <c r="L164" s="59">
        <v>77.58</v>
      </c>
      <c r="M164" s="59">
        <v>0</v>
      </c>
      <c r="N164" s="59">
        <v>0</v>
      </c>
      <c r="O164" s="59">
        <v>3.48</v>
      </c>
      <c r="Q164" s="59">
        <v>713</v>
      </c>
    </row>
    <row r="165" spans="1:17" ht="45" x14ac:dyDescent="0.25">
      <c r="A165" s="59">
        <v>29</v>
      </c>
      <c r="B165" s="67" t="s">
        <v>403</v>
      </c>
      <c r="C165" s="69" t="s">
        <v>590</v>
      </c>
      <c r="D165" s="69" t="s">
        <v>172</v>
      </c>
      <c r="E165" s="69" t="s">
        <v>548</v>
      </c>
      <c r="F165" s="59">
        <v>0.17045454545454544</v>
      </c>
      <c r="G165" s="59">
        <v>0</v>
      </c>
      <c r="H165" s="59">
        <v>15</v>
      </c>
      <c r="I165" s="59">
        <v>83.89</v>
      </c>
      <c r="J165" s="59">
        <v>1.02</v>
      </c>
      <c r="K165" s="59">
        <v>3.99</v>
      </c>
      <c r="L165" s="59">
        <v>2.0099999999999998</v>
      </c>
      <c r="M165" s="59">
        <v>0</v>
      </c>
      <c r="N165" s="59">
        <v>0</v>
      </c>
      <c r="O165" s="59">
        <v>9.09</v>
      </c>
      <c r="Q165" s="59">
        <v>70</v>
      </c>
    </row>
    <row r="166" spans="1:17" ht="45" x14ac:dyDescent="0.25">
      <c r="A166" s="59">
        <v>29</v>
      </c>
      <c r="B166" s="67" t="s">
        <v>403</v>
      </c>
      <c r="C166" s="69" t="s">
        <v>590</v>
      </c>
      <c r="D166" s="69" t="s">
        <v>173</v>
      </c>
      <c r="E166" s="69" t="s">
        <v>174</v>
      </c>
      <c r="F166" s="59">
        <v>0.17045454545454544</v>
      </c>
      <c r="G166" s="59">
        <v>0</v>
      </c>
      <c r="H166" s="59">
        <v>15</v>
      </c>
      <c r="I166" s="59">
        <v>80.81</v>
      </c>
      <c r="J166" s="59">
        <v>0.69</v>
      </c>
      <c r="K166" s="59">
        <v>3.56</v>
      </c>
      <c r="L166" s="59">
        <v>2.88</v>
      </c>
      <c r="M166" s="59">
        <v>0</v>
      </c>
      <c r="N166" s="59">
        <v>0</v>
      </c>
      <c r="O166" s="59">
        <v>12.08</v>
      </c>
      <c r="Q166" s="59">
        <v>88</v>
      </c>
    </row>
    <row r="167" spans="1:17" ht="45" x14ac:dyDescent="0.25">
      <c r="A167" s="59">
        <v>29</v>
      </c>
      <c r="B167" s="67" t="s">
        <v>403</v>
      </c>
      <c r="C167" s="69" t="s">
        <v>590</v>
      </c>
      <c r="D167" s="69" t="s">
        <v>175</v>
      </c>
      <c r="E167" s="69" t="s">
        <v>549</v>
      </c>
      <c r="F167" s="59">
        <v>0.17045454545454544</v>
      </c>
      <c r="G167" s="59">
        <v>0</v>
      </c>
      <c r="H167" s="59">
        <v>15</v>
      </c>
      <c r="I167" s="59">
        <v>81.430000000000007</v>
      </c>
      <c r="J167" s="59">
        <v>0.56000000000000005</v>
      </c>
      <c r="K167" s="59">
        <v>3.29</v>
      </c>
      <c r="L167" s="59">
        <v>2.41</v>
      </c>
      <c r="M167" s="59">
        <v>0</v>
      </c>
      <c r="N167" s="59">
        <v>0</v>
      </c>
      <c r="O167" s="59">
        <v>12.31</v>
      </c>
      <c r="Q167" s="59">
        <v>84</v>
      </c>
    </row>
    <row r="168" spans="1:17" ht="45" x14ac:dyDescent="0.25">
      <c r="A168" s="59">
        <v>29</v>
      </c>
      <c r="B168" s="67" t="s">
        <v>403</v>
      </c>
      <c r="C168" s="69" t="s">
        <v>590</v>
      </c>
      <c r="D168" s="69" t="s">
        <v>176</v>
      </c>
      <c r="E168" s="69" t="s">
        <v>550</v>
      </c>
      <c r="F168" s="59">
        <v>0.17045454545454544</v>
      </c>
      <c r="G168" s="59">
        <v>0</v>
      </c>
      <c r="H168" s="59">
        <v>15</v>
      </c>
      <c r="I168" s="59">
        <v>78.58</v>
      </c>
      <c r="J168" s="59">
        <v>0.81</v>
      </c>
      <c r="K168" s="59">
        <v>3.67</v>
      </c>
      <c r="L168" s="59">
        <v>2.4700000000000002</v>
      </c>
      <c r="M168" s="59">
        <v>0</v>
      </c>
      <c r="N168" s="59">
        <v>0</v>
      </c>
      <c r="O168" s="59">
        <v>14.47</v>
      </c>
      <c r="Q168" s="59">
        <v>78.58</v>
      </c>
    </row>
    <row r="169" spans="1:17" x14ac:dyDescent="0.25">
      <c r="B169" s="69"/>
      <c r="C169" s="69"/>
      <c r="D169" s="69"/>
      <c r="E169" s="69"/>
    </row>
    <row r="170" spans="1:17" x14ac:dyDescent="0.25">
      <c r="B170" s="69"/>
      <c r="C170" s="69"/>
      <c r="D170" s="69"/>
      <c r="E170" s="69"/>
      <c r="G170" s="59">
        <f>+$F163*G163+$F164*G164+$F165*G165+$F166*G166+$F167*G167+$F168*G168</f>
        <v>0</v>
      </c>
      <c r="H170" s="59">
        <f t="shared" ref="H170:O170" si="27">+$F163*H163+$F164*H164+$F165*H165+$F166*H166+$F167*H167+$F168*H168</f>
        <v>15</v>
      </c>
      <c r="I170" s="59">
        <f t="shared" si="27"/>
        <v>66.161022727272723</v>
      </c>
      <c r="J170" s="59">
        <f t="shared" si="27"/>
        <v>1.8659090909090907</v>
      </c>
      <c r="K170" s="59">
        <f t="shared" si="27"/>
        <v>6.132386363636364</v>
      </c>
      <c r="L170" s="59">
        <f t="shared" si="27"/>
        <v>16.320795454545454</v>
      </c>
      <c r="M170" s="59">
        <f t="shared" si="27"/>
        <v>0</v>
      </c>
      <c r="N170" s="59">
        <f t="shared" si="27"/>
        <v>0</v>
      </c>
      <c r="O170" s="59">
        <f t="shared" si="27"/>
        <v>9.344204545454545</v>
      </c>
      <c r="Q170" s="59">
        <f>+$F163*Q163+$F164*Q164+$F165*Q165+$F166*Q166+$F167*Q167+$F168*Q168</f>
        <v>205.14431818181819</v>
      </c>
    </row>
    <row r="171" spans="1:17" x14ac:dyDescent="0.25">
      <c r="B171" s="69"/>
      <c r="C171" s="69"/>
      <c r="D171" s="69"/>
      <c r="E171" s="69"/>
    </row>
    <row r="172" spans="1:17" x14ac:dyDescent="0.25">
      <c r="A172" s="59">
        <v>30</v>
      </c>
      <c r="B172" s="67" t="s">
        <v>404</v>
      </c>
      <c r="C172" s="69" t="s">
        <v>590</v>
      </c>
      <c r="D172" s="69" t="s">
        <v>177</v>
      </c>
      <c r="E172" s="69" t="s">
        <v>551</v>
      </c>
      <c r="F172" s="59">
        <v>0.31504065040650414</v>
      </c>
      <c r="G172" s="59">
        <v>7</v>
      </c>
      <c r="H172" s="59">
        <v>7</v>
      </c>
      <c r="I172" s="59">
        <v>87.85</v>
      </c>
      <c r="J172" s="59">
        <v>0.87</v>
      </c>
      <c r="K172" s="59">
        <v>1.52</v>
      </c>
      <c r="L172" s="59">
        <v>0.22</v>
      </c>
      <c r="M172" s="59">
        <v>0.97</v>
      </c>
      <c r="N172" s="59">
        <v>0</v>
      </c>
      <c r="O172" s="59">
        <v>9.5399999999999991</v>
      </c>
      <c r="Q172" s="59">
        <v>46</v>
      </c>
    </row>
    <row r="173" spans="1:17" x14ac:dyDescent="0.25">
      <c r="A173" s="59">
        <v>30</v>
      </c>
      <c r="B173" s="67" t="s">
        <v>404</v>
      </c>
      <c r="C173" s="69" t="s">
        <v>590</v>
      </c>
      <c r="D173" s="69" t="s">
        <v>178</v>
      </c>
      <c r="E173" s="69" t="s">
        <v>552</v>
      </c>
      <c r="F173" s="59">
        <v>0.31504065040650414</v>
      </c>
      <c r="G173" s="59">
        <v>7</v>
      </c>
      <c r="H173" s="59">
        <v>7</v>
      </c>
      <c r="I173" s="59">
        <v>90.02</v>
      </c>
      <c r="J173" s="59">
        <v>0.32</v>
      </c>
      <c r="K173" s="59">
        <v>0.96</v>
      </c>
      <c r="L173" s="59">
        <v>0.21</v>
      </c>
      <c r="M173" s="59">
        <v>0.48</v>
      </c>
      <c r="N173" s="59">
        <v>0</v>
      </c>
      <c r="O173" s="59">
        <v>8.49</v>
      </c>
      <c r="Q173" s="59">
        <v>40</v>
      </c>
    </row>
    <row r="174" spans="1:17" x14ac:dyDescent="0.25">
      <c r="A174" s="59">
        <v>30</v>
      </c>
      <c r="B174" s="67" t="s">
        <v>404</v>
      </c>
      <c r="C174" s="69" t="s">
        <v>590</v>
      </c>
      <c r="D174" s="69" t="s">
        <v>179</v>
      </c>
      <c r="E174" s="69" t="s">
        <v>553</v>
      </c>
      <c r="F174" s="59">
        <v>0.12330623306233064</v>
      </c>
      <c r="G174" s="59">
        <v>10</v>
      </c>
      <c r="H174" s="59">
        <v>7</v>
      </c>
      <c r="I174" s="59">
        <v>92.92</v>
      </c>
      <c r="J174" s="59">
        <v>0.55000000000000004</v>
      </c>
      <c r="K174" s="59">
        <v>1.64</v>
      </c>
      <c r="L174" s="59">
        <v>0.1</v>
      </c>
      <c r="M174" s="59">
        <v>1.07</v>
      </c>
      <c r="N174" s="59">
        <v>0</v>
      </c>
      <c r="O174" s="59">
        <v>4.79</v>
      </c>
      <c r="Q174" s="59">
        <v>27</v>
      </c>
    </row>
    <row r="175" spans="1:17" x14ac:dyDescent="0.25">
      <c r="A175" s="59">
        <v>30</v>
      </c>
      <c r="B175" s="67" t="s">
        <v>404</v>
      </c>
      <c r="C175" s="69" t="s">
        <v>590</v>
      </c>
      <c r="D175" s="69" t="s">
        <v>180</v>
      </c>
      <c r="E175" s="69" t="s">
        <v>554</v>
      </c>
      <c r="F175" s="59">
        <v>0.12330623306233064</v>
      </c>
      <c r="G175" s="59">
        <v>10</v>
      </c>
      <c r="H175" s="59">
        <v>7</v>
      </c>
      <c r="I175" s="59">
        <v>91.82</v>
      </c>
      <c r="J175" s="59">
        <v>0.46</v>
      </c>
      <c r="K175" s="59">
        <v>1.31</v>
      </c>
      <c r="L175" s="59">
        <v>0.12</v>
      </c>
      <c r="M175" s="59">
        <v>1.3</v>
      </c>
      <c r="N175" s="59">
        <v>0</v>
      </c>
      <c r="O175" s="59">
        <v>6.29</v>
      </c>
      <c r="Q175" s="59">
        <v>31</v>
      </c>
    </row>
    <row r="176" spans="1:17" x14ac:dyDescent="0.25">
      <c r="A176" s="59">
        <v>30</v>
      </c>
      <c r="B176" s="67" t="s">
        <v>404</v>
      </c>
      <c r="C176" s="69" t="s">
        <v>590</v>
      </c>
      <c r="D176" s="69" t="s">
        <v>181</v>
      </c>
      <c r="E176" s="69" t="s">
        <v>555</v>
      </c>
      <c r="F176" s="59">
        <v>0.12330623306233064</v>
      </c>
      <c r="G176" s="59">
        <v>56</v>
      </c>
      <c r="H176" s="59">
        <v>7</v>
      </c>
      <c r="I176" s="59">
        <v>83.41</v>
      </c>
      <c r="J176" s="59">
        <v>0.79</v>
      </c>
      <c r="K176" s="59">
        <v>1.59</v>
      </c>
      <c r="L176" s="59">
        <v>0.23</v>
      </c>
      <c r="M176" s="59">
        <v>1.32</v>
      </c>
      <c r="N176" s="59">
        <v>0</v>
      </c>
      <c r="O176" s="59">
        <v>13.98</v>
      </c>
      <c r="Q176" s="59">
        <v>64</v>
      </c>
    </row>
    <row r="177" spans="1:17" x14ac:dyDescent="0.25">
      <c r="B177" s="69"/>
      <c r="C177" s="69"/>
      <c r="D177" s="69"/>
      <c r="E177" s="69"/>
    </row>
    <row r="178" spans="1:17" x14ac:dyDescent="0.25">
      <c r="B178" s="69"/>
      <c r="C178" s="69"/>
      <c r="D178" s="69"/>
      <c r="E178" s="69"/>
      <c r="G178" s="59">
        <f>+$F172*G172+$F173*G173+$F174*G174+$F175*G175+$F176*G176</f>
        <v>13.781842818428188</v>
      </c>
      <c r="H178" s="59">
        <f t="shared" ref="H178:O178" si="28">+$F172*H172+$F173*H173+$F174*H174+$F175*H175+$F176*H176</f>
        <v>7.0000000000000027</v>
      </c>
      <c r="I178" s="59">
        <f t="shared" si="28"/>
        <v>89.100846883468847</v>
      </c>
      <c r="J178" s="59">
        <f t="shared" si="28"/>
        <v>0.59684959349593503</v>
      </c>
      <c r="K178" s="59">
        <f t="shared" si="28"/>
        <v>1.3411111111111114</v>
      </c>
      <c r="L178" s="59">
        <f t="shared" si="28"/>
        <v>0.19095528455284558</v>
      </c>
      <c r="M178" s="59">
        <f t="shared" si="28"/>
        <v>0.91180894308943117</v>
      </c>
      <c r="N178" s="59">
        <f t="shared" si="28"/>
        <v>0</v>
      </c>
      <c r="O178" s="59">
        <f t="shared" si="28"/>
        <v>8.770237127371276</v>
      </c>
      <c r="Q178" s="59">
        <f>+$F172*Q172+$F173*Q173+$F174*Q174+$F175*Q175+$F176*Q176</f>
        <v>42.136856368563699</v>
      </c>
    </row>
    <row r="179" spans="1:17" x14ac:dyDescent="0.25">
      <c r="B179" s="69"/>
      <c r="C179" s="69"/>
      <c r="D179" s="69"/>
      <c r="E179" s="69"/>
    </row>
    <row r="180" spans="1:17" x14ac:dyDescent="0.25">
      <c r="A180" s="59">
        <v>31</v>
      </c>
      <c r="B180" s="67" t="s">
        <v>409</v>
      </c>
      <c r="C180" s="69" t="s">
        <v>590</v>
      </c>
      <c r="D180" s="69" t="s">
        <v>182</v>
      </c>
      <c r="E180" s="69" t="s">
        <v>407</v>
      </c>
      <c r="F180" s="59">
        <f>1/3</f>
        <v>0.33333333333333331</v>
      </c>
      <c r="G180" s="59">
        <v>9</v>
      </c>
      <c r="H180" s="59">
        <v>7</v>
      </c>
      <c r="I180" s="59">
        <v>92.8</v>
      </c>
      <c r="J180" s="59">
        <v>0.46</v>
      </c>
      <c r="K180" s="59">
        <v>1.32</v>
      </c>
      <c r="L180" s="59">
        <v>0.22</v>
      </c>
      <c r="M180" s="59">
        <v>0.56999999999999995</v>
      </c>
      <c r="N180" s="59">
        <v>0</v>
      </c>
      <c r="O180" s="59">
        <v>4.2</v>
      </c>
      <c r="Q180" s="59">
        <v>24</v>
      </c>
    </row>
    <row r="181" spans="1:17" x14ac:dyDescent="0.25">
      <c r="A181" s="59">
        <v>31</v>
      </c>
      <c r="B181" s="67" t="s">
        <v>409</v>
      </c>
      <c r="C181" s="69" t="s">
        <v>590</v>
      </c>
      <c r="D181" s="69" t="s">
        <v>183</v>
      </c>
      <c r="E181" s="69" t="s">
        <v>406</v>
      </c>
      <c r="F181" s="59">
        <f t="shared" ref="F181:F182" si="29">1/3</f>
        <v>0.33333333333333331</v>
      </c>
      <c r="G181" s="59">
        <v>9</v>
      </c>
      <c r="H181" s="59">
        <v>7</v>
      </c>
      <c r="I181" s="59">
        <v>93.58</v>
      </c>
      <c r="J181" s="59">
        <v>0.46</v>
      </c>
      <c r="K181" s="59">
        <v>0.94</v>
      </c>
      <c r="L181" s="59">
        <v>0.36</v>
      </c>
      <c r="M181" s="59">
        <v>0.9</v>
      </c>
      <c r="N181" s="59">
        <v>0</v>
      </c>
      <c r="O181" s="59">
        <v>4.88</v>
      </c>
      <c r="Q181" s="59">
        <v>26</v>
      </c>
    </row>
    <row r="182" spans="1:17" x14ac:dyDescent="0.25">
      <c r="A182" s="59">
        <v>31</v>
      </c>
      <c r="B182" s="67" t="s">
        <v>409</v>
      </c>
      <c r="C182" s="69" t="s">
        <v>590</v>
      </c>
      <c r="D182" s="69" t="s">
        <v>184</v>
      </c>
      <c r="E182" s="69" t="s">
        <v>405</v>
      </c>
      <c r="F182" s="59">
        <f t="shared" si="29"/>
        <v>0.33333333333333331</v>
      </c>
      <c r="G182" s="59">
        <v>9</v>
      </c>
      <c r="H182" s="59">
        <v>7</v>
      </c>
      <c r="I182" s="59">
        <v>93.9</v>
      </c>
      <c r="J182" s="59">
        <v>0.61</v>
      </c>
      <c r="K182" s="59">
        <v>1.01</v>
      </c>
      <c r="L182" s="59">
        <v>0.3</v>
      </c>
      <c r="M182" s="59">
        <v>0.81</v>
      </c>
      <c r="N182" s="59">
        <v>0</v>
      </c>
      <c r="O182" s="59">
        <v>4.18</v>
      </c>
      <c r="Q182" s="59">
        <v>23</v>
      </c>
    </row>
    <row r="183" spans="1:17" x14ac:dyDescent="0.25">
      <c r="B183" s="69"/>
      <c r="C183" s="69"/>
      <c r="D183" s="69"/>
      <c r="E183" s="69"/>
    </row>
    <row r="184" spans="1:17" x14ac:dyDescent="0.25">
      <c r="B184" s="69"/>
      <c r="C184" s="69"/>
      <c r="D184" s="69"/>
      <c r="E184" s="69"/>
      <c r="G184" s="59">
        <f>+$F180*G180+$F181*G181+$F182*G182</f>
        <v>9</v>
      </c>
      <c r="H184" s="59">
        <f t="shared" ref="H184:O184" si="30">+$F180*H180+$F181*H181+$F182*H182</f>
        <v>6.9999999999999991</v>
      </c>
      <c r="I184" s="59">
        <f t="shared" si="30"/>
        <v>93.426666666666662</v>
      </c>
      <c r="J184" s="59">
        <f t="shared" si="30"/>
        <v>0.51</v>
      </c>
      <c r="K184" s="59">
        <f t="shared" si="30"/>
        <v>1.0899999999999999</v>
      </c>
      <c r="L184" s="59">
        <f t="shared" si="30"/>
        <v>0.29333333333333333</v>
      </c>
      <c r="M184" s="59">
        <f t="shared" si="30"/>
        <v>0.76</v>
      </c>
      <c r="N184" s="59">
        <f t="shared" si="30"/>
        <v>0</v>
      </c>
      <c r="O184" s="59">
        <f t="shared" si="30"/>
        <v>4.42</v>
      </c>
      <c r="Q184" s="59">
        <f>+$F180*Q180+$F181*Q181+$F182*Q182</f>
        <v>24.333333333333329</v>
      </c>
    </row>
    <row r="185" spans="1:17" x14ac:dyDescent="0.25">
      <c r="B185" s="69"/>
      <c r="C185" s="69"/>
      <c r="D185" s="69"/>
      <c r="E185" s="69"/>
    </row>
    <row r="186" spans="1:17" x14ac:dyDescent="0.25">
      <c r="A186" s="59">
        <v>36</v>
      </c>
      <c r="B186" s="67" t="s">
        <v>415</v>
      </c>
      <c r="C186" s="69" t="s">
        <v>590</v>
      </c>
      <c r="D186" s="69" t="s">
        <v>189</v>
      </c>
      <c r="E186" s="69" t="s">
        <v>556</v>
      </c>
      <c r="F186" s="59">
        <v>0.18548387096774194</v>
      </c>
      <c r="G186" s="59">
        <v>26</v>
      </c>
      <c r="H186" s="59">
        <v>7</v>
      </c>
      <c r="I186" s="59">
        <v>93.2</v>
      </c>
      <c r="J186" s="59">
        <v>0.7</v>
      </c>
      <c r="K186" s="59">
        <v>1.36</v>
      </c>
      <c r="L186" s="59">
        <v>0.2</v>
      </c>
      <c r="M186" s="59">
        <v>1.1000000000000001</v>
      </c>
      <c r="N186" s="59">
        <v>0</v>
      </c>
      <c r="O186" s="59">
        <v>4.5199999999999996</v>
      </c>
      <c r="Q186" s="59">
        <v>25</v>
      </c>
    </row>
    <row r="187" spans="1:17" x14ac:dyDescent="0.25">
      <c r="A187" s="59">
        <v>36</v>
      </c>
      <c r="B187" s="67" t="s">
        <v>415</v>
      </c>
      <c r="C187" s="69" t="s">
        <v>590</v>
      </c>
      <c r="D187" s="69" t="s">
        <v>190</v>
      </c>
      <c r="E187" s="69" t="s">
        <v>557</v>
      </c>
      <c r="F187" s="59">
        <v>0.18548387096774194</v>
      </c>
      <c r="G187" s="59">
        <v>26</v>
      </c>
      <c r="H187" s="59">
        <v>7</v>
      </c>
      <c r="I187" s="59">
        <v>92.8</v>
      </c>
      <c r="J187" s="59">
        <v>1</v>
      </c>
      <c r="K187" s="59">
        <v>1.1499999999999999</v>
      </c>
      <c r="L187" s="59">
        <v>0.19</v>
      </c>
      <c r="M187" s="59">
        <v>2.0299999999999998</v>
      </c>
      <c r="N187" s="59">
        <v>0</v>
      </c>
      <c r="O187" s="59">
        <v>4.8600000000000003</v>
      </c>
      <c r="Q187" s="59">
        <v>26</v>
      </c>
    </row>
    <row r="188" spans="1:17" x14ac:dyDescent="0.25">
      <c r="A188" s="59">
        <v>36</v>
      </c>
      <c r="B188" s="67" t="s">
        <v>415</v>
      </c>
      <c r="C188" s="69" t="s">
        <v>590</v>
      </c>
      <c r="D188" s="69" t="s">
        <v>191</v>
      </c>
      <c r="E188" s="69" t="s">
        <v>558</v>
      </c>
      <c r="F188" s="59">
        <v>0.18548387096774194</v>
      </c>
      <c r="G188" s="59">
        <v>36</v>
      </c>
      <c r="H188" s="59">
        <v>7</v>
      </c>
      <c r="I188" s="59">
        <v>95.37</v>
      </c>
      <c r="J188" s="59">
        <v>1</v>
      </c>
      <c r="K188" s="59">
        <v>1.53</v>
      </c>
      <c r="L188" s="59">
        <v>0.21</v>
      </c>
      <c r="M188" s="59">
        <v>1.0900000000000001</v>
      </c>
      <c r="N188" s="59">
        <v>0</v>
      </c>
      <c r="O188" s="59">
        <v>1.99</v>
      </c>
      <c r="Q188" s="59">
        <v>16</v>
      </c>
    </row>
    <row r="189" spans="1:17" x14ac:dyDescent="0.25">
      <c r="A189" s="59">
        <v>36</v>
      </c>
      <c r="B189" s="67" t="s">
        <v>415</v>
      </c>
      <c r="C189" s="69" t="s">
        <v>590</v>
      </c>
      <c r="D189" s="69" t="s">
        <v>192</v>
      </c>
      <c r="E189" s="69" t="s">
        <v>559</v>
      </c>
      <c r="F189" s="59">
        <v>0.18548387096774194</v>
      </c>
      <c r="G189" s="59">
        <v>6</v>
      </c>
      <c r="H189" s="59">
        <v>7</v>
      </c>
      <c r="I189" s="59">
        <v>92.01</v>
      </c>
      <c r="J189" s="59">
        <v>0.36</v>
      </c>
      <c r="K189" s="59">
        <v>1.24</v>
      </c>
      <c r="L189" s="59">
        <v>0.11</v>
      </c>
      <c r="M189" s="59">
        <v>1.56</v>
      </c>
      <c r="N189" s="59">
        <v>0</v>
      </c>
      <c r="O189" s="59">
        <v>6.28</v>
      </c>
      <c r="Q189" s="59">
        <v>31</v>
      </c>
    </row>
    <row r="190" spans="1:17" x14ac:dyDescent="0.25">
      <c r="A190" s="59">
        <v>36</v>
      </c>
      <c r="B190" s="67" t="s">
        <v>415</v>
      </c>
      <c r="C190" s="69" t="s">
        <v>590</v>
      </c>
      <c r="D190" s="69" t="s">
        <v>193</v>
      </c>
      <c r="E190" s="69" t="s">
        <v>560</v>
      </c>
      <c r="F190" s="59">
        <v>0.12903225806451615</v>
      </c>
      <c r="G190" s="59">
        <v>15</v>
      </c>
      <c r="H190" s="59">
        <v>7</v>
      </c>
      <c r="I190" s="59">
        <v>91.59</v>
      </c>
      <c r="J190" s="59">
        <v>1.1200000000000001</v>
      </c>
      <c r="K190" s="59">
        <v>1.93</v>
      </c>
      <c r="L190" s="59">
        <v>0.35</v>
      </c>
      <c r="M190" s="59">
        <v>1.31</v>
      </c>
      <c r="N190" s="59">
        <v>0</v>
      </c>
      <c r="O190" s="59">
        <v>5.01</v>
      </c>
      <c r="Q190" s="59">
        <v>31</v>
      </c>
    </row>
    <row r="191" spans="1:17" x14ac:dyDescent="0.25">
      <c r="A191" s="59">
        <v>36</v>
      </c>
      <c r="B191" s="67" t="s">
        <v>415</v>
      </c>
      <c r="C191" s="69" t="s">
        <v>590</v>
      </c>
      <c r="D191" s="69" t="s">
        <v>194</v>
      </c>
      <c r="E191" s="69" t="s">
        <v>561</v>
      </c>
      <c r="F191" s="59">
        <v>0.12903225806451615</v>
      </c>
      <c r="G191" s="59">
        <v>8</v>
      </c>
      <c r="H191" s="59">
        <v>7</v>
      </c>
      <c r="I191" s="59">
        <v>90.19</v>
      </c>
      <c r="J191" s="59">
        <v>1.3</v>
      </c>
      <c r="K191" s="59">
        <v>2.06</v>
      </c>
      <c r="L191" s="59">
        <v>0.36</v>
      </c>
      <c r="M191" s="59">
        <v>1.22</v>
      </c>
      <c r="N191" s="59">
        <v>0</v>
      </c>
      <c r="O191" s="59">
        <v>5.99</v>
      </c>
      <c r="Q191" s="59">
        <v>35</v>
      </c>
    </row>
    <row r="192" spans="1:17" x14ac:dyDescent="0.25">
      <c r="B192" s="69"/>
      <c r="C192" s="69"/>
      <c r="D192" s="69"/>
      <c r="E192" s="69"/>
    </row>
    <row r="193" spans="1:17" x14ac:dyDescent="0.25">
      <c r="B193" s="69"/>
      <c r="C193" s="69"/>
      <c r="D193" s="69"/>
      <c r="E193" s="69"/>
      <c r="G193" s="59">
        <f>+$F186*G186+$F187*G187+$F188*G188+$F189*G189+$F190*G190+$F191*G191</f>
        <v>20.403225806451612</v>
      </c>
      <c r="H193" s="59">
        <f t="shared" ref="H193:O193" si="31">+$F186*H186+$F187*H187+$F188*H188+$F189*H189+$F190*H190+$F191*H191</f>
        <v>7</v>
      </c>
      <c r="I193" s="59">
        <f t="shared" si="31"/>
        <v>92.711451612903218</v>
      </c>
      <c r="J193" s="59">
        <f t="shared" si="31"/>
        <v>0.87983870967741939</v>
      </c>
      <c r="K193" s="59">
        <f t="shared" si="31"/>
        <v>1.4941935483870969</v>
      </c>
      <c r="L193" s="59">
        <f t="shared" si="31"/>
        <v>0.22330645161290325</v>
      </c>
      <c r="M193" s="59">
        <f t="shared" si="31"/>
        <v>1.3985483870967743</v>
      </c>
      <c r="N193" s="59">
        <f t="shared" si="31"/>
        <v>0</v>
      </c>
      <c r="O193" s="59">
        <f t="shared" si="31"/>
        <v>4.6931451612903228</v>
      </c>
      <c r="Q193" s="59">
        <f>+$F186*Q186+$F187*Q187+$F188*Q188+$F189*Q189+$F190*Q190+$F191*Q191</f>
        <v>26.693548387096772</v>
      </c>
    </row>
    <row r="194" spans="1:17" x14ac:dyDescent="0.25">
      <c r="B194" s="69"/>
      <c r="C194" s="69"/>
      <c r="D194" s="69"/>
      <c r="E194" s="69"/>
    </row>
    <row r="195" spans="1:17" ht="30" x14ac:dyDescent="0.25">
      <c r="A195" s="59">
        <v>37</v>
      </c>
      <c r="B195" s="67" t="s">
        <v>416</v>
      </c>
      <c r="C195" s="69" t="s">
        <v>590</v>
      </c>
      <c r="D195" s="69" t="s">
        <v>195</v>
      </c>
      <c r="E195" s="69" t="s">
        <v>562</v>
      </c>
      <c r="F195" s="59">
        <v>0.1</v>
      </c>
      <c r="G195" s="59">
        <v>5</v>
      </c>
      <c r="H195" s="59">
        <v>7</v>
      </c>
      <c r="I195" s="50">
        <v>76</v>
      </c>
      <c r="J195" s="51">
        <v>0.37</v>
      </c>
      <c r="K195" s="59">
        <v>3.95</v>
      </c>
      <c r="L195" s="59">
        <v>0.59</v>
      </c>
      <c r="M195" s="59">
        <v>2.4500000000000002</v>
      </c>
      <c r="N195" s="59">
        <v>0</v>
      </c>
      <c r="O195" s="59">
        <v>19.09</v>
      </c>
      <c r="Q195" s="59">
        <v>97</v>
      </c>
    </row>
    <row r="196" spans="1:17" ht="30" x14ac:dyDescent="0.25">
      <c r="A196" s="59">
        <v>37</v>
      </c>
      <c r="B196" s="67" t="s">
        <v>416</v>
      </c>
      <c r="C196" s="69" t="s">
        <v>590</v>
      </c>
      <c r="D196" s="69" t="s">
        <v>196</v>
      </c>
      <c r="E196" s="69" t="s">
        <v>563</v>
      </c>
      <c r="F196" s="59">
        <v>0.1</v>
      </c>
      <c r="G196" s="59">
        <v>16</v>
      </c>
      <c r="H196" s="59">
        <v>7</v>
      </c>
      <c r="I196" s="50">
        <v>90.72</v>
      </c>
      <c r="J196" s="51">
        <v>0.37</v>
      </c>
      <c r="K196" s="59">
        <v>1.25</v>
      </c>
      <c r="L196" s="59">
        <v>0.2</v>
      </c>
      <c r="M196" s="59">
        <v>1.39</v>
      </c>
      <c r="N196" s="59">
        <v>0</v>
      </c>
      <c r="O196" s="59">
        <v>7.46</v>
      </c>
      <c r="Q196" s="59">
        <v>37</v>
      </c>
    </row>
    <row r="197" spans="1:17" ht="30" x14ac:dyDescent="0.25">
      <c r="A197" s="59">
        <v>37</v>
      </c>
      <c r="B197" s="67" t="s">
        <v>416</v>
      </c>
      <c r="C197" s="69" t="s">
        <v>590</v>
      </c>
      <c r="D197" s="69" t="s">
        <v>197</v>
      </c>
      <c r="E197" s="69" t="s">
        <v>564</v>
      </c>
      <c r="F197" s="59">
        <v>0.1</v>
      </c>
      <c r="G197" s="59">
        <v>16</v>
      </c>
      <c r="H197" s="59">
        <v>7</v>
      </c>
      <c r="I197" s="50">
        <v>93.26</v>
      </c>
      <c r="J197" s="51">
        <v>0.32</v>
      </c>
      <c r="K197" s="59">
        <v>1.1000000000000001</v>
      </c>
      <c r="L197" s="59">
        <v>0.27</v>
      </c>
      <c r="M197" s="59">
        <v>0.66</v>
      </c>
      <c r="N197" s="59">
        <v>0</v>
      </c>
      <c r="O197" s="59">
        <v>5.05</v>
      </c>
      <c r="Q197" s="59">
        <v>27</v>
      </c>
    </row>
    <row r="198" spans="1:17" ht="30" x14ac:dyDescent="0.25">
      <c r="A198" s="59">
        <v>37</v>
      </c>
      <c r="B198" s="67" t="s">
        <v>416</v>
      </c>
      <c r="C198" s="69" t="s">
        <v>590</v>
      </c>
      <c r="D198" s="69" t="s">
        <v>243</v>
      </c>
      <c r="E198" s="69" t="s">
        <v>565</v>
      </c>
      <c r="F198" s="59">
        <v>0.7</v>
      </c>
      <c r="G198" s="59">
        <v>25</v>
      </c>
      <c r="H198" s="59">
        <v>7</v>
      </c>
      <c r="I198" s="57">
        <v>86.81</v>
      </c>
      <c r="J198" s="58">
        <v>0.73</v>
      </c>
      <c r="K198" s="59">
        <v>1.75</v>
      </c>
      <c r="L198" s="59">
        <v>0.18</v>
      </c>
      <c r="M198" s="59">
        <v>2.87</v>
      </c>
      <c r="N198" s="59">
        <v>0</v>
      </c>
      <c r="O198" s="59">
        <v>10.53</v>
      </c>
      <c r="Q198" s="59">
        <v>51</v>
      </c>
    </row>
    <row r="199" spans="1:17" x14ac:dyDescent="0.25">
      <c r="B199" s="69"/>
      <c r="C199" s="69"/>
      <c r="D199" s="69"/>
      <c r="E199" s="69"/>
    </row>
    <row r="200" spans="1:17" x14ac:dyDescent="0.25">
      <c r="B200" s="69"/>
      <c r="C200" s="69"/>
      <c r="D200" s="69"/>
      <c r="E200" s="69"/>
      <c r="G200" s="59">
        <f>+$F195*G195+$F196*G196+$F197*G197+$F198*G198</f>
        <v>21.2</v>
      </c>
      <c r="H200" s="59">
        <f t="shared" ref="H200:O200" si="32">+$F195*H195+$F196*H196+$F197*H197+$F198*H198</f>
        <v>7</v>
      </c>
      <c r="I200" s="59">
        <f t="shared" si="32"/>
        <v>86.765000000000001</v>
      </c>
      <c r="J200" s="59">
        <f t="shared" si="32"/>
        <v>0.61699999999999999</v>
      </c>
      <c r="K200" s="59">
        <f t="shared" si="32"/>
        <v>1.855</v>
      </c>
      <c r="L200" s="59">
        <f t="shared" si="32"/>
        <v>0.23200000000000001</v>
      </c>
      <c r="M200" s="59">
        <f t="shared" si="32"/>
        <v>2.4590000000000001</v>
      </c>
      <c r="N200" s="59">
        <f t="shared" si="32"/>
        <v>0</v>
      </c>
      <c r="O200" s="59">
        <f t="shared" si="32"/>
        <v>10.530999999999999</v>
      </c>
      <c r="Q200" s="59">
        <f>+$F195*Q195+$F196*Q196+$F197*Q197+$F198*Q198</f>
        <v>51.8</v>
      </c>
    </row>
    <row r="201" spans="1:17" x14ac:dyDescent="0.25">
      <c r="B201" s="69"/>
      <c r="C201" s="69"/>
      <c r="D201" s="69"/>
      <c r="E201" s="69"/>
    </row>
    <row r="202" spans="1:17" ht="60" x14ac:dyDescent="0.25">
      <c r="A202" s="59">
        <v>38</v>
      </c>
      <c r="B202" s="67" t="s">
        <v>417</v>
      </c>
      <c r="C202" s="69" t="s">
        <v>590</v>
      </c>
      <c r="D202" s="69" t="s">
        <v>198</v>
      </c>
      <c r="E202" s="69" t="s">
        <v>566</v>
      </c>
      <c r="F202" s="59">
        <v>0.40909090909090906</v>
      </c>
      <c r="G202" s="59">
        <v>5</v>
      </c>
      <c r="H202" s="59">
        <v>7</v>
      </c>
      <c r="I202" s="59">
        <v>88.9</v>
      </c>
      <c r="J202" s="59">
        <v>1.89</v>
      </c>
      <c r="K202" s="59">
        <v>1.99</v>
      </c>
      <c r="L202" s="59">
        <v>0.2</v>
      </c>
      <c r="M202" s="59">
        <v>0.98</v>
      </c>
      <c r="N202" s="59">
        <v>0</v>
      </c>
      <c r="O202" s="59">
        <v>7.02</v>
      </c>
      <c r="Q202" s="59">
        <v>38</v>
      </c>
    </row>
    <row r="203" spans="1:17" ht="60" x14ac:dyDescent="0.25">
      <c r="A203" s="59">
        <v>38</v>
      </c>
      <c r="B203" s="67" t="s">
        <v>417</v>
      </c>
      <c r="C203" s="69" t="s">
        <v>590</v>
      </c>
      <c r="D203" s="69" t="s">
        <v>199</v>
      </c>
      <c r="E203" s="69" t="s">
        <v>567</v>
      </c>
      <c r="F203" s="59">
        <v>0.27272727272727271</v>
      </c>
      <c r="G203" s="59">
        <v>19</v>
      </c>
      <c r="H203" s="59">
        <v>7</v>
      </c>
      <c r="I203" s="59">
        <v>92.51</v>
      </c>
      <c r="J203" s="59">
        <v>0.81</v>
      </c>
      <c r="K203" s="59">
        <v>1.59</v>
      </c>
      <c r="L203" s="59">
        <v>0.12</v>
      </c>
      <c r="M203" s="59">
        <v>0.85</v>
      </c>
      <c r="N203" s="59">
        <v>0</v>
      </c>
      <c r="O203" s="59">
        <v>4.97</v>
      </c>
      <c r="Q203" s="59">
        <v>27</v>
      </c>
    </row>
    <row r="204" spans="1:17" ht="60" x14ac:dyDescent="0.25">
      <c r="A204" s="59">
        <v>38</v>
      </c>
      <c r="B204" s="67" t="s">
        <v>417</v>
      </c>
      <c r="C204" s="69" t="s">
        <v>590</v>
      </c>
      <c r="D204" s="69" t="s">
        <v>200</v>
      </c>
      <c r="E204" s="69" t="s">
        <v>568</v>
      </c>
      <c r="F204" s="59">
        <v>0.31818181818181812</v>
      </c>
      <c r="G204" s="59">
        <v>11</v>
      </c>
      <c r="H204" s="59">
        <v>7</v>
      </c>
      <c r="I204" s="59">
        <v>92.1</v>
      </c>
      <c r="J204" s="59">
        <v>1.2</v>
      </c>
      <c r="K204" s="59">
        <v>1.18</v>
      </c>
      <c r="L204" s="59">
        <v>0.3</v>
      </c>
      <c r="M204" s="59">
        <v>4.5</v>
      </c>
      <c r="N204" s="59">
        <v>0</v>
      </c>
      <c r="O204" s="59">
        <v>5.22</v>
      </c>
      <c r="Q204" s="59">
        <v>28</v>
      </c>
    </row>
    <row r="205" spans="1:17" x14ac:dyDescent="0.25">
      <c r="B205" s="69"/>
      <c r="C205" s="69"/>
      <c r="D205" s="69"/>
      <c r="E205" s="69"/>
    </row>
    <row r="206" spans="1:17" x14ac:dyDescent="0.25">
      <c r="B206" s="69"/>
      <c r="C206" s="69"/>
      <c r="D206" s="69"/>
      <c r="E206" s="69"/>
      <c r="G206" s="59">
        <f>+$F202*G202+$F203*G203+$F204*G204</f>
        <v>10.727272727272727</v>
      </c>
      <c r="H206" s="59">
        <f t="shared" ref="H206:O206" si="33">+$F202*H202+$F203*H203+$F204*H204</f>
        <v>6.9999999999999991</v>
      </c>
      <c r="I206" s="59">
        <f t="shared" si="33"/>
        <v>90.902727272727262</v>
      </c>
      <c r="J206" s="59">
        <f t="shared" si="33"/>
        <v>1.3759090909090907</v>
      </c>
      <c r="K206" s="59">
        <f t="shared" si="33"/>
        <v>1.6231818181818181</v>
      </c>
      <c r="L206" s="59">
        <f t="shared" si="33"/>
        <v>0.20999999999999996</v>
      </c>
      <c r="M206" s="59">
        <f t="shared" si="33"/>
        <v>2.0645454545454545</v>
      </c>
      <c r="N206" s="59">
        <f t="shared" si="33"/>
        <v>0</v>
      </c>
      <c r="O206" s="59">
        <f t="shared" si="33"/>
        <v>5.8881818181818169</v>
      </c>
      <c r="Q206" s="59">
        <f>+$F202*Q202+$F203*Q203+$F204*Q204</f>
        <v>31.818181818181813</v>
      </c>
    </row>
    <row r="207" spans="1:17" x14ac:dyDescent="0.25">
      <c r="B207" s="69"/>
      <c r="C207" s="69"/>
      <c r="D207" s="69"/>
      <c r="E207" s="69"/>
    </row>
    <row r="208" spans="1:17" x14ac:dyDescent="0.25">
      <c r="B208" s="69"/>
      <c r="C208" s="69"/>
      <c r="D208" s="69"/>
      <c r="E208" s="69"/>
    </row>
    <row r="209" spans="1:17" ht="45" x14ac:dyDescent="0.25">
      <c r="A209" s="59">
        <v>43</v>
      </c>
      <c r="B209" s="67" t="s">
        <v>569</v>
      </c>
      <c r="C209" s="69" t="s">
        <v>590</v>
      </c>
      <c r="D209" s="69" t="s">
        <v>205</v>
      </c>
      <c r="E209" s="69" t="s">
        <v>206</v>
      </c>
      <c r="F209" s="59">
        <v>0.74999999999999989</v>
      </c>
      <c r="G209" s="59">
        <v>3</v>
      </c>
      <c r="H209" s="59">
        <v>2</v>
      </c>
      <c r="I209" s="59">
        <v>79.83</v>
      </c>
      <c r="J209" s="59">
        <v>0.79</v>
      </c>
      <c r="K209" s="59">
        <v>1.36</v>
      </c>
      <c r="L209" s="59">
        <v>0.11</v>
      </c>
      <c r="M209" s="59">
        <v>0.38</v>
      </c>
      <c r="N209" s="59">
        <v>0</v>
      </c>
      <c r="O209" s="59">
        <v>18.059999999999999</v>
      </c>
      <c r="Q209" s="59">
        <v>79</v>
      </c>
    </row>
    <row r="210" spans="1:17" ht="45" x14ac:dyDescent="0.25">
      <c r="A210" s="59">
        <v>43</v>
      </c>
      <c r="B210" s="67" t="s">
        <v>569</v>
      </c>
      <c r="C210" s="69" t="s">
        <v>590</v>
      </c>
      <c r="D210" s="69" t="s">
        <v>207</v>
      </c>
      <c r="E210" s="69" t="s">
        <v>570</v>
      </c>
      <c r="F210" s="59">
        <v>0.12499999999999999</v>
      </c>
      <c r="G210" s="59">
        <v>21</v>
      </c>
      <c r="H210" s="59">
        <v>2</v>
      </c>
      <c r="I210" s="59">
        <v>68.22</v>
      </c>
      <c r="J210" s="59">
        <v>1.5</v>
      </c>
      <c r="K210" s="59">
        <v>1.56</v>
      </c>
      <c r="L210" s="59">
        <v>0.33</v>
      </c>
      <c r="M210" s="59">
        <v>0.94</v>
      </c>
      <c r="N210" s="59">
        <v>0</v>
      </c>
      <c r="O210" s="59">
        <v>28.29</v>
      </c>
      <c r="Q210" s="59">
        <v>123</v>
      </c>
    </row>
    <row r="211" spans="1:17" ht="45" x14ac:dyDescent="0.25">
      <c r="A211" s="59">
        <v>43</v>
      </c>
      <c r="B211" s="67" t="s">
        <v>569</v>
      </c>
      <c r="C211" s="69" t="s">
        <v>590</v>
      </c>
      <c r="D211" s="69" t="s">
        <v>208</v>
      </c>
      <c r="E211" s="69" t="s">
        <v>571</v>
      </c>
      <c r="F211" s="59">
        <v>0.12499999999999999</v>
      </c>
      <c r="G211" s="59">
        <v>21</v>
      </c>
      <c r="H211" s="59">
        <v>2</v>
      </c>
      <c r="I211" s="59">
        <v>74.52</v>
      </c>
      <c r="J211" s="59">
        <v>0.63</v>
      </c>
      <c r="K211" s="59">
        <v>1.57</v>
      </c>
      <c r="L211" s="59">
        <v>0.22</v>
      </c>
      <c r="M211" s="59">
        <v>1</v>
      </c>
      <c r="N211" s="59">
        <v>0</v>
      </c>
      <c r="O211" s="59">
        <v>23.06</v>
      </c>
      <c r="Q211" s="59">
        <v>101</v>
      </c>
    </row>
    <row r="212" spans="1:17" x14ac:dyDescent="0.25">
      <c r="B212" s="69"/>
      <c r="C212" s="69"/>
      <c r="D212" s="69"/>
      <c r="E212" s="69"/>
    </row>
    <row r="213" spans="1:17" x14ac:dyDescent="0.25">
      <c r="B213" s="69"/>
      <c r="C213" s="69"/>
      <c r="D213" s="69"/>
      <c r="E213" s="69"/>
      <c r="G213" s="59">
        <f>+$F209*G209+$F210*G210+$F211*G211</f>
        <v>7.4999999999999982</v>
      </c>
      <c r="H213" s="59">
        <f t="shared" ref="H213:O213" si="34">+$F209*H209+$F210*H210+$F211*H211</f>
        <v>1.9999999999999998</v>
      </c>
      <c r="I213" s="59">
        <f t="shared" si="34"/>
        <v>77.714999999999989</v>
      </c>
      <c r="J213" s="59">
        <f t="shared" si="34"/>
        <v>0.8587499999999999</v>
      </c>
      <c r="K213" s="59">
        <f t="shared" si="34"/>
        <v>1.4112500000000001</v>
      </c>
      <c r="L213" s="59">
        <f t="shared" si="34"/>
        <v>0.15125</v>
      </c>
      <c r="M213" s="59">
        <f t="shared" si="34"/>
        <v>0.52749999999999997</v>
      </c>
      <c r="N213" s="59">
        <f t="shared" si="34"/>
        <v>0</v>
      </c>
      <c r="O213" s="59">
        <f t="shared" si="34"/>
        <v>19.963749999999997</v>
      </c>
      <c r="Q213" s="59">
        <f>+$F209*Q209+$F210*Q210+$F211*Q211</f>
        <v>87.249999999999986</v>
      </c>
    </row>
    <row r="214" spans="1:17" x14ac:dyDescent="0.25">
      <c r="B214" s="69"/>
      <c r="C214" s="69"/>
      <c r="D214" s="69"/>
      <c r="E214" s="69"/>
    </row>
    <row r="215" spans="1:17" ht="30" x14ac:dyDescent="0.25">
      <c r="A215" s="59">
        <v>44</v>
      </c>
      <c r="B215" s="67" t="s">
        <v>426</v>
      </c>
      <c r="C215" s="69" t="s">
        <v>590</v>
      </c>
      <c r="D215" s="69" t="s">
        <v>209</v>
      </c>
      <c r="E215" s="69" t="s">
        <v>572</v>
      </c>
      <c r="F215" s="59">
        <v>0.35714285714285715</v>
      </c>
      <c r="G215" s="59">
        <v>0</v>
      </c>
      <c r="H215" s="59">
        <v>4</v>
      </c>
      <c r="I215" s="59">
        <v>8.9</v>
      </c>
      <c r="J215" s="59">
        <v>2.89</v>
      </c>
      <c r="K215" s="59">
        <v>24.06</v>
      </c>
      <c r="L215" s="59">
        <v>0.89</v>
      </c>
      <c r="M215" s="59">
        <v>6.26</v>
      </c>
      <c r="N215" s="59">
        <v>0</v>
      </c>
      <c r="O215" s="59">
        <v>63.26</v>
      </c>
      <c r="Q215" s="59">
        <v>357</v>
      </c>
    </row>
    <row r="216" spans="1:17" ht="30" x14ac:dyDescent="0.25">
      <c r="A216" s="59">
        <v>44</v>
      </c>
      <c r="B216" s="67" t="s">
        <v>426</v>
      </c>
      <c r="C216" s="69" t="s">
        <v>590</v>
      </c>
      <c r="D216" s="69" t="s">
        <v>210</v>
      </c>
      <c r="E216" s="69" t="s">
        <v>573</v>
      </c>
      <c r="F216" s="59">
        <v>0.17857142857142858</v>
      </c>
      <c r="G216" s="59">
        <v>0</v>
      </c>
      <c r="H216" s="59">
        <v>4</v>
      </c>
      <c r="I216" s="59">
        <v>11.23</v>
      </c>
      <c r="J216" s="59">
        <v>3.44</v>
      </c>
      <c r="K216" s="59">
        <v>23.01</v>
      </c>
      <c r="L216" s="59">
        <v>1.56</v>
      </c>
      <c r="M216" s="59">
        <v>5.24</v>
      </c>
      <c r="N216" s="59">
        <v>0</v>
      </c>
      <c r="O216" s="59">
        <v>60.76</v>
      </c>
      <c r="Q216" s="59">
        <v>349</v>
      </c>
    </row>
    <row r="217" spans="1:17" ht="30" x14ac:dyDescent="0.25">
      <c r="A217" s="59">
        <v>44</v>
      </c>
      <c r="B217" s="67" t="s">
        <v>426</v>
      </c>
      <c r="C217" s="69" t="s">
        <v>590</v>
      </c>
      <c r="D217" s="69" t="s">
        <v>211</v>
      </c>
      <c r="E217" s="69" t="s">
        <v>574</v>
      </c>
      <c r="F217" s="59">
        <v>0.17857142857142858</v>
      </c>
      <c r="G217" s="59">
        <v>0</v>
      </c>
      <c r="H217" s="59">
        <v>4</v>
      </c>
      <c r="I217" s="59">
        <v>9.66</v>
      </c>
      <c r="J217" s="59">
        <v>3.08</v>
      </c>
      <c r="K217" s="59">
        <v>23.36</v>
      </c>
      <c r="L217" s="59">
        <v>2.65</v>
      </c>
      <c r="M217" s="59">
        <v>6.42</v>
      </c>
      <c r="N217" s="59">
        <v>0</v>
      </c>
      <c r="O217" s="59">
        <v>31.25</v>
      </c>
      <c r="Q217" s="59">
        <v>242</v>
      </c>
    </row>
    <row r="218" spans="1:17" ht="30" x14ac:dyDescent="0.25">
      <c r="A218" s="59">
        <v>44</v>
      </c>
      <c r="B218" s="67" t="s">
        <v>426</v>
      </c>
      <c r="C218" s="69" t="s">
        <v>590</v>
      </c>
      <c r="D218" s="69" t="s">
        <v>212</v>
      </c>
      <c r="E218" s="69" t="s">
        <v>575</v>
      </c>
      <c r="F218" s="59">
        <v>0.28571428571428575</v>
      </c>
      <c r="G218" s="59">
        <v>30</v>
      </c>
      <c r="H218" s="59">
        <v>4</v>
      </c>
      <c r="I218" s="59">
        <v>5.49</v>
      </c>
      <c r="J218" s="59">
        <v>2.77</v>
      </c>
      <c r="K218" s="59">
        <v>24.39</v>
      </c>
      <c r="L218" s="59">
        <v>43.7</v>
      </c>
      <c r="M218" s="59">
        <v>3.18</v>
      </c>
      <c r="N218" s="59">
        <v>0</v>
      </c>
      <c r="O218" s="59">
        <v>23.65</v>
      </c>
      <c r="Q218" s="59">
        <v>585</v>
      </c>
    </row>
    <row r="219" spans="1:17" x14ac:dyDescent="0.25">
      <c r="B219" s="69"/>
      <c r="C219" s="69"/>
      <c r="D219" s="69"/>
      <c r="E219" s="69"/>
    </row>
    <row r="220" spans="1:17" x14ac:dyDescent="0.25">
      <c r="B220" s="69"/>
      <c r="C220" s="69"/>
      <c r="D220" s="69"/>
      <c r="E220" s="69"/>
      <c r="G220" s="59">
        <f>+$F215*G215+$F216*G216+$F217*G217+$F218*G218</f>
        <v>8.571428571428573</v>
      </c>
      <c r="H220" s="59">
        <f t="shared" ref="H220:O220" si="35">+$F215*H215+$F216*H216+$F217*H217+$F218*H218</f>
        <v>4</v>
      </c>
      <c r="I220" s="59">
        <f t="shared" si="35"/>
        <v>8.4775000000000009</v>
      </c>
      <c r="J220" s="59">
        <f t="shared" si="35"/>
        <v>2.987857142857143</v>
      </c>
      <c r="K220" s="59">
        <f t="shared" si="35"/>
        <v>23.841785714285717</v>
      </c>
      <c r="L220" s="59">
        <f t="shared" si="35"/>
        <v>13.555357142857144</v>
      </c>
      <c r="M220" s="59">
        <f t="shared" si="35"/>
        <v>5.2264285714285714</v>
      </c>
      <c r="N220" s="59">
        <f t="shared" si="35"/>
        <v>0</v>
      </c>
      <c r="O220" s="59">
        <f t="shared" si="35"/>
        <v>45.780357142857149</v>
      </c>
      <c r="Q220" s="59">
        <f>+$F215*Q215+$F216*Q216+$F217*Q217+$F218*Q218</f>
        <v>400.17857142857144</v>
      </c>
    </row>
    <row r="221" spans="1:17" x14ac:dyDescent="0.25">
      <c r="B221" s="69"/>
      <c r="C221" s="69"/>
      <c r="D221" s="69"/>
      <c r="E221" s="69"/>
    </row>
    <row r="222" spans="1:17" x14ac:dyDescent="0.25">
      <c r="A222" s="59">
        <v>47</v>
      </c>
      <c r="B222" s="67" t="s">
        <v>433</v>
      </c>
      <c r="C222" s="69" t="s">
        <v>590</v>
      </c>
      <c r="D222" s="69" t="s">
        <v>215</v>
      </c>
      <c r="E222" s="69" t="s">
        <v>430</v>
      </c>
      <c r="F222" s="59">
        <f>1/3</f>
        <v>0.33333333333333331</v>
      </c>
      <c r="G222" s="59">
        <v>27</v>
      </c>
      <c r="H222" s="59">
        <v>8</v>
      </c>
      <c r="I222" s="59">
        <v>87.66</v>
      </c>
      <c r="J222" s="59">
        <v>0.41</v>
      </c>
      <c r="K222" s="59">
        <v>0.81</v>
      </c>
      <c r="L222" s="59">
        <v>0.2</v>
      </c>
      <c r="M222" s="59">
        <v>0.62</v>
      </c>
      <c r="N222" s="59">
        <v>0</v>
      </c>
      <c r="O222" s="59">
        <v>11.12</v>
      </c>
      <c r="Q222" s="59">
        <v>49</v>
      </c>
    </row>
    <row r="223" spans="1:17" x14ac:dyDescent="0.25">
      <c r="A223" s="59">
        <v>47</v>
      </c>
      <c r="B223" s="67" t="s">
        <v>433</v>
      </c>
      <c r="C223" s="69" t="s">
        <v>590</v>
      </c>
      <c r="D223" s="69" t="s">
        <v>216</v>
      </c>
      <c r="E223" s="69" t="s">
        <v>431</v>
      </c>
      <c r="F223" s="59">
        <f t="shared" ref="F223:F224" si="36">1/3</f>
        <v>0.33333333333333331</v>
      </c>
      <c r="G223" s="59">
        <v>27</v>
      </c>
      <c r="H223" s="59">
        <v>8</v>
      </c>
      <c r="I223" s="59">
        <v>86.45</v>
      </c>
      <c r="J223" s="59">
        <v>0.36</v>
      </c>
      <c r="K223" s="59">
        <v>0.47</v>
      </c>
      <c r="L223" s="59">
        <v>0.23</v>
      </c>
      <c r="M223" s="59">
        <v>0.62</v>
      </c>
      <c r="N223" s="59">
        <v>0</v>
      </c>
      <c r="O223" s="59">
        <v>12.49</v>
      </c>
      <c r="Q223" s="59">
        <v>54</v>
      </c>
    </row>
    <row r="224" spans="1:17" x14ac:dyDescent="0.25">
      <c r="A224" s="59">
        <v>47</v>
      </c>
      <c r="B224" s="67" t="s">
        <v>433</v>
      </c>
      <c r="C224" s="69" t="s">
        <v>590</v>
      </c>
      <c r="D224" s="69" t="s">
        <v>217</v>
      </c>
      <c r="E224" s="69" t="s">
        <v>432</v>
      </c>
      <c r="F224" s="59">
        <f t="shared" si="36"/>
        <v>0.33333333333333331</v>
      </c>
      <c r="G224" s="59">
        <v>27</v>
      </c>
      <c r="H224" s="59">
        <v>8</v>
      </c>
      <c r="I224" s="59">
        <v>85.4</v>
      </c>
      <c r="J224" s="59">
        <v>0.37</v>
      </c>
      <c r="K224" s="59">
        <v>0.5</v>
      </c>
      <c r="L224" s="59">
        <v>0.2</v>
      </c>
      <c r="M224" s="59">
        <v>0.59</v>
      </c>
      <c r="N224" s="59">
        <v>0</v>
      </c>
      <c r="O224" s="59">
        <v>13.46</v>
      </c>
      <c r="Q224" s="59">
        <v>58</v>
      </c>
    </row>
    <row r="225" spans="1:17" x14ac:dyDescent="0.25">
      <c r="B225" s="69"/>
      <c r="C225" s="69"/>
      <c r="D225" s="69"/>
      <c r="E225" s="69"/>
    </row>
    <row r="226" spans="1:17" x14ac:dyDescent="0.25">
      <c r="B226" s="69"/>
      <c r="C226" s="69"/>
      <c r="D226" s="69"/>
      <c r="E226" s="69"/>
      <c r="G226" s="59">
        <f>+$F222*G222+$F223*G223+$F224*G224</f>
        <v>27</v>
      </c>
      <c r="H226" s="59">
        <f t="shared" ref="H226:O226" si="37">+$F222*H222+$F223*H223+$F224*H224</f>
        <v>8</v>
      </c>
      <c r="I226" s="59">
        <f t="shared" si="37"/>
        <v>86.50333333333333</v>
      </c>
      <c r="J226" s="59">
        <f t="shared" si="37"/>
        <v>0.38</v>
      </c>
      <c r="K226" s="59">
        <f t="shared" si="37"/>
        <v>0.59333333333333327</v>
      </c>
      <c r="L226" s="59">
        <f t="shared" si="37"/>
        <v>0.20999999999999996</v>
      </c>
      <c r="M226" s="59">
        <f t="shared" si="37"/>
        <v>0.61</v>
      </c>
      <c r="N226" s="59">
        <f t="shared" si="37"/>
        <v>0</v>
      </c>
      <c r="O226" s="59">
        <f t="shared" si="37"/>
        <v>12.356666666666666</v>
      </c>
      <c r="Q226" s="59">
        <f>+$F222*Q222+$F223*Q223+$F224*Q224</f>
        <v>53.666666666666657</v>
      </c>
    </row>
    <row r="227" spans="1:17" x14ac:dyDescent="0.25">
      <c r="B227" s="69"/>
      <c r="C227" s="69"/>
      <c r="D227" s="69"/>
      <c r="E227" s="69"/>
    </row>
    <row r="228" spans="1:17" x14ac:dyDescent="0.25">
      <c r="A228" s="59">
        <v>48</v>
      </c>
      <c r="B228" s="67" t="s">
        <v>435</v>
      </c>
      <c r="C228" s="69" t="s">
        <v>590</v>
      </c>
      <c r="D228" s="69" t="s">
        <v>218</v>
      </c>
      <c r="E228" s="69" t="s">
        <v>434</v>
      </c>
      <c r="F228" s="59">
        <v>0.5</v>
      </c>
      <c r="G228" s="59">
        <v>26</v>
      </c>
      <c r="H228" s="59">
        <v>8</v>
      </c>
      <c r="I228" s="59">
        <v>77.069999999999993</v>
      </c>
      <c r="J228" s="59">
        <v>0.44</v>
      </c>
      <c r="K228" s="59">
        <v>0.85</v>
      </c>
      <c r="L228" s="59">
        <v>0.41</v>
      </c>
      <c r="M228" s="59">
        <v>0.72</v>
      </c>
      <c r="N228" s="59">
        <v>0</v>
      </c>
      <c r="O228" s="59">
        <v>21.23</v>
      </c>
      <c r="Q228" s="59">
        <v>92</v>
      </c>
    </row>
    <row r="229" spans="1:17" x14ac:dyDescent="0.25">
      <c r="A229" s="59">
        <v>48</v>
      </c>
      <c r="B229" s="67" t="s">
        <v>435</v>
      </c>
      <c r="C229" s="69" t="s">
        <v>590</v>
      </c>
      <c r="D229" s="69" t="s">
        <v>219</v>
      </c>
      <c r="E229" s="69" t="s">
        <v>436</v>
      </c>
      <c r="F229" s="59">
        <v>0.5</v>
      </c>
      <c r="G229" s="59">
        <v>26</v>
      </c>
      <c r="H229" s="59">
        <v>8</v>
      </c>
      <c r="I229" s="59">
        <v>84.18</v>
      </c>
      <c r="J229" s="59">
        <v>0.41</v>
      </c>
      <c r="K229" s="59">
        <v>0.85</v>
      </c>
      <c r="L229" s="59">
        <v>0.21</v>
      </c>
      <c r="M229" s="59">
        <v>0.47</v>
      </c>
      <c r="N229" s="59">
        <v>0</v>
      </c>
      <c r="O229" s="59">
        <v>14.35</v>
      </c>
      <c r="Q229" s="59">
        <v>63</v>
      </c>
    </row>
    <row r="230" spans="1:17" x14ac:dyDescent="0.25">
      <c r="B230" s="69"/>
      <c r="C230" s="69"/>
      <c r="D230" s="69"/>
      <c r="E230" s="69"/>
    </row>
    <row r="231" spans="1:17" x14ac:dyDescent="0.25">
      <c r="B231" s="69"/>
      <c r="C231" s="69"/>
      <c r="D231" s="69"/>
      <c r="E231" s="69"/>
      <c r="G231" s="59">
        <f>+$F228*G228+$F229*G229</f>
        <v>26</v>
      </c>
      <c r="H231" s="59">
        <f t="shared" ref="H231:O231" si="38">+$F228*H228+$F229*H229</f>
        <v>8</v>
      </c>
      <c r="I231" s="59">
        <f t="shared" si="38"/>
        <v>80.625</v>
      </c>
      <c r="J231" s="59">
        <f t="shared" si="38"/>
        <v>0.42499999999999999</v>
      </c>
      <c r="K231" s="59">
        <f t="shared" si="38"/>
        <v>0.85</v>
      </c>
      <c r="L231" s="59">
        <f t="shared" si="38"/>
        <v>0.31</v>
      </c>
      <c r="M231" s="59">
        <f t="shared" si="38"/>
        <v>0.59499999999999997</v>
      </c>
      <c r="N231" s="59">
        <f t="shared" si="38"/>
        <v>0</v>
      </c>
      <c r="O231" s="59">
        <f t="shared" si="38"/>
        <v>17.79</v>
      </c>
      <c r="Q231" s="59">
        <f>+$F228*Q228+$F229*Q229</f>
        <v>77.5</v>
      </c>
    </row>
    <row r="232" spans="1:17" x14ac:dyDescent="0.25">
      <c r="B232" s="69"/>
      <c r="C232" s="69"/>
      <c r="D232" s="69"/>
      <c r="E232" s="69"/>
    </row>
    <row r="233" spans="1:17" x14ac:dyDescent="0.25">
      <c r="A233" s="59">
        <v>49</v>
      </c>
      <c r="B233" s="67" t="s">
        <v>439</v>
      </c>
      <c r="C233" s="69" t="s">
        <v>590</v>
      </c>
      <c r="D233" s="69" t="s">
        <v>220</v>
      </c>
      <c r="E233" s="69" t="s">
        <v>437</v>
      </c>
      <c r="F233" s="59">
        <v>0.5</v>
      </c>
      <c r="G233" s="59">
        <v>30</v>
      </c>
      <c r="H233" s="59">
        <v>8</v>
      </c>
      <c r="I233" s="59">
        <v>83.81</v>
      </c>
      <c r="J233" s="59">
        <v>0.36</v>
      </c>
      <c r="K233" s="59">
        <v>0.81</v>
      </c>
      <c r="L233" s="59">
        <v>0.28000000000000003</v>
      </c>
      <c r="M233" s="59">
        <v>1.02</v>
      </c>
      <c r="N233" s="59">
        <v>0</v>
      </c>
      <c r="O233" s="59">
        <v>14.74</v>
      </c>
      <c r="Q233" s="59">
        <v>65</v>
      </c>
    </row>
    <row r="234" spans="1:17" x14ac:dyDescent="0.25">
      <c r="A234" s="59">
        <v>49</v>
      </c>
      <c r="B234" s="67" t="s">
        <v>439</v>
      </c>
      <c r="C234" s="69" t="s">
        <v>590</v>
      </c>
      <c r="D234" s="69" t="s">
        <v>221</v>
      </c>
      <c r="E234" s="69" t="s">
        <v>438</v>
      </c>
      <c r="F234" s="59">
        <v>0.5</v>
      </c>
      <c r="G234" s="59">
        <v>30</v>
      </c>
      <c r="H234" s="59">
        <v>8</v>
      </c>
      <c r="I234" s="59">
        <v>89.2</v>
      </c>
      <c r="J234" s="59">
        <v>0.39</v>
      </c>
      <c r="K234" s="59">
        <v>0.63</v>
      </c>
      <c r="L234" s="59">
        <v>0.35</v>
      </c>
      <c r="M234" s="59">
        <v>0.54</v>
      </c>
      <c r="N234" s="59">
        <v>0</v>
      </c>
      <c r="O234" s="59">
        <v>9.43</v>
      </c>
      <c r="Q234" s="59">
        <v>43</v>
      </c>
    </row>
    <row r="235" spans="1:17" x14ac:dyDescent="0.25">
      <c r="B235" s="69"/>
      <c r="C235" s="69"/>
      <c r="D235" s="69"/>
      <c r="E235" s="69"/>
    </row>
    <row r="236" spans="1:17" x14ac:dyDescent="0.25">
      <c r="B236" s="69"/>
      <c r="C236" s="69"/>
      <c r="D236" s="69"/>
      <c r="E236" s="69"/>
      <c r="G236" s="59">
        <f>+$F233*G233+$F234*G234</f>
        <v>30</v>
      </c>
      <c r="H236" s="59">
        <f t="shared" ref="H236:O236" si="39">+$F233*H233+$F234*H234</f>
        <v>8</v>
      </c>
      <c r="I236" s="59">
        <f t="shared" si="39"/>
        <v>86.504999999999995</v>
      </c>
      <c r="J236" s="59">
        <f t="shared" si="39"/>
        <v>0.375</v>
      </c>
      <c r="K236" s="59">
        <f t="shared" si="39"/>
        <v>0.72</v>
      </c>
      <c r="L236" s="59">
        <f t="shared" si="39"/>
        <v>0.315</v>
      </c>
      <c r="M236" s="59">
        <f t="shared" si="39"/>
        <v>0.78</v>
      </c>
      <c r="N236" s="59">
        <f t="shared" si="39"/>
        <v>0</v>
      </c>
      <c r="O236" s="59">
        <f t="shared" si="39"/>
        <v>12.085000000000001</v>
      </c>
      <c r="Q236" s="59">
        <f>+$F233*Q233+$F234*Q234</f>
        <v>54</v>
      </c>
    </row>
    <row r="237" spans="1:17" x14ac:dyDescent="0.25">
      <c r="B237" s="69"/>
      <c r="C237" s="69"/>
      <c r="D237" s="69"/>
      <c r="E237" s="69"/>
    </row>
    <row r="238" spans="1:17" x14ac:dyDescent="0.25">
      <c r="A238" s="59">
        <v>50</v>
      </c>
      <c r="B238" s="67" t="s">
        <v>55</v>
      </c>
      <c r="C238" s="69" t="s">
        <v>590</v>
      </c>
      <c r="D238" s="69" t="s">
        <v>222</v>
      </c>
      <c r="E238" s="69" t="s">
        <v>419</v>
      </c>
      <c r="F238" s="59">
        <v>0.5</v>
      </c>
      <c r="G238" s="59">
        <v>24</v>
      </c>
      <c r="H238" s="59">
        <v>8</v>
      </c>
      <c r="I238" s="59">
        <v>85.86</v>
      </c>
      <c r="J238" s="59">
        <v>0.74</v>
      </c>
      <c r="K238" s="59">
        <v>0.48</v>
      </c>
      <c r="L238" s="59">
        <v>0.1</v>
      </c>
      <c r="M238" s="59">
        <v>0.7</v>
      </c>
      <c r="N238" s="59">
        <v>0</v>
      </c>
      <c r="O238" s="59">
        <v>12.82</v>
      </c>
      <c r="Q238" s="59">
        <v>54</v>
      </c>
    </row>
    <row r="239" spans="1:17" x14ac:dyDescent="0.25">
      <c r="A239" s="59">
        <v>50</v>
      </c>
      <c r="B239" s="67" t="s">
        <v>55</v>
      </c>
      <c r="C239" s="69" t="s">
        <v>590</v>
      </c>
      <c r="D239" s="69" t="s">
        <v>223</v>
      </c>
      <c r="E239" s="69" t="s">
        <v>418</v>
      </c>
      <c r="F239" s="59">
        <v>0.5</v>
      </c>
      <c r="G239" s="59">
        <v>24</v>
      </c>
      <c r="H239" s="59">
        <v>8</v>
      </c>
      <c r="I239" s="59">
        <v>87.93</v>
      </c>
      <c r="J239" s="59">
        <v>0.52</v>
      </c>
      <c r="K239" s="59">
        <v>0.46</v>
      </c>
      <c r="L239" s="59">
        <v>0.1</v>
      </c>
      <c r="M239" s="59">
        <v>0.64</v>
      </c>
      <c r="N239" s="59">
        <v>0</v>
      </c>
      <c r="O239" s="59">
        <v>10.99</v>
      </c>
      <c r="Q239" s="59">
        <v>47</v>
      </c>
    </row>
    <row r="240" spans="1:17" x14ac:dyDescent="0.25">
      <c r="B240" s="69"/>
      <c r="C240" s="69"/>
      <c r="D240" s="69"/>
      <c r="E240" s="69"/>
    </row>
    <row r="241" spans="1:17" x14ac:dyDescent="0.25">
      <c r="B241" s="69"/>
      <c r="C241" s="69"/>
      <c r="D241" s="69"/>
      <c r="E241" s="69"/>
      <c r="G241" s="59">
        <f>+$F238*G238+$F239*G239</f>
        <v>24</v>
      </c>
      <c r="H241" s="59">
        <f t="shared" ref="H241:O241" si="40">+$F238*H238+$F239*H239</f>
        <v>8</v>
      </c>
      <c r="I241" s="59">
        <f t="shared" si="40"/>
        <v>86.89500000000001</v>
      </c>
      <c r="J241" s="59">
        <f t="shared" si="40"/>
        <v>0.63</v>
      </c>
      <c r="K241" s="59">
        <f t="shared" si="40"/>
        <v>0.47</v>
      </c>
      <c r="L241" s="59">
        <f t="shared" si="40"/>
        <v>0.1</v>
      </c>
      <c r="M241" s="59">
        <f t="shared" si="40"/>
        <v>0.66999999999999993</v>
      </c>
      <c r="N241" s="59">
        <f t="shared" si="40"/>
        <v>0</v>
      </c>
      <c r="O241" s="59">
        <f t="shared" si="40"/>
        <v>11.905000000000001</v>
      </c>
      <c r="Q241" s="59">
        <f>+$F238*Q238+$F239*Q239</f>
        <v>50.5</v>
      </c>
    </row>
    <row r="242" spans="1:17" x14ac:dyDescent="0.25">
      <c r="B242" s="69"/>
      <c r="C242" s="69"/>
      <c r="D242" s="69"/>
      <c r="E242" s="69"/>
    </row>
    <row r="243" spans="1:17" ht="75" x14ac:dyDescent="0.25">
      <c r="A243" s="59">
        <v>52</v>
      </c>
      <c r="B243" s="67" t="s">
        <v>576</v>
      </c>
      <c r="C243" s="69" t="s">
        <v>590</v>
      </c>
      <c r="D243" s="69" t="s">
        <v>225</v>
      </c>
      <c r="E243" s="69" t="s">
        <v>577</v>
      </c>
      <c r="F243" s="59">
        <v>0.32432432432432434</v>
      </c>
      <c r="G243" s="59">
        <v>40</v>
      </c>
      <c r="H243" s="59">
        <v>8</v>
      </c>
      <c r="I243" s="59">
        <v>87.86</v>
      </c>
      <c r="J243" s="59">
        <v>0.25</v>
      </c>
      <c r="K243" s="59">
        <v>0.62</v>
      </c>
      <c r="L243" s="59">
        <v>0.17</v>
      </c>
      <c r="M243" s="59">
        <v>0.42</v>
      </c>
      <c r="N243" s="59">
        <v>0</v>
      </c>
      <c r="O243" s="59">
        <v>11.1</v>
      </c>
      <c r="Q243" s="59">
        <v>48</v>
      </c>
    </row>
    <row r="244" spans="1:17" ht="75" x14ac:dyDescent="0.25">
      <c r="A244" s="59">
        <v>52</v>
      </c>
      <c r="B244" s="67" t="s">
        <v>576</v>
      </c>
      <c r="C244" s="69" t="s">
        <v>590</v>
      </c>
      <c r="D244" s="69" t="s">
        <v>226</v>
      </c>
      <c r="E244" s="69" t="s">
        <v>578</v>
      </c>
      <c r="F244" s="59">
        <v>0.21621621621621626</v>
      </c>
      <c r="G244" s="59">
        <v>34</v>
      </c>
      <c r="H244" s="59">
        <v>8</v>
      </c>
      <c r="I244" s="59">
        <v>86.43</v>
      </c>
      <c r="J244" s="59">
        <v>0.39</v>
      </c>
      <c r="K244" s="59">
        <v>0.75</v>
      </c>
      <c r="L244" s="59">
        <v>0.2</v>
      </c>
      <c r="M244" s="59">
        <v>0.66</v>
      </c>
      <c r="N244" s="59">
        <v>0</v>
      </c>
      <c r="O244" s="59">
        <v>12.23</v>
      </c>
      <c r="Q244" s="59">
        <v>54</v>
      </c>
    </row>
    <row r="245" spans="1:17" ht="75" x14ac:dyDescent="0.25">
      <c r="A245" s="59">
        <v>52</v>
      </c>
      <c r="B245" s="67" t="s">
        <v>576</v>
      </c>
      <c r="C245" s="69" t="s">
        <v>590</v>
      </c>
      <c r="D245" s="69" t="s">
        <v>227</v>
      </c>
      <c r="E245" s="69" t="s">
        <v>579</v>
      </c>
      <c r="F245" s="59">
        <v>0.21621621621621626</v>
      </c>
      <c r="G245" s="59">
        <v>34</v>
      </c>
      <c r="H245" s="59">
        <v>8</v>
      </c>
      <c r="I245" s="59">
        <v>86.37</v>
      </c>
      <c r="J245" s="59">
        <v>0.42</v>
      </c>
      <c r="K245" s="59">
        <v>0.51</v>
      </c>
      <c r="L245" s="59">
        <v>0.2</v>
      </c>
      <c r="M245" s="59">
        <v>0.3</v>
      </c>
      <c r="N245" s="59">
        <v>0</v>
      </c>
      <c r="O245" s="59">
        <v>12.5</v>
      </c>
      <c r="Q245" s="59">
        <v>54</v>
      </c>
    </row>
    <row r="246" spans="1:17" ht="75" x14ac:dyDescent="0.25">
      <c r="A246" s="59">
        <v>52</v>
      </c>
      <c r="B246" s="67" t="s">
        <v>576</v>
      </c>
      <c r="C246" s="69" t="s">
        <v>590</v>
      </c>
      <c r="D246" s="69" t="s">
        <v>228</v>
      </c>
      <c r="E246" s="69" t="s">
        <v>580</v>
      </c>
      <c r="F246" s="59">
        <v>0.24324324324324326</v>
      </c>
      <c r="G246" s="59">
        <v>28</v>
      </c>
      <c r="H246" s="59">
        <v>8</v>
      </c>
      <c r="I246" s="59">
        <v>87.76</v>
      </c>
      <c r="J246" s="59">
        <v>0.36</v>
      </c>
      <c r="K246" s="59">
        <v>0.75</v>
      </c>
      <c r="L246" s="59">
        <v>0.5</v>
      </c>
      <c r="M246" s="59">
        <v>0.95</v>
      </c>
      <c r="N246" s="59">
        <v>0</v>
      </c>
      <c r="O246" s="59">
        <v>10.63</v>
      </c>
      <c r="Q246" s="59">
        <v>50</v>
      </c>
    </row>
    <row r="247" spans="1:17" x14ac:dyDescent="0.25">
      <c r="B247" s="69"/>
      <c r="C247" s="69"/>
      <c r="D247" s="69"/>
      <c r="E247" s="69"/>
    </row>
    <row r="248" spans="1:17" x14ac:dyDescent="0.25">
      <c r="B248" s="69"/>
      <c r="C248" s="69"/>
      <c r="D248" s="69"/>
      <c r="E248" s="69"/>
      <c r="G248" s="59">
        <f>+$F243*G243+$F244*G244+$F245*G245+$F246*G246</f>
        <v>34.486486486486491</v>
      </c>
      <c r="H248" s="59">
        <f t="shared" ref="H248:O248" si="41">+$F243*H243+$F244*H244+$F245*H245+$F246*H246</f>
        <v>8</v>
      </c>
      <c r="I248" s="59">
        <f t="shared" si="41"/>
        <v>87.204324324324332</v>
      </c>
      <c r="J248" s="59">
        <f t="shared" si="41"/>
        <v>0.34378378378378383</v>
      </c>
      <c r="K248" s="59">
        <f t="shared" si="41"/>
        <v>0.65594594594594602</v>
      </c>
      <c r="L248" s="59">
        <f t="shared" si="41"/>
        <v>0.26324324324324327</v>
      </c>
      <c r="M248" s="59">
        <f t="shared" si="41"/>
        <v>0.57486486486486488</v>
      </c>
      <c r="N248" s="59">
        <f t="shared" si="41"/>
        <v>0</v>
      </c>
      <c r="O248" s="59">
        <f t="shared" si="41"/>
        <v>11.532702702702704</v>
      </c>
      <c r="Q248" s="59">
        <f>+$F243*Q243+$F244*Q244+$F245*Q245+$F246*Q246</f>
        <v>51.081081081081081</v>
      </c>
    </row>
    <row r="249" spans="1:17" x14ac:dyDescent="0.25">
      <c r="B249" s="69"/>
      <c r="C249" s="69"/>
      <c r="D249" s="69"/>
      <c r="E249" s="69"/>
    </row>
    <row r="250" spans="1:17" x14ac:dyDescent="0.25">
      <c r="A250" s="59">
        <v>55</v>
      </c>
      <c r="B250" s="67" t="s">
        <v>444</v>
      </c>
      <c r="C250" s="69" t="s">
        <v>590</v>
      </c>
      <c r="D250" s="69" t="s">
        <v>232</v>
      </c>
      <c r="E250" s="69" t="s">
        <v>581</v>
      </c>
      <c r="F250" s="59">
        <v>9.0909090909090912E-2</v>
      </c>
      <c r="G250" s="59">
        <v>0</v>
      </c>
      <c r="H250" s="59">
        <v>3</v>
      </c>
      <c r="I250" s="59">
        <v>15.5</v>
      </c>
      <c r="J250" s="59">
        <v>0.3</v>
      </c>
      <c r="K250" s="59">
        <v>3</v>
      </c>
      <c r="L250" s="59">
        <v>0</v>
      </c>
      <c r="M250" s="59">
        <v>0</v>
      </c>
      <c r="N250" s="59">
        <v>0</v>
      </c>
      <c r="O250" s="59">
        <v>83.9</v>
      </c>
      <c r="Q250" s="59">
        <v>348</v>
      </c>
    </row>
    <row r="251" spans="1:17" x14ac:dyDescent="0.25">
      <c r="A251" s="59">
        <v>55</v>
      </c>
      <c r="B251" s="67" t="s">
        <v>444</v>
      </c>
      <c r="C251" s="69" t="s">
        <v>590</v>
      </c>
      <c r="D251" s="69" t="s">
        <v>233</v>
      </c>
      <c r="E251" s="69" t="s">
        <v>582</v>
      </c>
      <c r="F251" s="59">
        <v>0.90909090909090917</v>
      </c>
      <c r="G251" s="59">
        <v>0</v>
      </c>
      <c r="H251" s="59">
        <v>3</v>
      </c>
      <c r="I251" s="59">
        <v>28.2</v>
      </c>
      <c r="J251" s="59">
        <v>1.81</v>
      </c>
      <c r="K251" s="59">
        <v>0.5</v>
      </c>
      <c r="L251" s="59">
        <v>0.3</v>
      </c>
      <c r="M251" s="59">
        <v>0</v>
      </c>
      <c r="N251" s="59">
        <v>0</v>
      </c>
      <c r="O251" s="59">
        <v>69.19</v>
      </c>
      <c r="Q251" s="59">
        <v>281</v>
      </c>
    </row>
    <row r="252" spans="1:17" x14ac:dyDescent="0.25">
      <c r="B252" s="69"/>
      <c r="C252" s="69"/>
      <c r="D252" s="69"/>
      <c r="E252" s="69"/>
    </row>
    <row r="253" spans="1:17" x14ac:dyDescent="0.25">
      <c r="B253" s="69"/>
      <c r="C253" s="69"/>
      <c r="D253" s="69"/>
      <c r="E253" s="69"/>
      <c r="G253" s="59">
        <f>+$F250*G250+$F251*G251</f>
        <v>0</v>
      </c>
      <c r="H253" s="59">
        <f t="shared" ref="H253:O253" si="42">+$F250*H250+$F251*H251</f>
        <v>3</v>
      </c>
      <c r="I253" s="59">
        <f t="shared" si="42"/>
        <v>27.045454545454547</v>
      </c>
      <c r="J253" s="59">
        <f t="shared" si="42"/>
        <v>1.6727272727272731</v>
      </c>
      <c r="K253" s="59">
        <f t="shared" si="42"/>
        <v>0.72727272727272729</v>
      </c>
      <c r="L253" s="59">
        <f t="shared" si="42"/>
        <v>0.27272727272727276</v>
      </c>
      <c r="M253" s="59">
        <f t="shared" si="42"/>
        <v>0</v>
      </c>
      <c r="N253" s="59">
        <f t="shared" si="42"/>
        <v>0</v>
      </c>
      <c r="O253" s="59">
        <f t="shared" si="42"/>
        <v>70.527272727272731</v>
      </c>
      <c r="Q253" s="59">
        <f>+$F250*Q250+$F251*Q251</f>
        <v>287.09090909090912</v>
      </c>
    </row>
    <row r="254" spans="1:17" x14ac:dyDescent="0.25">
      <c r="B254" s="69"/>
      <c r="C254" s="69"/>
      <c r="D254" s="69"/>
      <c r="E254" s="69"/>
    </row>
    <row r="255" spans="1:17" ht="30" x14ac:dyDescent="0.25">
      <c r="A255" s="59">
        <v>58</v>
      </c>
      <c r="B255" s="67" t="s">
        <v>447</v>
      </c>
      <c r="C255" s="69" t="s">
        <v>238</v>
      </c>
      <c r="D255" s="73">
        <v>103</v>
      </c>
      <c r="E255" s="74" t="s">
        <v>237</v>
      </c>
      <c r="F255" s="59">
        <v>0.61538461538461542</v>
      </c>
      <c r="G255" s="59">
        <v>95</v>
      </c>
      <c r="H255" s="59">
        <v>9</v>
      </c>
      <c r="I255" s="59">
        <v>5.5</v>
      </c>
      <c r="J255" s="59">
        <v>4</v>
      </c>
      <c r="K255" s="59">
        <v>14.6</v>
      </c>
      <c r="L255" s="59">
        <v>15.4</v>
      </c>
      <c r="M255" s="59">
        <v>19.8</v>
      </c>
      <c r="N255" s="59">
        <v>0</v>
      </c>
      <c r="O255" s="59">
        <v>60</v>
      </c>
      <c r="Q255" s="59">
        <v>396.75</v>
      </c>
    </row>
    <row r="256" spans="1:17" ht="30" x14ac:dyDescent="0.25">
      <c r="A256" s="59">
        <v>58</v>
      </c>
      <c r="B256" s="67" t="s">
        <v>447</v>
      </c>
      <c r="C256" s="69" t="s">
        <v>238</v>
      </c>
      <c r="D256" s="69">
        <v>304</v>
      </c>
      <c r="E256" s="69" t="s">
        <v>239</v>
      </c>
      <c r="F256" s="59">
        <v>0.38461538461538458</v>
      </c>
      <c r="G256" s="59">
        <v>95</v>
      </c>
      <c r="H256" s="59">
        <v>9</v>
      </c>
      <c r="I256" s="59">
        <v>9.3000000000000007</v>
      </c>
      <c r="J256" s="59">
        <v>7</v>
      </c>
      <c r="K256" s="59">
        <v>19.600000000000001</v>
      </c>
      <c r="L256" s="59">
        <v>2</v>
      </c>
      <c r="M256" s="59">
        <v>55.8</v>
      </c>
      <c r="N256" s="59">
        <v>0</v>
      </c>
      <c r="O256" s="59">
        <v>62.1</v>
      </c>
      <c r="Q256" s="59">
        <v>229.68</v>
      </c>
    </row>
    <row r="257" spans="1:17" x14ac:dyDescent="0.25">
      <c r="B257" s="69"/>
      <c r="C257" s="69"/>
      <c r="D257" s="69"/>
      <c r="E257" s="69"/>
    </row>
    <row r="258" spans="1:17" x14ac:dyDescent="0.25">
      <c r="B258" s="69"/>
      <c r="C258" s="69"/>
      <c r="D258" s="69"/>
      <c r="E258" s="69"/>
      <c r="G258" s="59">
        <f>+$F255*G255+$F256*G256</f>
        <v>95</v>
      </c>
      <c r="H258" s="59">
        <f t="shared" ref="H258:O258" si="43">+$F255*H255+$F256*H256</f>
        <v>9</v>
      </c>
      <c r="I258" s="59">
        <f t="shared" si="43"/>
        <v>6.9615384615384617</v>
      </c>
      <c r="J258" s="59">
        <f t="shared" si="43"/>
        <v>5.1538461538461533</v>
      </c>
      <c r="K258" s="59">
        <f t="shared" si="43"/>
        <v>16.523076923076921</v>
      </c>
      <c r="L258" s="59">
        <f t="shared" si="43"/>
        <v>10.246153846153845</v>
      </c>
      <c r="M258" s="59">
        <f t="shared" si="43"/>
        <v>33.646153846153844</v>
      </c>
      <c r="N258" s="59">
        <f t="shared" si="43"/>
        <v>0</v>
      </c>
      <c r="O258" s="59">
        <f t="shared" si="43"/>
        <v>60.807692307692307</v>
      </c>
      <c r="Q258" s="59">
        <f>+$F255*Q255+$F256*Q256</f>
        <v>332.49230769230769</v>
      </c>
    </row>
    <row r="259" spans="1:17" x14ac:dyDescent="0.25">
      <c r="B259" s="69"/>
      <c r="C259" s="69"/>
      <c r="D259" s="69"/>
      <c r="E259" s="69"/>
    </row>
    <row r="260" spans="1:17" x14ac:dyDescent="0.25">
      <c r="B260" s="69"/>
      <c r="C260" s="69"/>
      <c r="D260" s="69"/>
      <c r="E260" s="69"/>
    </row>
    <row r="261" spans="1:17" ht="45" x14ac:dyDescent="0.25">
      <c r="A261" s="59">
        <v>66</v>
      </c>
      <c r="B261" s="67" t="s">
        <v>453</v>
      </c>
      <c r="C261" s="69" t="s">
        <v>590</v>
      </c>
      <c r="D261" s="69" t="s">
        <v>248</v>
      </c>
      <c r="E261" s="69" t="s">
        <v>359</v>
      </c>
      <c r="F261" s="59">
        <v>0.68181818181818188</v>
      </c>
      <c r="G261" s="59">
        <v>0</v>
      </c>
      <c r="H261" s="59">
        <v>11</v>
      </c>
      <c r="I261" s="59">
        <v>95.01</v>
      </c>
      <c r="J261" s="59">
        <v>7.0000000000000007E-2</v>
      </c>
      <c r="K261" s="59">
        <v>0.21</v>
      </c>
      <c r="L261" s="59">
        <v>0</v>
      </c>
      <c r="M261" s="59">
        <v>0</v>
      </c>
      <c r="N261" s="59">
        <v>4</v>
      </c>
      <c r="O261" s="59">
        <v>4.72</v>
      </c>
      <c r="Q261" s="59">
        <v>48</v>
      </c>
    </row>
    <row r="262" spans="1:17" ht="45" x14ac:dyDescent="0.25">
      <c r="A262" s="59">
        <v>66</v>
      </c>
      <c r="B262" s="67" t="s">
        <v>453</v>
      </c>
      <c r="C262" s="69" t="s">
        <v>590</v>
      </c>
      <c r="D262" s="69" t="s">
        <v>249</v>
      </c>
      <c r="E262" s="69" t="s">
        <v>583</v>
      </c>
      <c r="F262" s="59">
        <v>0.22727272727272729</v>
      </c>
      <c r="G262" s="59">
        <v>0</v>
      </c>
      <c r="H262" s="59">
        <v>11</v>
      </c>
      <c r="I262" s="59">
        <v>81.680000000000007</v>
      </c>
      <c r="J262" s="59">
        <v>0.26</v>
      </c>
      <c r="K262" s="59">
        <v>0.57999999999999996</v>
      </c>
      <c r="L262" s="59">
        <v>0.21</v>
      </c>
      <c r="M262" s="59">
        <v>0</v>
      </c>
      <c r="N262" s="59">
        <v>14</v>
      </c>
      <c r="O262" s="59">
        <v>3.27</v>
      </c>
      <c r="Q262" s="59">
        <v>17</v>
      </c>
    </row>
    <row r="263" spans="1:17" ht="45" x14ac:dyDescent="0.25">
      <c r="A263" s="59">
        <v>66</v>
      </c>
      <c r="B263" s="67" t="s">
        <v>453</v>
      </c>
      <c r="C263" s="69" t="s">
        <v>590</v>
      </c>
      <c r="D263" s="69" t="s">
        <v>250</v>
      </c>
      <c r="E263" s="69" t="s">
        <v>584</v>
      </c>
      <c r="F263" s="59">
        <v>9.0909090909090912E-2</v>
      </c>
      <c r="G263" s="59">
        <v>0</v>
      </c>
      <c r="H263" s="59">
        <v>11</v>
      </c>
      <c r="I263" s="59">
        <v>90</v>
      </c>
      <c r="J263" s="59">
        <v>0.25</v>
      </c>
      <c r="K263" s="59">
        <v>0.2</v>
      </c>
      <c r="L263" s="59">
        <v>0</v>
      </c>
      <c r="M263" s="59">
        <v>0</v>
      </c>
      <c r="N263" s="59">
        <v>8</v>
      </c>
      <c r="O263" s="59">
        <v>0</v>
      </c>
      <c r="Q263" s="59">
        <v>76</v>
      </c>
    </row>
    <row r="264" spans="1:17" x14ac:dyDescent="0.25">
      <c r="B264" s="69"/>
      <c r="C264" s="69"/>
      <c r="D264" s="69"/>
      <c r="E264" s="69"/>
    </row>
    <row r="265" spans="1:17" x14ac:dyDescent="0.25">
      <c r="B265" s="69"/>
      <c r="C265" s="69"/>
      <c r="D265" s="69"/>
      <c r="E265" s="69"/>
      <c r="G265" s="59">
        <f>+$F261*G261+$F262*G262+$F263*G263</f>
        <v>0</v>
      </c>
      <c r="H265" s="59">
        <f t="shared" ref="H265:O265" si="44">+$F261*H261+$F262*H262+$F263*H263</f>
        <v>11</v>
      </c>
      <c r="I265" s="59">
        <f t="shared" si="44"/>
        <v>91.52500000000002</v>
      </c>
      <c r="J265" s="59">
        <f t="shared" si="44"/>
        <v>0.12954545454545457</v>
      </c>
      <c r="K265" s="59">
        <f t="shared" si="44"/>
        <v>0.29318181818181821</v>
      </c>
      <c r="L265" s="59">
        <f t="shared" si="44"/>
        <v>4.7727272727272729E-2</v>
      </c>
      <c r="M265" s="59">
        <f t="shared" si="44"/>
        <v>0</v>
      </c>
      <c r="N265" s="59">
        <f t="shared" si="44"/>
        <v>6.6363636363636376</v>
      </c>
      <c r="O265" s="59">
        <f t="shared" si="44"/>
        <v>3.9613636363636364</v>
      </c>
      <c r="Q265" s="59">
        <f>+$F261*Q261+$F262*Q262+$F263*Q263</f>
        <v>43.500000000000007</v>
      </c>
    </row>
    <row r="266" spans="1:17" x14ac:dyDescent="0.25">
      <c r="B266" s="69"/>
      <c r="C266" s="69"/>
      <c r="D266" s="69"/>
      <c r="E266" s="69"/>
    </row>
    <row r="267" spans="1:17" x14ac:dyDescent="0.25">
      <c r="B267" s="69"/>
      <c r="C267" s="69"/>
      <c r="D267" s="69"/>
      <c r="E267" s="69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</vt:lpstr>
      <vt:lpstr>Example averages</vt:lpstr>
      <vt:lpstr>Archival</vt:lpstr>
      <vt:lpstr>Reference</vt:lpstr>
      <vt:lpstr>Upload</vt:lpstr>
      <vt:lpstr>Averages</vt:lpstr>
    </vt:vector>
  </TitlesOfParts>
  <Company>FAO of the UN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moltedo</dc:creator>
  <cp:lastModifiedBy>Nathalie Troubat (ESS)</cp:lastModifiedBy>
  <dcterms:created xsi:type="dcterms:W3CDTF">2010-03-30T13:50:29Z</dcterms:created>
  <dcterms:modified xsi:type="dcterms:W3CDTF">2013-09-03T08:43:38Z</dcterms:modified>
</cp:coreProperties>
</file>