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600" windowHeight="11760" activeTab="1"/>
  </bookViews>
  <sheets>
    <sheet name="Cover Sheet" sheetId="2" r:id="rId1"/>
    <sheet name="Nom du produit" sheetId="1" r:id="rId2"/>
  </sheets>
  <definedNames>
    <definedName name="_xlnm.Print_Area" localSheetId="1">'Nom du produit'!$A$1:$J$60</definedName>
  </definedNames>
  <calcPr calcId="125725"/>
</workbook>
</file>

<file path=xl/calcChain.xml><?xml version="1.0" encoding="utf-8"?>
<calcChain xmlns="http://schemas.openxmlformats.org/spreadsheetml/2006/main">
  <c r="F45" i="1"/>
  <c r="G45"/>
  <c r="H45"/>
  <c r="I45"/>
  <c r="J45"/>
  <c r="C45"/>
  <c r="K51"/>
  <c r="F51"/>
  <c r="G51"/>
  <c r="H51"/>
  <c r="I51"/>
  <c r="J51"/>
  <c r="E51"/>
  <c r="K53"/>
  <c r="J53"/>
  <c r="I53"/>
  <c r="H53"/>
  <c r="G53"/>
  <c r="F53"/>
  <c r="E53"/>
  <c r="K52"/>
  <c r="J52"/>
  <c r="I52"/>
  <c r="H52"/>
  <c r="G52"/>
  <c r="F52"/>
  <c r="E52"/>
  <c r="K50"/>
  <c r="J50"/>
  <c r="I50"/>
  <c r="H50"/>
  <c r="G50"/>
  <c r="F50"/>
  <c r="E50"/>
  <c r="K49"/>
  <c r="J49"/>
  <c r="I49"/>
  <c r="H49"/>
  <c r="G49"/>
  <c r="F49"/>
  <c r="E49"/>
  <c r="K29"/>
  <c r="F29"/>
  <c r="G29"/>
  <c r="H29"/>
  <c r="I29"/>
  <c r="J29"/>
  <c r="F30"/>
  <c r="G30"/>
  <c r="H30"/>
  <c r="I30"/>
  <c r="J30"/>
  <c r="J33"/>
  <c r="I33"/>
  <c r="H33"/>
  <c r="G33"/>
  <c r="F33"/>
  <c r="J32"/>
  <c r="I32"/>
  <c r="H32"/>
  <c r="G32"/>
  <c r="F32"/>
  <c r="J27"/>
  <c r="I27"/>
  <c r="H27"/>
  <c r="G27"/>
  <c r="F27"/>
  <c r="E27"/>
  <c r="E30" s="1"/>
  <c r="E33" s="1"/>
  <c r="J26"/>
  <c r="I26"/>
  <c r="H26"/>
  <c r="G26"/>
  <c r="F26"/>
  <c r="E26"/>
  <c r="E29" s="1"/>
  <c r="E32" s="1"/>
  <c r="K30" l="1"/>
  <c r="K6"/>
  <c r="N21" l="1"/>
  <c r="N20"/>
  <c r="N19" l="1"/>
  <c r="N18"/>
  <c r="N17"/>
  <c r="Q60"/>
  <c r="P60"/>
  <c r="O60"/>
  <c r="K32"/>
  <c r="K33"/>
  <c r="E38" l="1"/>
  <c r="E40"/>
  <c r="E45" s="1"/>
  <c r="L3"/>
  <c r="E60" l="1"/>
  <c r="E37"/>
  <c r="E39"/>
  <c r="E41"/>
  <c r="N9"/>
  <c r="O9"/>
  <c r="P9"/>
  <c r="Q9"/>
  <c r="K26"/>
  <c r="K27"/>
  <c r="N12"/>
  <c r="O12"/>
  <c r="O49" s="1"/>
  <c r="P12"/>
  <c r="P49" s="1"/>
  <c r="Q12"/>
  <c r="Q49" s="1"/>
  <c r="N7"/>
  <c r="O7"/>
  <c r="P7"/>
  <c r="Q7"/>
  <c r="N13"/>
  <c r="O13"/>
  <c r="P13"/>
  <c r="P50" s="1"/>
  <c r="Q13"/>
  <c r="Q50" s="1"/>
  <c r="N8"/>
  <c r="O8"/>
  <c r="P8"/>
  <c r="Q8"/>
  <c r="N14"/>
  <c r="O14"/>
  <c r="P14"/>
  <c r="Q14"/>
  <c r="N10"/>
  <c r="O10"/>
  <c r="P10"/>
  <c r="Q10"/>
  <c r="N15"/>
  <c r="O15"/>
  <c r="P15"/>
  <c r="Q15"/>
  <c r="N11"/>
  <c r="O11"/>
  <c r="P11"/>
  <c r="Q11"/>
  <c r="N16"/>
  <c r="N53" s="1"/>
  <c r="O16"/>
  <c r="O53" s="1"/>
  <c r="P16"/>
  <c r="P53" s="1"/>
  <c r="Q16"/>
  <c r="Q53" s="1"/>
  <c r="O6"/>
  <c r="O26" s="1"/>
  <c r="P6"/>
  <c r="Q6"/>
  <c r="Q26" s="1"/>
  <c r="Q29" s="1"/>
  <c r="N6"/>
  <c r="E59" l="1"/>
  <c r="F37"/>
  <c r="F41" s="1"/>
  <c r="F38"/>
  <c r="O50"/>
  <c r="O29"/>
  <c r="P26"/>
  <c r="P29" s="1"/>
  <c r="N51"/>
  <c r="N26"/>
  <c r="N29" s="1"/>
  <c r="N37" s="1"/>
  <c r="N41" s="1"/>
  <c r="P52"/>
  <c r="P51"/>
  <c r="Q52"/>
  <c r="O52"/>
  <c r="Q51"/>
  <c r="O51"/>
  <c r="N52"/>
  <c r="N49"/>
  <c r="N50"/>
  <c r="Q27"/>
  <c r="Q30" s="1"/>
  <c r="O27"/>
  <c r="O30" s="1"/>
  <c r="P27"/>
  <c r="P30" s="1"/>
  <c r="N27"/>
  <c r="N30" s="1"/>
  <c r="I40"/>
  <c r="I38"/>
  <c r="I42" s="1"/>
  <c r="P37"/>
  <c r="P41" s="1"/>
  <c r="J38"/>
  <c r="J42" s="1"/>
  <c r="J40"/>
  <c r="H38"/>
  <c r="H42" s="1"/>
  <c r="F42"/>
  <c r="F40"/>
  <c r="Q37"/>
  <c r="Q41" s="1"/>
  <c r="O37"/>
  <c r="O41" s="1"/>
  <c r="E42"/>
  <c r="H40"/>
  <c r="G38" l="1"/>
  <c r="G42" s="1"/>
  <c r="G40"/>
  <c r="I37"/>
  <c r="I41" s="1"/>
  <c r="I39"/>
  <c r="I43" s="1"/>
  <c r="J37"/>
  <c r="J41" s="1"/>
  <c r="J39"/>
  <c r="J43" s="1"/>
  <c r="G37"/>
  <c r="G41" s="1"/>
  <c r="G39"/>
  <c r="G43" s="1"/>
  <c r="H37"/>
  <c r="H41" s="1"/>
  <c r="H39"/>
  <c r="H43" s="1"/>
  <c r="N59"/>
  <c r="G44"/>
  <c r="H44"/>
  <c r="F44"/>
  <c r="J44"/>
  <c r="I44"/>
  <c r="N60"/>
  <c r="E44"/>
  <c r="P32"/>
  <c r="P39" s="1"/>
  <c r="P43" s="1"/>
  <c r="P33"/>
  <c r="P40" s="1"/>
  <c r="P44" s="1"/>
  <c r="P38"/>
  <c r="P42" s="1"/>
  <c r="Q32"/>
  <c r="Q39" s="1"/>
  <c r="Q43" s="1"/>
  <c r="Q38"/>
  <c r="Q42" s="1"/>
  <c r="Q33"/>
  <c r="Q40" s="1"/>
  <c r="Q44" s="1"/>
  <c r="N32"/>
  <c r="N39" s="1"/>
  <c r="N43" s="1"/>
  <c r="N33"/>
  <c r="N40" s="1"/>
  <c r="N44" s="1"/>
  <c r="O32"/>
  <c r="O39" s="1"/>
  <c r="O43" s="1"/>
  <c r="O33"/>
  <c r="O40" s="1"/>
  <c r="O44" s="1"/>
  <c r="O38"/>
  <c r="O42" s="1"/>
  <c r="N38"/>
  <c r="N42" s="1"/>
  <c r="C16"/>
  <c r="C17" s="1"/>
  <c r="C12"/>
  <c r="F39" l="1"/>
  <c r="F43" s="1"/>
  <c r="E43"/>
  <c r="C33"/>
  <c r="C30"/>
  <c r="C27"/>
  <c r="C32"/>
  <c r="C29"/>
  <c r="C26"/>
  <c r="C37" s="1"/>
  <c r="C13"/>
  <c r="O59"/>
  <c r="C38" l="1"/>
  <c r="C39" s="1"/>
  <c r="C40" s="1"/>
  <c r="C49"/>
  <c r="C50" s="1"/>
  <c r="C51" s="1"/>
  <c r="C52" s="1"/>
  <c r="C53" s="1"/>
  <c r="C14"/>
  <c r="P59"/>
  <c r="C9" l="1"/>
  <c r="C10" s="1"/>
  <c r="Q59"/>
  <c r="C15" l="1"/>
  <c r="C11"/>
</calcChain>
</file>

<file path=xl/sharedStrings.xml><?xml version="1.0" encoding="utf-8"?>
<sst xmlns="http://schemas.openxmlformats.org/spreadsheetml/2006/main" count="171" uniqueCount="133">
  <si>
    <t>Notes</t>
  </si>
  <si>
    <t>Unit</t>
  </si>
  <si>
    <t>%</t>
  </si>
  <si>
    <t>Symbol</t>
  </si>
  <si>
    <t>IRW</t>
  </si>
  <si>
    <t>ERPW</t>
  </si>
  <si>
    <t>EW</t>
  </si>
  <si>
    <r>
      <t>ER</t>
    </r>
    <r>
      <rPr>
        <vertAlign val="subscript"/>
        <sz val="8"/>
        <color indexed="8"/>
        <rFont val="Arial"/>
        <family val="2"/>
      </rPr>
      <t>0</t>
    </r>
  </si>
  <si>
    <r>
      <t>AC</t>
    </r>
    <r>
      <rPr>
        <vertAlign val="subscript"/>
        <sz val="8"/>
        <color indexed="8"/>
        <rFont val="Arial"/>
        <family val="2"/>
      </rPr>
      <t>wh</t>
    </r>
  </si>
  <si>
    <r>
      <t>AC</t>
    </r>
    <r>
      <rPr>
        <vertAlign val="subscript"/>
        <sz val="8"/>
        <color indexed="8"/>
        <rFont val="Arial"/>
        <family val="2"/>
      </rPr>
      <t>fg</t>
    </r>
  </si>
  <si>
    <r>
      <t>P</t>
    </r>
    <r>
      <rPr>
        <vertAlign val="subscript"/>
        <sz val="8"/>
        <color indexed="8"/>
        <rFont val="Arial"/>
        <family val="2"/>
      </rPr>
      <t>balt</t>
    </r>
  </si>
  <si>
    <r>
      <t>ER</t>
    </r>
    <r>
      <rPr>
        <vertAlign val="subscript"/>
        <sz val="8"/>
        <color indexed="8"/>
        <rFont val="Arial"/>
        <family val="2"/>
      </rPr>
      <t>sh</t>
    </r>
  </si>
  <si>
    <r>
      <t>ACW</t>
    </r>
    <r>
      <rPr>
        <vertAlign val="subscript"/>
        <sz val="8"/>
        <color indexed="8"/>
        <rFont val="Arial"/>
        <family val="2"/>
      </rPr>
      <t>wh</t>
    </r>
  </si>
  <si>
    <r>
      <t>ACW</t>
    </r>
    <r>
      <rPr>
        <vertAlign val="subscript"/>
        <sz val="8"/>
        <color indexed="8"/>
        <rFont val="Arial"/>
        <family val="2"/>
      </rPr>
      <t>fg</t>
    </r>
  </si>
  <si>
    <t>YYY/XXX</t>
  </si>
  <si>
    <t>tons</t>
  </si>
  <si>
    <t>2005-2007</t>
  </si>
  <si>
    <t>2006-2008</t>
  </si>
  <si>
    <t>2007-2009</t>
  </si>
  <si>
    <t>2008-2010</t>
  </si>
  <si>
    <r>
      <t>AC</t>
    </r>
    <r>
      <rPr>
        <vertAlign val="subscript"/>
        <sz val="8"/>
        <color theme="1"/>
        <rFont val="Arial"/>
        <family val="2"/>
      </rPr>
      <t>whsh</t>
    </r>
  </si>
  <si>
    <r>
      <t>AC</t>
    </r>
    <r>
      <rPr>
        <vertAlign val="subscript"/>
        <sz val="8"/>
        <color theme="1"/>
        <rFont val="Arial"/>
        <family val="2"/>
      </rPr>
      <t>fgsh</t>
    </r>
  </si>
  <si>
    <t>E</t>
  </si>
  <si>
    <r>
      <t>P</t>
    </r>
    <r>
      <rPr>
        <vertAlign val="subscript"/>
        <sz val="8"/>
        <color indexed="8"/>
        <rFont val="Arial"/>
        <family val="2"/>
      </rPr>
      <t>b(int$)</t>
    </r>
  </si>
  <si>
    <r>
      <t>P</t>
    </r>
    <r>
      <rPr>
        <vertAlign val="subscript"/>
        <sz val="8"/>
        <color indexed="8"/>
        <rFont val="Arial"/>
        <family val="2"/>
      </rPr>
      <t>b(loc$)</t>
    </r>
  </si>
  <si>
    <r>
      <t>P</t>
    </r>
    <r>
      <rPr>
        <vertAlign val="subscript"/>
        <sz val="8"/>
        <color indexed="8"/>
        <rFont val="Arial"/>
        <family val="2"/>
      </rPr>
      <t>b(loc$)sh</t>
    </r>
  </si>
  <si>
    <t>1b</t>
  </si>
  <si>
    <t>2b</t>
  </si>
  <si>
    <t>3b</t>
  </si>
  <si>
    <t>XXX</t>
  </si>
  <si>
    <t>YYY</t>
  </si>
  <si>
    <r>
      <t>OPW</t>
    </r>
    <r>
      <rPr>
        <vertAlign val="subscript"/>
        <sz val="8"/>
        <color theme="1"/>
        <rFont val="Arial"/>
        <family val="2"/>
      </rPr>
      <t>wh</t>
    </r>
  </si>
  <si>
    <r>
      <t>PW</t>
    </r>
    <r>
      <rPr>
        <vertAlign val="subscript"/>
        <sz val="8"/>
        <color theme="1"/>
        <rFont val="Arial"/>
        <family val="2"/>
      </rPr>
      <t>wh</t>
    </r>
  </si>
  <si>
    <r>
      <t>OPW</t>
    </r>
    <r>
      <rPr>
        <vertAlign val="subscript"/>
        <sz val="8"/>
        <color theme="1"/>
        <rFont val="Arial"/>
        <family val="2"/>
      </rPr>
      <t>FG</t>
    </r>
  </si>
  <si>
    <r>
      <t>PW</t>
    </r>
    <r>
      <rPr>
        <vertAlign val="subscript"/>
        <sz val="8"/>
        <color theme="1"/>
        <rFont val="Arial"/>
        <family val="2"/>
      </rPr>
      <t>fg</t>
    </r>
  </si>
  <si>
    <r>
      <t>P</t>
    </r>
    <r>
      <rPr>
        <vertAlign val="subscript"/>
        <sz val="8"/>
        <color theme="1"/>
        <rFont val="Arial"/>
        <family val="2"/>
      </rPr>
      <t>dwh</t>
    </r>
  </si>
  <si>
    <r>
      <t>P</t>
    </r>
    <r>
      <rPr>
        <vertAlign val="subscript"/>
        <sz val="8"/>
        <color indexed="8"/>
        <rFont val="Arial"/>
        <family val="2"/>
      </rPr>
      <t>dfg</t>
    </r>
  </si>
  <si>
    <t>5b</t>
  </si>
  <si>
    <t>[4]-[11]</t>
  </si>
  <si>
    <t>[6]-[13]</t>
  </si>
  <si>
    <t>[15]/[11]</t>
  </si>
  <si>
    <t>[16]/[12]</t>
  </si>
  <si>
    <t>[17]/[13]</t>
  </si>
  <si>
    <r>
      <t>NRP</t>
    </r>
    <r>
      <rPr>
        <b/>
        <vertAlign val="subscript"/>
        <sz val="8"/>
        <color theme="1"/>
        <rFont val="Arial"/>
        <family val="2"/>
      </rPr>
      <t>wh</t>
    </r>
  </si>
  <si>
    <r>
      <t>NRP</t>
    </r>
    <r>
      <rPr>
        <b/>
        <vertAlign val="subscript"/>
        <sz val="8"/>
        <color theme="1"/>
        <rFont val="Arial"/>
        <family val="2"/>
      </rPr>
      <t>fg</t>
    </r>
  </si>
  <si>
    <t>BOT</t>
  </si>
  <si>
    <t>[4]-[12]</t>
  </si>
  <si>
    <t>[6]-[14]</t>
  </si>
  <si>
    <t>[18]/[14]</t>
  </si>
  <si>
    <t>NRA</t>
  </si>
  <si>
    <t>[17]*[29]</t>
  </si>
  <si>
    <t>[18]*[27]</t>
  </si>
  <si>
    <t>YYY/TON</t>
  </si>
  <si>
    <r>
      <t>QT</t>
    </r>
    <r>
      <rPr>
        <vertAlign val="subscript"/>
        <sz val="8"/>
        <color theme="1"/>
        <rFont val="Arial"/>
        <family val="2"/>
      </rPr>
      <t>wh</t>
    </r>
  </si>
  <si>
    <r>
      <t>QL</t>
    </r>
    <r>
      <rPr>
        <vertAlign val="subscript"/>
        <sz val="8"/>
        <color theme="1"/>
        <rFont val="Arial"/>
        <family val="2"/>
      </rPr>
      <t>wh</t>
    </r>
  </si>
  <si>
    <r>
      <t>QT</t>
    </r>
    <r>
      <rPr>
        <vertAlign val="subscript"/>
        <sz val="8"/>
        <color theme="1"/>
        <rFont val="Arial"/>
        <family val="2"/>
      </rPr>
      <t>fg</t>
    </r>
  </si>
  <si>
    <r>
      <t>QL</t>
    </r>
    <r>
      <rPr>
        <vertAlign val="subscript"/>
        <sz val="8"/>
        <color theme="1"/>
        <rFont val="Arial"/>
        <family val="2"/>
      </rPr>
      <t>fg</t>
    </r>
  </si>
  <si>
    <t>XXX/TON</t>
  </si>
  <si>
    <t>MAFAP data management and indicator calculation spreadsheet</t>
  </si>
  <si>
    <t>This spreadsheet is intended to store all price and access cost related data for the selected commodities in each country</t>
  </si>
  <si>
    <t>Proceed as follows:</t>
  </si>
  <si>
    <t xml:space="preserve">1. Copy as many sheets as products have to be analyzed </t>
  </si>
  <si>
    <t>2. Insert the name of the commodity in cell C2 and as the name of the sheet</t>
  </si>
  <si>
    <t>3. Insert the name of the international currency in cell C3</t>
  </si>
  <si>
    <t>4. Insert the name of the local currency in cell G3</t>
  </si>
  <si>
    <t>5. Insert the type of product with respect to trade as defined in the commodity seleciton document in cell G2</t>
  </si>
  <si>
    <t>6. Insert data for all available concepts in the dark yellow cells</t>
  </si>
  <si>
    <t>6. Insert the relevant units in cells C6, C7 and C8</t>
  </si>
  <si>
    <r>
      <rPr>
        <b/>
        <sz val="10"/>
        <color theme="1"/>
        <rFont val="Arial"/>
        <family val="2"/>
      </rPr>
      <t xml:space="preserve">Benchmark price: </t>
    </r>
    <r>
      <rPr>
        <sz val="10"/>
        <color theme="1"/>
        <rFont val="Arial"/>
        <family val="2"/>
      </rPr>
      <t>CIF or FOB price in international currency</t>
    </r>
  </si>
  <si>
    <t xml:space="preserve">Observed exchange rate: </t>
  </si>
  <si>
    <r>
      <t xml:space="preserve">DEFINITIONS </t>
    </r>
    <r>
      <rPr>
        <b/>
        <i/>
        <sz val="10"/>
        <color theme="1"/>
        <rFont val="Arial"/>
        <family val="2"/>
      </rPr>
      <t>(for further details refer to the implementing document</t>
    </r>
    <r>
      <rPr>
        <b/>
        <sz val="10"/>
        <color theme="1"/>
        <rFont val="Arial"/>
        <family val="2"/>
      </rPr>
      <t>)</t>
    </r>
  </si>
  <si>
    <t>Observed access costs to point of competition:</t>
  </si>
  <si>
    <t>7. The embedded formulae will calculate prices and indicators for each year as well as 3-year averages</t>
  </si>
  <si>
    <t>3-years averages</t>
  </si>
  <si>
    <t>Fraction</t>
  </si>
  <si>
    <r>
      <t>ROP</t>
    </r>
    <r>
      <rPr>
        <vertAlign val="subscript"/>
        <sz val="8"/>
        <color indexed="8"/>
        <rFont val="Arial"/>
        <family val="2"/>
      </rPr>
      <t>wh</t>
    </r>
  </si>
  <si>
    <r>
      <t>RPP</t>
    </r>
    <r>
      <rPr>
        <vertAlign val="subscript"/>
        <sz val="8"/>
        <color indexed="8"/>
        <rFont val="Arial"/>
        <family val="2"/>
      </rPr>
      <t>wh</t>
    </r>
  </si>
  <si>
    <r>
      <t>ROP</t>
    </r>
    <r>
      <rPr>
        <vertAlign val="subscript"/>
        <sz val="8"/>
        <color indexed="8"/>
        <rFont val="Arial"/>
        <family val="2"/>
      </rPr>
      <t>fg</t>
    </r>
  </si>
  <si>
    <r>
      <t>RPP</t>
    </r>
    <r>
      <rPr>
        <vertAlign val="subscript"/>
        <sz val="8"/>
        <color indexed="8"/>
        <rFont val="Arial"/>
        <family val="2"/>
      </rPr>
      <t>fg</t>
    </r>
  </si>
  <si>
    <r>
      <t>ORP</t>
    </r>
    <r>
      <rPr>
        <vertAlign val="subscript"/>
        <sz val="8"/>
        <color theme="1"/>
        <rFont val="Arial"/>
        <family val="2"/>
      </rPr>
      <t>wh</t>
    </r>
  </si>
  <si>
    <r>
      <t>ORP</t>
    </r>
    <r>
      <rPr>
        <vertAlign val="subscript"/>
        <sz val="8"/>
        <color theme="1"/>
        <rFont val="Arial"/>
        <family val="2"/>
      </rPr>
      <t>fg</t>
    </r>
  </si>
  <si>
    <t>Nom du produit</t>
  </si>
  <si>
    <t>Devise internationale</t>
  </si>
  <si>
    <t>Type de produit</t>
  </si>
  <si>
    <t>Devise locale</t>
  </si>
  <si>
    <t>Prix étalon</t>
  </si>
  <si>
    <t>Taux de change observé</t>
  </si>
  <si>
    <t>Coûts d'accès observés au point de competition</t>
  </si>
  <si>
    <t>Prix grossiste</t>
  </si>
  <si>
    <t>Coûts d'accès observés au producteur</t>
  </si>
  <si>
    <t>Prix au producteur</t>
  </si>
  <si>
    <t>Prix étalon ajusté</t>
  </si>
  <si>
    <t>Taux de change alternatif</t>
  </si>
  <si>
    <t>Coûts d'accès alternatifs au point de competition</t>
  </si>
  <si>
    <t>Coûts d'accès alternatifs au producteur</t>
  </si>
  <si>
    <t>Externalités associées a la production</t>
  </si>
  <si>
    <t>Budget et autres transferts liés a la production</t>
  </si>
  <si>
    <t>Coefficient d'ajustement quantité (frontière - grossiste)</t>
  </si>
  <si>
    <t>Coefficient d'ajustement qualité (frontière - grossiste)</t>
  </si>
  <si>
    <t>Coefficient d'ajustement quantité (grossiste producteur)</t>
  </si>
  <si>
    <t>Coefficient d'ajustement qualité (grossiste - producteur)</t>
  </si>
  <si>
    <t>DONNEES</t>
  </si>
  <si>
    <t>Unité</t>
  </si>
  <si>
    <t>PRIX CALCULÉS</t>
  </si>
  <si>
    <t>Formule</t>
  </si>
  <si>
    <t>Prix frontière</t>
  </si>
  <si>
    <t>Observé</t>
  </si>
  <si>
    <t>Parité</t>
  </si>
  <si>
    <t>Prix de référence grossiste</t>
  </si>
  <si>
    <t>Prix de référence au producteur</t>
  </si>
  <si>
    <t>INDICATEURS</t>
  </si>
  <si>
    <t>Écart de prix observé au grossiste</t>
  </si>
  <si>
    <t>Écart de prix au grossiste</t>
  </si>
  <si>
    <t>Écart de prix observé au producteur</t>
  </si>
  <si>
    <t>Écart de prix au producteur</t>
  </si>
  <si>
    <t>Taux de protection observé au grossiste</t>
  </si>
  <si>
    <t>Taux de protection nominal au grossiste</t>
  </si>
  <si>
    <t>Taux de protection observé au producteur</t>
  </si>
  <si>
    <t>Taux de protection nominal au producteur</t>
  </si>
  <si>
    <t>Taux d'assistance nominal</t>
  </si>
  <si>
    <t>Répartition de l'écart de prix</t>
  </si>
  <si>
    <t>Écart de marché international</t>
  </si>
  <si>
    <t>Écart de politique de change</t>
  </si>
  <si>
    <t>Écart des coûts d'accès au point de competition</t>
  </si>
  <si>
    <t>Écart des coûts d'accès au producteur</t>
  </si>
  <si>
    <t>Écart d'externalité</t>
  </si>
  <si>
    <t>Valeurs totales</t>
  </si>
  <si>
    <t>Volume de production</t>
  </si>
  <si>
    <t>Soutien aux prix de marché</t>
  </si>
  <si>
    <t xml:space="preserve">Soutien aux prix alternatif </t>
  </si>
  <si>
    <t>importé</t>
  </si>
  <si>
    <t>De l'analyse DP</t>
  </si>
  <si>
    <t>([18]+[8])/[14]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</si>
</sst>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0"/>
      <color theme="1"/>
      <name val="Arial"/>
      <family val="2"/>
    </font>
    <font>
      <vertAlign val="subscript"/>
      <sz val="8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bscript"/>
      <sz val="8"/>
      <color theme="1"/>
      <name val="Arial"/>
      <family val="2"/>
    </font>
    <font>
      <i/>
      <sz val="8"/>
      <color theme="1"/>
      <name val="Arial"/>
      <family val="2"/>
    </font>
    <font>
      <b/>
      <vertAlign val="subscript"/>
      <sz val="8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i/>
      <sz val="10"/>
      <color theme="1"/>
      <name val="Arial"/>
      <family val="2"/>
    </font>
    <font>
      <b/>
      <sz val="2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/>
    <xf numFmtId="164" fontId="3" fillId="0" borderId="0" xfId="0" applyNumberFormat="1" applyFont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164" fontId="3" fillId="0" borderId="0" xfId="1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4" fillId="2" borderId="20" xfId="0" applyFont="1" applyFill="1" applyBorder="1" applyAlignment="1" applyProtection="1">
      <alignment horizontal="center"/>
      <protection locked="0"/>
    </xf>
    <xf numFmtId="0" fontId="3" fillId="4" borderId="19" xfId="0" applyFont="1" applyFill="1" applyBorder="1"/>
    <xf numFmtId="0" fontId="4" fillId="4" borderId="19" xfId="0" applyFont="1" applyFill="1" applyBorder="1" applyAlignment="1">
      <alignment horizontal="left"/>
    </xf>
    <xf numFmtId="0" fontId="3" fillId="4" borderId="21" xfId="0" applyFont="1" applyFill="1" applyBorder="1"/>
    <xf numFmtId="0" fontId="6" fillId="0" borderId="0" xfId="0" applyFont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164" fontId="3" fillId="3" borderId="3" xfId="1" applyFont="1" applyFill="1" applyBorder="1"/>
    <xf numFmtId="164" fontId="3" fillId="3" borderId="4" xfId="1" applyFont="1" applyFill="1" applyBorder="1"/>
    <xf numFmtId="164" fontId="3" fillId="3" borderId="5" xfId="1" applyFont="1" applyFill="1" applyBorder="1"/>
    <xf numFmtId="164" fontId="3" fillId="3" borderId="6" xfId="1" applyFont="1" applyFill="1" applyBorder="1"/>
    <xf numFmtId="164" fontId="3" fillId="3" borderId="0" xfId="1" applyFont="1" applyFill="1" applyBorder="1"/>
    <xf numFmtId="164" fontId="3" fillId="3" borderId="7" xfId="1" applyFont="1" applyFill="1" applyBorder="1"/>
    <xf numFmtId="164" fontId="3" fillId="3" borderId="9" xfId="1" applyFont="1" applyFill="1" applyBorder="1"/>
    <xf numFmtId="164" fontId="3" fillId="3" borderId="10" xfId="1" applyFont="1" applyFill="1" applyBorder="1"/>
    <xf numFmtId="0" fontId="3" fillId="5" borderId="0" xfId="0" applyFont="1" applyFill="1" applyBorder="1"/>
    <xf numFmtId="0" fontId="4" fillId="5" borderId="0" xfId="0" applyFont="1" applyFill="1" applyAlignment="1">
      <alignment horizontal="center"/>
    </xf>
    <xf numFmtId="164" fontId="3" fillId="0" borderId="0" xfId="1" applyFont="1" applyFill="1" applyBorder="1"/>
    <xf numFmtId="164" fontId="3" fillId="0" borderId="0" xfId="0" applyNumberFormat="1" applyFont="1" applyFill="1" applyBorder="1"/>
    <xf numFmtId="164" fontId="3" fillId="5" borderId="3" xfId="1" applyFont="1" applyFill="1" applyBorder="1"/>
    <xf numFmtId="164" fontId="3" fillId="5" borderId="4" xfId="1" applyFont="1" applyFill="1" applyBorder="1"/>
    <xf numFmtId="164" fontId="3" fillId="5" borderId="5" xfId="1" applyFont="1" applyFill="1" applyBorder="1"/>
    <xf numFmtId="164" fontId="3" fillId="5" borderId="6" xfId="1" applyFont="1" applyFill="1" applyBorder="1"/>
    <xf numFmtId="164" fontId="3" fillId="5" borderId="0" xfId="1" applyFont="1" applyFill="1" applyBorder="1"/>
    <xf numFmtId="164" fontId="3" fillId="5" borderId="7" xfId="1" applyFont="1" applyFill="1" applyBorder="1"/>
    <xf numFmtId="10" fontId="3" fillId="5" borderId="6" xfId="2" applyNumberFormat="1" applyFont="1" applyFill="1" applyBorder="1"/>
    <xf numFmtId="10" fontId="3" fillId="5" borderId="0" xfId="2" applyNumberFormat="1" applyFont="1" applyFill="1" applyBorder="1"/>
    <xf numFmtId="10" fontId="3" fillId="5" borderId="7" xfId="2" applyNumberFormat="1" applyFont="1" applyFill="1" applyBorder="1"/>
    <xf numFmtId="0" fontId="4" fillId="4" borderId="22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right"/>
    </xf>
    <xf numFmtId="0" fontId="3" fillId="4" borderId="22" xfId="0" applyFont="1" applyFill="1" applyBorder="1"/>
    <xf numFmtId="0" fontId="3" fillId="5" borderId="22" xfId="0" applyFont="1" applyFill="1" applyBorder="1"/>
    <xf numFmtId="10" fontId="3" fillId="0" borderId="0" xfId="2" applyNumberFormat="1" applyFont="1" applyFill="1" applyBorder="1"/>
    <xf numFmtId="0" fontId="3" fillId="6" borderId="22" xfId="0" applyFont="1" applyFill="1" applyBorder="1"/>
    <xf numFmtId="0" fontId="4" fillId="6" borderId="22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3" fillId="6" borderId="0" xfId="0" applyFont="1" applyFill="1" applyBorder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10" fontId="4" fillId="5" borderId="6" xfId="2" applyNumberFormat="1" applyFont="1" applyFill="1" applyBorder="1"/>
    <xf numFmtId="10" fontId="4" fillId="5" borderId="0" xfId="2" applyNumberFormat="1" applyFont="1" applyFill="1" applyBorder="1"/>
    <xf numFmtId="10" fontId="4" fillId="5" borderId="7" xfId="2" applyNumberFormat="1" applyFont="1" applyFill="1" applyBorder="1"/>
    <xf numFmtId="164" fontId="4" fillId="2" borderId="11" xfId="1" applyFont="1" applyFill="1" applyBorder="1" applyProtection="1">
      <protection locked="0"/>
    </xf>
    <xf numFmtId="164" fontId="3" fillId="2" borderId="14" xfId="1" applyFont="1" applyFill="1" applyBorder="1" applyProtection="1">
      <protection locked="0"/>
    </xf>
    <xf numFmtId="164" fontId="4" fillId="2" borderId="14" xfId="1" applyFont="1" applyFill="1" applyBorder="1" applyProtection="1">
      <protection locked="0"/>
    </xf>
    <xf numFmtId="164" fontId="3" fillId="2" borderId="17" xfId="1" applyFont="1" applyFill="1" applyBorder="1" applyProtection="1">
      <protection locked="0"/>
    </xf>
    <xf numFmtId="164" fontId="4" fillId="2" borderId="12" xfId="1" applyFont="1" applyFill="1" applyBorder="1" applyProtection="1">
      <protection locked="0" hidden="1"/>
    </xf>
    <xf numFmtId="164" fontId="4" fillId="2" borderId="13" xfId="1" applyFont="1" applyFill="1" applyBorder="1" applyProtection="1">
      <protection locked="0" hidden="1"/>
    </xf>
    <xf numFmtId="164" fontId="3" fillId="2" borderId="15" xfId="1" applyFont="1" applyFill="1" applyBorder="1" applyProtection="1">
      <protection locked="0" hidden="1"/>
    </xf>
    <xf numFmtId="164" fontId="3" fillId="2" borderId="16" xfId="1" applyFont="1" applyFill="1" applyBorder="1" applyProtection="1">
      <protection locked="0" hidden="1"/>
    </xf>
    <xf numFmtId="164" fontId="4" fillId="2" borderId="15" xfId="1" applyFont="1" applyFill="1" applyBorder="1" applyProtection="1">
      <protection locked="0" hidden="1"/>
    </xf>
    <xf numFmtId="164" fontId="4" fillId="2" borderId="16" xfId="1" applyFont="1" applyFill="1" applyBorder="1" applyProtection="1">
      <protection locked="0" hidden="1"/>
    </xf>
    <xf numFmtId="164" fontId="3" fillId="2" borderId="18" xfId="1" applyFont="1" applyFill="1" applyBorder="1" applyProtection="1">
      <protection locked="0" hidden="1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/>
    <xf numFmtId="0" fontId="4" fillId="5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0" fontId="4" fillId="0" borderId="0" xfId="2" applyNumberFormat="1" applyFont="1" applyFill="1" applyBorder="1"/>
    <xf numFmtId="0" fontId="3" fillId="4" borderId="1" xfId="0" applyFont="1" applyFill="1" applyBorder="1" applyAlignment="1">
      <alignment horizontal="right"/>
    </xf>
    <xf numFmtId="0" fontId="3" fillId="4" borderId="23" xfId="0" applyFont="1" applyFill="1" applyBorder="1" applyAlignment="1">
      <alignment horizontal="center"/>
    </xf>
    <xf numFmtId="164" fontId="3" fillId="2" borderId="16" xfId="1" applyFont="1" applyFill="1" applyBorder="1" applyProtection="1">
      <protection locked="0"/>
    </xf>
    <xf numFmtId="0" fontId="3" fillId="3" borderId="0" xfId="0" applyFont="1" applyFill="1" applyAlignment="1">
      <alignment horizontal="left"/>
    </xf>
    <xf numFmtId="164" fontId="3" fillId="3" borderId="0" xfId="1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0" xfId="0" applyFont="1" applyFill="1" applyBorder="1" applyAlignment="1">
      <alignment horizontal="left"/>
    </xf>
    <xf numFmtId="164" fontId="3" fillId="6" borderId="0" xfId="1" applyFont="1" applyFill="1" applyAlignment="1">
      <alignment horizontal="left"/>
    </xf>
    <xf numFmtId="164" fontId="3" fillId="6" borderId="1" xfId="1" applyFont="1" applyFill="1" applyBorder="1" applyAlignment="1">
      <alignment horizontal="left"/>
    </xf>
    <xf numFmtId="0" fontId="3" fillId="3" borderId="0" xfId="0" applyFont="1" applyFill="1" applyAlignment="1"/>
    <xf numFmtId="164" fontId="3" fillId="3" borderId="8" xfId="1" applyFont="1" applyFill="1" applyBorder="1"/>
    <xf numFmtId="0" fontId="9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left"/>
    </xf>
    <xf numFmtId="0" fontId="10" fillId="0" borderId="0" xfId="0" applyFont="1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8" fillId="0" borderId="27" xfId="0" applyFont="1" applyBorder="1"/>
    <xf numFmtId="0" fontId="8" fillId="0" borderId="26" xfId="0" applyFont="1" applyBorder="1" applyAlignment="1">
      <alignment horizontal="center"/>
    </xf>
    <xf numFmtId="0" fontId="11" fillId="0" borderId="20" xfId="0" applyFont="1" applyBorder="1" applyAlignment="1">
      <alignment wrapText="1"/>
    </xf>
    <xf numFmtId="0" fontId="6" fillId="0" borderId="22" xfId="0" applyFont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164" fontId="3" fillId="6" borderId="3" xfId="1" applyFont="1" applyFill="1" applyBorder="1"/>
    <xf numFmtId="164" fontId="3" fillId="6" borderId="4" xfId="1" applyFont="1" applyFill="1" applyBorder="1"/>
    <xf numFmtId="164" fontId="3" fillId="6" borderId="5" xfId="1" applyFont="1" applyFill="1" applyBorder="1"/>
    <xf numFmtId="164" fontId="3" fillId="6" borderId="6" xfId="1" applyFont="1" applyFill="1" applyBorder="1"/>
    <xf numFmtId="164" fontId="3" fillId="6" borderId="0" xfId="1" applyFont="1" applyFill="1" applyBorder="1"/>
    <xf numFmtId="164" fontId="3" fillId="6" borderId="7" xfId="1" applyFont="1" applyFill="1" applyBorder="1"/>
    <xf numFmtId="164" fontId="3" fillId="6" borderId="8" xfId="1" applyFont="1" applyFill="1" applyBorder="1"/>
    <xf numFmtId="164" fontId="3" fillId="6" borderId="9" xfId="1" applyFont="1" applyFill="1" applyBorder="1"/>
    <xf numFmtId="164" fontId="3" fillId="6" borderId="10" xfId="1" applyFont="1" applyFill="1" applyBorder="1"/>
    <xf numFmtId="164" fontId="3" fillId="4" borderId="6" xfId="0" applyNumberFormat="1" applyFont="1" applyFill="1" applyBorder="1"/>
    <xf numFmtId="164" fontId="3" fillId="4" borderId="0" xfId="0" applyNumberFormat="1" applyFont="1" applyFill="1" applyBorder="1"/>
    <xf numFmtId="164" fontId="3" fillId="4" borderId="7" xfId="0" applyNumberFormat="1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4" fontId="3" fillId="4" borderId="10" xfId="0" applyNumberFormat="1" applyFont="1" applyFill="1" applyBorder="1"/>
    <xf numFmtId="164" fontId="3" fillId="2" borderId="25" xfId="1" applyFont="1" applyFill="1" applyBorder="1" applyProtection="1">
      <protection locked="0" hidden="1"/>
    </xf>
    <xf numFmtId="164" fontId="3" fillId="3" borderId="0" xfId="1" applyFont="1" applyFill="1" applyBorder="1" applyAlignment="1">
      <alignment horizontal="left"/>
    </xf>
    <xf numFmtId="0" fontId="3" fillId="2" borderId="24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164" fontId="3" fillId="0" borderId="0" xfId="0" applyNumberFormat="1" applyFont="1" applyFill="1"/>
    <xf numFmtId="164" fontId="3" fillId="2" borderId="3" xfId="1" applyFont="1" applyFill="1" applyBorder="1" applyProtection="1">
      <protection locked="0"/>
    </xf>
    <xf numFmtId="164" fontId="3" fillId="2" borderId="4" xfId="1" applyFont="1" applyFill="1" applyBorder="1" applyProtection="1">
      <protection locked="0"/>
    </xf>
    <xf numFmtId="164" fontId="3" fillId="2" borderId="5" xfId="1" applyFont="1" applyFill="1" applyBorder="1" applyProtection="1">
      <protection locked="0"/>
    </xf>
    <xf numFmtId="0" fontId="4" fillId="0" borderId="0" xfId="0" applyFont="1" applyAlignment="1">
      <alignment horizontal="center"/>
    </xf>
    <xf numFmtId="10" fontId="4" fillId="5" borderId="8" xfId="2" applyNumberFormat="1" applyFont="1" applyFill="1" applyBorder="1"/>
    <xf numFmtId="10" fontId="4" fillId="5" borderId="9" xfId="2" applyNumberFormat="1" applyFont="1" applyFill="1" applyBorder="1"/>
    <xf numFmtId="10" fontId="4" fillId="5" borderId="10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3829050</xdr:colOff>
      <xdr:row>8</xdr:row>
      <xdr:rowOff>66675</xdr:rowOff>
    </xdr:to>
    <xdr:pic>
      <xdr:nvPicPr>
        <xdr:cNvPr id="2" name="Picture 1" descr="MAFAP_SPAAA_logo400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8575"/>
          <a:ext cx="3810000" cy="20478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43"/>
  <sheetViews>
    <sheetView zoomScale="90" zoomScaleNormal="90" workbookViewId="0">
      <selection activeCell="A18" sqref="A18"/>
    </sheetView>
  </sheetViews>
  <sheetFormatPr defaultRowHeight="12.75"/>
  <cols>
    <col min="1" max="1" width="57.5703125" style="109" customWidth="1"/>
    <col min="2" max="2" width="107.28515625" customWidth="1"/>
  </cols>
  <sheetData>
    <row r="3" spans="1:7" ht="13.5" thickBot="1"/>
    <row r="4" spans="1:7" ht="68.25" thickBot="1">
      <c r="B4" s="117" t="s">
        <v>58</v>
      </c>
      <c r="C4" s="108"/>
      <c r="D4" s="108"/>
      <c r="E4" s="108"/>
      <c r="F4" s="108"/>
      <c r="G4" s="108"/>
    </row>
    <row r="11" spans="1:7">
      <c r="A11" s="109" t="s">
        <v>59</v>
      </c>
    </row>
    <row r="13" spans="1:7">
      <c r="A13" s="112" t="s">
        <v>60</v>
      </c>
    </row>
    <row r="14" spans="1:7">
      <c r="B14" s="110" t="s">
        <v>61</v>
      </c>
    </row>
    <row r="15" spans="1:7">
      <c r="B15" s="110" t="s">
        <v>62</v>
      </c>
    </row>
    <row r="16" spans="1:7">
      <c r="B16" s="110" t="s">
        <v>63</v>
      </c>
    </row>
    <row r="17" spans="2:2">
      <c r="B17" s="110" t="s">
        <v>64</v>
      </c>
    </row>
    <row r="18" spans="2:2">
      <c r="B18" t="s">
        <v>65</v>
      </c>
    </row>
    <row r="19" spans="2:2">
      <c r="B19" t="s">
        <v>67</v>
      </c>
    </row>
    <row r="20" spans="2:2">
      <c r="B20" s="111" t="s">
        <v>66</v>
      </c>
    </row>
    <row r="21" spans="2:2">
      <c r="B21" t="s">
        <v>72</v>
      </c>
    </row>
    <row r="22" spans="2:2" ht="13.5" thickBot="1"/>
    <row r="23" spans="2:2" ht="13.5" thickTop="1">
      <c r="B23" s="116" t="s">
        <v>70</v>
      </c>
    </row>
    <row r="24" spans="2:2">
      <c r="B24" s="113" t="s">
        <v>68</v>
      </c>
    </row>
    <row r="25" spans="2:2">
      <c r="B25" s="115" t="s">
        <v>69</v>
      </c>
    </row>
    <row r="26" spans="2:2">
      <c r="B26" s="115" t="s">
        <v>71</v>
      </c>
    </row>
    <row r="27" spans="2:2">
      <c r="B27" s="113"/>
    </row>
    <row r="28" spans="2:2">
      <c r="B28" s="113"/>
    </row>
    <row r="29" spans="2:2">
      <c r="B29" s="113"/>
    </row>
    <row r="30" spans="2:2">
      <c r="B30" s="113"/>
    </row>
    <row r="31" spans="2:2">
      <c r="B31" s="113"/>
    </row>
    <row r="32" spans="2:2">
      <c r="B32" s="113"/>
    </row>
    <row r="33" spans="2:2">
      <c r="B33" s="113"/>
    </row>
    <row r="34" spans="2:2">
      <c r="B34" s="113"/>
    </row>
    <row r="35" spans="2:2">
      <c r="B35" s="113"/>
    </row>
    <row r="36" spans="2:2">
      <c r="B36" s="113"/>
    </row>
    <row r="37" spans="2:2">
      <c r="B37" s="113"/>
    </row>
    <row r="38" spans="2:2">
      <c r="B38" s="113"/>
    </row>
    <row r="39" spans="2:2">
      <c r="B39" s="113"/>
    </row>
    <row r="40" spans="2:2">
      <c r="B40" s="113"/>
    </row>
    <row r="41" spans="2:2">
      <c r="B41" s="113"/>
    </row>
    <row r="42" spans="2:2" ht="13.5" thickBot="1">
      <c r="B42" s="114"/>
    </row>
    <row r="43" spans="2:2" ht="13.5" thickTop="1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0"/>
  <sheetViews>
    <sheetView showGridLines="0" tabSelected="1" zoomScale="90" zoomScaleNormal="90" workbookViewId="0">
      <selection activeCell="B45" sqref="B45"/>
    </sheetView>
  </sheetViews>
  <sheetFormatPr defaultRowHeight="11.25"/>
  <cols>
    <col min="1" max="1" width="5.5703125" style="1" customWidth="1"/>
    <col min="2" max="2" width="39.85546875" style="1" customWidth="1"/>
    <col min="3" max="3" width="11.5703125" style="1" customWidth="1"/>
    <col min="4" max="4" width="7.85546875" style="1" customWidth="1"/>
    <col min="5" max="10" width="9.85546875" style="1" customWidth="1"/>
    <col min="11" max="11" width="24.140625" style="1" customWidth="1"/>
    <col min="12" max="12" width="11.28515625" style="8" customWidth="1"/>
    <col min="13" max="13" width="11.28515625" style="1" bestFit="1" customWidth="1"/>
    <col min="14" max="16384" width="9.140625" style="1"/>
  </cols>
  <sheetData>
    <row r="1" spans="1:17" ht="12" thickBot="1"/>
    <row r="2" spans="1:17" ht="12" thickBot="1">
      <c r="B2" s="21" t="s">
        <v>81</v>
      </c>
      <c r="C2" s="20"/>
      <c r="E2" s="22" t="s">
        <v>83</v>
      </c>
      <c r="F2" s="23"/>
      <c r="G2" s="20" t="s">
        <v>130</v>
      </c>
    </row>
    <row r="3" spans="1:17" ht="12" thickBot="1">
      <c r="B3" s="21" t="s">
        <v>82</v>
      </c>
      <c r="C3" s="20" t="s">
        <v>29</v>
      </c>
      <c r="E3" s="22" t="s">
        <v>84</v>
      </c>
      <c r="F3" s="23"/>
      <c r="G3" s="20" t="s">
        <v>30</v>
      </c>
      <c r="L3" s="8" t="str">
        <f>""</f>
        <v/>
      </c>
    </row>
    <row r="4" spans="1:17" s="2" customFormat="1">
      <c r="B4" s="3"/>
      <c r="L4" s="138"/>
      <c r="N4" s="143" t="s">
        <v>73</v>
      </c>
      <c r="O4" s="143"/>
      <c r="P4" s="143"/>
      <c r="Q4" s="143"/>
    </row>
    <row r="5" spans="1:17" ht="12" thickBot="1">
      <c r="A5" s="60"/>
      <c r="B5" s="50" t="s">
        <v>101</v>
      </c>
      <c r="C5" s="52" t="s">
        <v>102</v>
      </c>
      <c r="D5" s="51" t="s">
        <v>3</v>
      </c>
      <c r="E5" s="52">
        <v>2005</v>
      </c>
      <c r="F5" s="52">
        <v>2006</v>
      </c>
      <c r="G5" s="52">
        <v>2007</v>
      </c>
      <c r="H5" s="52">
        <v>2008</v>
      </c>
      <c r="I5" s="52">
        <v>2009</v>
      </c>
      <c r="J5" s="52">
        <v>2010</v>
      </c>
      <c r="K5" s="51" t="s">
        <v>0</v>
      </c>
      <c r="N5" s="118" t="s">
        <v>16</v>
      </c>
      <c r="O5" s="118" t="s">
        <v>17</v>
      </c>
      <c r="P5" s="118" t="s">
        <v>18</v>
      </c>
      <c r="Q5" s="118" t="s">
        <v>19</v>
      </c>
    </row>
    <row r="6" spans="1:17" ht="12" thickBot="1">
      <c r="A6" s="17">
        <v>1</v>
      </c>
      <c r="B6" s="18" t="s">
        <v>85</v>
      </c>
      <c r="C6" s="137" t="s">
        <v>57</v>
      </c>
      <c r="D6" s="19" t="s">
        <v>23</v>
      </c>
      <c r="E6" s="76"/>
      <c r="F6" s="80"/>
      <c r="G6" s="80"/>
      <c r="H6" s="80"/>
      <c r="I6" s="80"/>
      <c r="J6" s="81"/>
      <c r="K6" s="18" t="str">
        <f>IF(G2="importé","CIF Price",(IF(G2="exporté","FOB Price",0)))</f>
        <v>CIF Price</v>
      </c>
      <c r="N6" s="6" t="e">
        <f>AVERAGE(E6:G6)</f>
        <v>#DIV/0!</v>
      </c>
      <c r="O6" s="6" t="e">
        <f t="shared" ref="O6:Q6" si="0">AVERAGE(F6:H6)</f>
        <v>#DIV/0!</v>
      </c>
      <c r="P6" s="6" t="e">
        <f t="shared" si="0"/>
        <v>#DIV/0!</v>
      </c>
      <c r="Q6" s="6" t="e">
        <f t="shared" si="0"/>
        <v>#DIV/0!</v>
      </c>
    </row>
    <row r="7" spans="1:17" ht="12" thickBot="1">
      <c r="A7" s="17">
        <v>2</v>
      </c>
      <c r="B7" s="18" t="s">
        <v>86</v>
      </c>
      <c r="C7" s="137" t="s">
        <v>14</v>
      </c>
      <c r="D7" s="19" t="s">
        <v>7</v>
      </c>
      <c r="E7" s="77"/>
      <c r="F7" s="82"/>
      <c r="G7" s="82"/>
      <c r="H7" s="82"/>
      <c r="I7" s="82"/>
      <c r="J7" s="83"/>
      <c r="K7" s="18"/>
      <c r="N7" s="6" t="e">
        <f t="shared" ref="N7:N21" si="1">AVERAGE(E7:G7)</f>
        <v>#DIV/0!</v>
      </c>
      <c r="O7" s="6" t="e">
        <f t="shared" ref="O7:O16" si="2">AVERAGE(F7:H7)</f>
        <v>#DIV/0!</v>
      </c>
      <c r="P7" s="6" t="e">
        <f t="shared" ref="P7:P16" si="3">AVERAGE(G7:I7)</f>
        <v>#DIV/0!</v>
      </c>
      <c r="Q7" s="6" t="e">
        <f t="shared" ref="Q7:Q16" si="4">AVERAGE(H7:J7)</f>
        <v>#DIV/0!</v>
      </c>
    </row>
    <row r="8" spans="1:17" ht="12" thickBot="1">
      <c r="A8" s="17">
        <v>3</v>
      </c>
      <c r="B8" s="18" t="s">
        <v>87</v>
      </c>
      <c r="C8" s="137" t="s">
        <v>52</v>
      </c>
      <c r="D8" s="19" t="s">
        <v>8</v>
      </c>
      <c r="E8" s="77"/>
      <c r="F8" s="82"/>
      <c r="G8" s="82"/>
      <c r="H8" s="82"/>
      <c r="I8" s="82"/>
      <c r="J8" s="83"/>
      <c r="K8" s="18"/>
      <c r="N8" s="6" t="e">
        <f t="shared" si="1"/>
        <v>#DIV/0!</v>
      </c>
      <c r="O8" s="6" t="e">
        <f t="shared" si="2"/>
        <v>#DIV/0!</v>
      </c>
      <c r="P8" s="6" t="e">
        <f t="shared" si="3"/>
        <v>#DIV/0!</v>
      </c>
      <c r="Q8" s="6" t="e">
        <f t="shared" si="4"/>
        <v>#DIV/0!</v>
      </c>
    </row>
    <row r="9" spans="1:17">
      <c r="A9" s="17">
        <v>4</v>
      </c>
      <c r="B9" s="18" t="s">
        <v>88</v>
      </c>
      <c r="C9" s="19" t="str">
        <f>C14</f>
        <v>YYY/TON</v>
      </c>
      <c r="D9" s="19" t="s">
        <v>35</v>
      </c>
      <c r="E9" s="78"/>
      <c r="F9" s="84"/>
      <c r="G9" s="84"/>
      <c r="H9" s="84"/>
      <c r="I9" s="84"/>
      <c r="J9" s="85"/>
      <c r="K9" s="18"/>
      <c r="N9" s="6" t="e">
        <f t="shared" ref="N9" si="5">AVERAGE(E9:G9)</f>
        <v>#DIV/0!</v>
      </c>
      <c r="O9" s="6" t="e">
        <f t="shared" ref="O9" si="6">AVERAGE(F9:H9)</f>
        <v>#DIV/0!</v>
      </c>
      <c r="P9" s="6" t="e">
        <f t="shared" ref="P9" si="7">AVERAGE(G9:I9)</f>
        <v>#DIV/0!</v>
      </c>
      <c r="Q9" s="6" t="e">
        <f t="shared" ref="Q9" si="8">AVERAGE(H9:J9)</f>
        <v>#DIV/0!</v>
      </c>
    </row>
    <row r="10" spans="1:17">
      <c r="A10" s="17">
        <v>5</v>
      </c>
      <c r="B10" s="18" t="s">
        <v>89</v>
      </c>
      <c r="C10" s="19" t="str">
        <f>C9</f>
        <v>YYY/TON</v>
      </c>
      <c r="D10" s="19" t="s">
        <v>9</v>
      </c>
      <c r="E10" s="77"/>
      <c r="F10" s="82"/>
      <c r="G10" s="82"/>
      <c r="H10" s="82"/>
      <c r="I10" s="82"/>
      <c r="J10" s="83"/>
      <c r="K10" s="18"/>
      <c r="N10" s="6" t="e">
        <f t="shared" si="1"/>
        <v>#DIV/0!</v>
      </c>
      <c r="O10" s="6" t="e">
        <f t="shared" si="2"/>
        <v>#DIV/0!</v>
      </c>
      <c r="P10" s="6" t="e">
        <f t="shared" si="3"/>
        <v>#DIV/0!</v>
      </c>
      <c r="Q10" s="6" t="e">
        <f t="shared" si="4"/>
        <v>#DIV/0!</v>
      </c>
    </row>
    <row r="11" spans="1:17">
      <c r="A11" s="17">
        <v>6</v>
      </c>
      <c r="B11" s="18" t="s">
        <v>90</v>
      </c>
      <c r="C11" s="19" t="str">
        <f>C10</f>
        <v>YYY/TON</v>
      </c>
      <c r="D11" s="19" t="s">
        <v>36</v>
      </c>
      <c r="E11" s="77"/>
      <c r="F11" s="82"/>
      <c r="G11" s="82"/>
      <c r="H11" s="82"/>
      <c r="I11" s="82"/>
      <c r="J11" s="98"/>
      <c r="K11" s="18"/>
      <c r="L11" s="139"/>
      <c r="N11" s="6" t="e">
        <f t="shared" si="1"/>
        <v>#DIV/0!</v>
      </c>
      <c r="O11" s="6" t="e">
        <f t="shared" si="2"/>
        <v>#DIV/0!</v>
      </c>
      <c r="P11" s="6" t="e">
        <f t="shared" si="3"/>
        <v>#DIV/0!</v>
      </c>
      <c r="Q11" s="6" t="e">
        <f t="shared" si="4"/>
        <v>#DIV/0!</v>
      </c>
    </row>
    <row r="12" spans="1:17">
      <c r="A12" s="17" t="s">
        <v>26</v>
      </c>
      <c r="B12" s="18" t="s">
        <v>91</v>
      </c>
      <c r="C12" s="19" t="str">
        <f>C6</f>
        <v>XXX/TON</v>
      </c>
      <c r="D12" s="19" t="s">
        <v>10</v>
      </c>
      <c r="E12" s="77"/>
      <c r="F12" s="82"/>
      <c r="G12" s="82"/>
      <c r="H12" s="82"/>
      <c r="I12" s="82"/>
      <c r="J12" s="83"/>
      <c r="K12" s="18"/>
      <c r="N12" s="6" t="e">
        <f t="shared" ref="N12:Q15" si="9">AVERAGE(E12:G12)</f>
        <v>#DIV/0!</v>
      </c>
      <c r="O12" s="6" t="e">
        <f t="shared" si="9"/>
        <v>#DIV/0!</v>
      </c>
      <c r="P12" s="6" t="e">
        <f t="shared" si="9"/>
        <v>#DIV/0!</v>
      </c>
      <c r="Q12" s="6" t="e">
        <f t="shared" si="9"/>
        <v>#DIV/0!</v>
      </c>
    </row>
    <row r="13" spans="1:17">
      <c r="A13" s="17" t="s">
        <v>27</v>
      </c>
      <c r="B13" s="18" t="s">
        <v>92</v>
      </c>
      <c r="C13" s="19" t="str">
        <f>C7</f>
        <v>YYY/XXX</v>
      </c>
      <c r="D13" s="19" t="s">
        <v>11</v>
      </c>
      <c r="E13" s="77"/>
      <c r="F13" s="82"/>
      <c r="G13" s="82"/>
      <c r="H13" s="82"/>
      <c r="I13" s="82"/>
      <c r="J13" s="83"/>
      <c r="K13" s="18"/>
      <c r="N13" s="6" t="e">
        <f t="shared" si="9"/>
        <v>#DIV/0!</v>
      </c>
      <c r="O13" s="6" t="e">
        <f t="shared" si="9"/>
        <v>#DIV/0!</v>
      </c>
      <c r="P13" s="6" t="e">
        <f t="shared" si="9"/>
        <v>#DIV/0!</v>
      </c>
      <c r="Q13" s="6" t="e">
        <f t="shared" si="9"/>
        <v>#DIV/0!</v>
      </c>
    </row>
    <row r="14" spans="1:17">
      <c r="A14" s="17" t="s">
        <v>28</v>
      </c>
      <c r="B14" s="18" t="s">
        <v>93</v>
      </c>
      <c r="C14" s="19" t="str">
        <f>C8</f>
        <v>YYY/TON</v>
      </c>
      <c r="D14" s="19" t="s">
        <v>20</v>
      </c>
      <c r="E14" s="77"/>
      <c r="F14" s="82"/>
      <c r="G14" s="82"/>
      <c r="H14" s="82"/>
      <c r="I14" s="82"/>
      <c r="J14" s="83"/>
      <c r="K14" s="18"/>
      <c r="L14" s="7"/>
      <c r="N14" s="6" t="e">
        <f t="shared" si="9"/>
        <v>#DIV/0!</v>
      </c>
      <c r="O14" s="6" t="e">
        <f t="shared" si="9"/>
        <v>#DIV/0!</v>
      </c>
      <c r="P14" s="6" t="e">
        <f t="shared" si="9"/>
        <v>#DIV/0!</v>
      </c>
      <c r="Q14" s="6" t="e">
        <f t="shared" si="9"/>
        <v>#DIV/0!</v>
      </c>
    </row>
    <row r="15" spans="1:17">
      <c r="A15" s="17" t="s">
        <v>37</v>
      </c>
      <c r="B15" s="18" t="s">
        <v>94</v>
      </c>
      <c r="C15" s="19" t="str">
        <f>C10</f>
        <v>YYY/TON</v>
      </c>
      <c r="D15" s="19" t="s">
        <v>21</v>
      </c>
      <c r="E15" s="77"/>
      <c r="F15" s="82"/>
      <c r="G15" s="82"/>
      <c r="H15" s="82"/>
      <c r="I15" s="82"/>
      <c r="J15" s="83"/>
      <c r="K15" s="18"/>
      <c r="N15" s="6" t="e">
        <f t="shared" si="9"/>
        <v>#DIV/0!</v>
      </c>
      <c r="O15" s="6" t="e">
        <f t="shared" si="9"/>
        <v>#DIV/0!</v>
      </c>
      <c r="P15" s="6" t="e">
        <f t="shared" si="9"/>
        <v>#DIV/0!</v>
      </c>
      <c r="Q15" s="6" t="e">
        <f t="shared" si="9"/>
        <v>#DIV/0!</v>
      </c>
    </row>
    <row r="16" spans="1:17" s="91" customFormat="1">
      <c r="A16" s="87">
        <v>7</v>
      </c>
      <c r="B16" s="88" t="s">
        <v>95</v>
      </c>
      <c r="C16" s="89" t="str">
        <f>C8</f>
        <v>YYY/TON</v>
      </c>
      <c r="D16" s="89" t="s">
        <v>22</v>
      </c>
      <c r="E16" s="77"/>
      <c r="F16" s="82"/>
      <c r="G16" s="82"/>
      <c r="H16" s="82"/>
      <c r="I16" s="82"/>
      <c r="J16" s="98"/>
      <c r="K16" s="88"/>
      <c r="L16" s="40"/>
      <c r="N16" s="90" t="e">
        <f t="shared" si="1"/>
        <v>#DIV/0!</v>
      </c>
      <c r="O16" s="90" t="e">
        <f t="shared" si="2"/>
        <v>#DIV/0!</v>
      </c>
      <c r="P16" s="90" t="e">
        <f t="shared" si="3"/>
        <v>#DIV/0!</v>
      </c>
      <c r="Q16" s="90" t="e">
        <f t="shared" si="4"/>
        <v>#DIV/0!</v>
      </c>
    </row>
    <row r="17" spans="1:21">
      <c r="A17" s="87">
        <v>8</v>
      </c>
      <c r="B17" s="88" t="s">
        <v>96</v>
      </c>
      <c r="C17" s="89" t="str">
        <f>C16</f>
        <v>YYY/TON</v>
      </c>
      <c r="D17" s="89" t="s">
        <v>45</v>
      </c>
      <c r="E17" s="77"/>
      <c r="F17" s="82"/>
      <c r="G17" s="82"/>
      <c r="H17" s="82"/>
      <c r="I17" s="82"/>
      <c r="J17" s="98"/>
      <c r="K17" s="88" t="s">
        <v>131</v>
      </c>
      <c r="L17" s="139"/>
      <c r="N17" s="6" t="e">
        <f t="shared" si="1"/>
        <v>#DIV/0!</v>
      </c>
      <c r="O17" s="6"/>
      <c r="P17" s="6"/>
      <c r="Q17" s="6"/>
    </row>
    <row r="18" spans="1:21">
      <c r="A18" s="87"/>
      <c r="B18" s="88" t="s">
        <v>97</v>
      </c>
      <c r="C18" s="89" t="s">
        <v>74</v>
      </c>
      <c r="D18" s="89" t="s">
        <v>53</v>
      </c>
      <c r="E18" s="77"/>
      <c r="F18" s="82"/>
      <c r="G18" s="82"/>
      <c r="H18" s="82"/>
      <c r="I18" s="82"/>
      <c r="J18" s="83"/>
      <c r="K18" s="88"/>
      <c r="L18" s="139"/>
      <c r="N18" s="6" t="e">
        <f t="shared" si="1"/>
        <v>#DIV/0!</v>
      </c>
      <c r="O18" s="6"/>
      <c r="P18" s="6"/>
      <c r="Q18" s="6"/>
    </row>
    <row r="19" spans="1:21">
      <c r="A19" s="87"/>
      <c r="B19" s="88" t="s">
        <v>98</v>
      </c>
      <c r="C19" s="89" t="s">
        <v>74</v>
      </c>
      <c r="D19" s="89" t="s">
        <v>54</v>
      </c>
      <c r="E19" s="77"/>
      <c r="F19" s="82"/>
      <c r="G19" s="82"/>
      <c r="H19" s="82"/>
      <c r="I19" s="82"/>
      <c r="J19" s="83"/>
      <c r="K19" s="88"/>
      <c r="L19" s="139"/>
      <c r="N19" s="6" t="e">
        <f t="shared" si="1"/>
        <v>#DIV/0!</v>
      </c>
      <c r="O19" s="6"/>
      <c r="P19" s="6"/>
      <c r="Q19" s="6"/>
    </row>
    <row r="20" spans="1:21">
      <c r="A20" s="87"/>
      <c r="B20" s="88" t="s">
        <v>99</v>
      </c>
      <c r="C20" s="89" t="s">
        <v>74</v>
      </c>
      <c r="D20" s="89" t="s">
        <v>55</v>
      </c>
      <c r="E20" s="77"/>
      <c r="F20" s="82"/>
      <c r="G20" s="82"/>
      <c r="H20" s="82"/>
      <c r="I20" s="82"/>
      <c r="J20" s="83"/>
      <c r="K20" s="88"/>
      <c r="L20" s="139"/>
      <c r="N20" s="6" t="e">
        <f t="shared" si="1"/>
        <v>#DIV/0!</v>
      </c>
      <c r="O20" s="6"/>
      <c r="P20" s="6"/>
      <c r="Q20" s="6"/>
    </row>
    <row r="21" spans="1:21" ht="12" thickBot="1">
      <c r="A21" s="96"/>
      <c r="B21" s="15" t="s">
        <v>100</v>
      </c>
      <c r="C21" s="16" t="s">
        <v>74</v>
      </c>
      <c r="D21" s="97" t="s">
        <v>56</v>
      </c>
      <c r="E21" s="79"/>
      <c r="F21" s="86"/>
      <c r="G21" s="86"/>
      <c r="H21" s="86"/>
      <c r="I21" s="86"/>
      <c r="J21" s="135"/>
      <c r="K21" s="15"/>
      <c r="L21" s="139"/>
      <c r="N21" s="6" t="e">
        <f t="shared" si="1"/>
        <v>#DIV/0!</v>
      </c>
      <c r="O21" s="6"/>
      <c r="P21" s="6"/>
      <c r="Q21" s="6"/>
    </row>
    <row r="22" spans="1:21">
      <c r="A22" s="9"/>
      <c r="D22" s="4"/>
      <c r="E22" s="10"/>
      <c r="F22" s="10"/>
      <c r="G22" s="10"/>
      <c r="H22" s="10"/>
      <c r="I22" s="10"/>
      <c r="J22" s="10"/>
      <c r="L22" s="139"/>
    </row>
    <row r="23" spans="1:21">
      <c r="A23" s="9"/>
      <c r="L23" s="139"/>
    </row>
    <row r="24" spans="1:21" ht="12" thickBot="1">
      <c r="A24" s="59"/>
      <c r="B24" s="53" t="s">
        <v>103</v>
      </c>
      <c r="C24" s="54" t="s">
        <v>1</v>
      </c>
      <c r="D24" s="54" t="s">
        <v>3</v>
      </c>
      <c r="E24" s="55">
        <v>2005</v>
      </c>
      <c r="F24" s="55">
        <v>2006</v>
      </c>
      <c r="G24" s="55">
        <v>2007</v>
      </c>
      <c r="H24" s="55">
        <v>2008</v>
      </c>
      <c r="I24" s="55">
        <v>2009</v>
      </c>
      <c r="J24" s="55">
        <v>2010</v>
      </c>
      <c r="K24" s="54" t="s">
        <v>104</v>
      </c>
      <c r="L24" s="139"/>
      <c r="N24" s="118" t="s">
        <v>16</v>
      </c>
      <c r="O24" s="118" t="s">
        <v>17</v>
      </c>
      <c r="P24" s="118" t="s">
        <v>18</v>
      </c>
      <c r="Q24" s="118" t="s">
        <v>19</v>
      </c>
    </row>
    <row r="25" spans="1:21">
      <c r="A25" s="12"/>
      <c r="B25" s="13" t="s">
        <v>105</v>
      </c>
      <c r="C25" s="13"/>
      <c r="D25" s="14"/>
      <c r="E25" s="29"/>
      <c r="F25" s="30"/>
      <c r="G25" s="30"/>
      <c r="H25" s="30"/>
      <c r="I25" s="30"/>
      <c r="J25" s="31"/>
      <c r="K25" s="14"/>
      <c r="L25" s="139"/>
      <c r="N25" s="40"/>
      <c r="O25" s="40"/>
      <c r="P25" s="40"/>
      <c r="Q25" s="40"/>
      <c r="R25" s="7"/>
      <c r="S25" s="7"/>
      <c r="T25" s="7"/>
      <c r="U25" s="7"/>
    </row>
    <row r="26" spans="1:21">
      <c r="A26" s="12">
        <v>9</v>
      </c>
      <c r="B26" s="12" t="s">
        <v>106</v>
      </c>
      <c r="C26" s="14" t="str">
        <f>C16</f>
        <v>YYY/TON</v>
      </c>
      <c r="D26" s="28" t="s">
        <v>24</v>
      </c>
      <c r="E26" s="32">
        <f t="shared" ref="E26:J26" si="10">E6*E7</f>
        <v>0</v>
      </c>
      <c r="F26" s="33">
        <f t="shared" si="10"/>
        <v>0</v>
      </c>
      <c r="G26" s="33">
        <f t="shared" si="10"/>
        <v>0</v>
      </c>
      <c r="H26" s="33">
        <f t="shared" si="10"/>
        <v>0</v>
      </c>
      <c r="I26" s="33">
        <f t="shared" si="10"/>
        <v>0</v>
      </c>
      <c r="J26" s="34">
        <f t="shared" si="10"/>
        <v>0</v>
      </c>
      <c r="K26" s="99" t="str">
        <f>"[1]*[2]"</f>
        <v>[1]*[2]</v>
      </c>
      <c r="L26" s="139"/>
      <c r="N26" s="39" t="e">
        <f>N6*N7</f>
        <v>#DIV/0!</v>
      </c>
      <c r="O26" s="39" t="e">
        <f>O6*O7</f>
        <v>#DIV/0!</v>
      </c>
      <c r="P26" s="39" t="e">
        <f>P6*P7</f>
        <v>#DIV/0!</v>
      </c>
      <c r="Q26" s="39" t="e">
        <f>Q6*Q7</f>
        <v>#DIV/0!</v>
      </c>
      <c r="R26" s="39"/>
      <c r="S26" s="7"/>
      <c r="T26" s="7"/>
      <c r="U26" s="7"/>
    </row>
    <row r="27" spans="1:21">
      <c r="A27" s="12">
        <v>10</v>
      </c>
      <c r="B27" s="12" t="s">
        <v>107</v>
      </c>
      <c r="C27" s="14" t="str">
        <f>C16</f>
        <v>YYY/TON</v>
      </c>
      <c r="D27" s="14" t="s">
        <v>25</v>
      </c>
      <c r="E27" s="32">
        <f>IF(ISNUMBER(E12),(IF(ISNUMBER(E13),(E12*E13),(E12*E7))),(IF(ISNUMBER(E13),(E6*E13),(E6*E7))))</f>
        <v>0</v>
      </c>
      <c r="F27" s="33">
        <f t="shared" ref="F27:J27" si="11">IF(ISNUMBER(F12),(IF(ISNUMBER(F13),(F12*F13),(F12*F7))),(IF(ISNUMBER(F13),(F6*F13),(F6*F7))))</f>
        <v>0</v>
      </c>
      <c r="G27" s="33">
        <f t="shared" si="11"/>
        <v>0</v>
      </c>
      <c r="H27" s="33">
        <f t="shared" si="11"/>
        <v>0</v>
      </c>
      <c r="I27" s="33">
        <f t="shared" si="11"/>
        <v>0</v>
      </c>
      <c r="J27" s="34">
        <f t="shared" si="11"/>
        <v>0</v>
      </c>
      <c r="K27" s="100" t="str">
        <f>IF(ISNUMBER(E12),(IF(ISNUMBER(E13),"[1b]*[2b]","[1b]*[2]")),(IF(ISNUMBER(E13),"[1]*[2b]","[1]*[2]")))</f>
        <v>[1]*[2]</v>
      </c>
      <c r="L27" s="139"/>
      <c r="N27" s="39" t="e">
        <f>IF(ISNUMBER(N12),(IF(ISNUMBER(N13),(N12*N13),(N12*N7))),(IF(ISNUMBER(N13),(N6*N13),(N6*N7))))</f>
        <v>#DIV/0!</v>
      </c>
      <c r="O27" s="39" t="e">
        <f>IF(ISNUMBER(O12),(IF(ISNUMBER(O13),(O12*O13),(O12*O7))),(IF(ISNUMBER(O13),(O6*O13),(O6*O7))))</f>
        <v>#DIV/0!</v>
      </c>
      <c r="P27" s="39" t="e">
        <f>IF(ISNUMBER(P12),(IF(ISNUMBER(P13),(P12*P13),(P12*P7))),(IF(ISNUMBER(P13),(P6*P13),(P6*P7))))</f>
        <v>#DIV/0!</v>
      </c>
      <c r="Q27" s="39" t="e">
        <f>IF(ISNUMBER(Q12),(IF(ISNUMBER(Q13),(Q12*Q13),(Q12*Q7))),(IF(ISNUMBER(Q13),(Q6*Q13),(Q6*Q7))))</f>
        <v>#DIV/0!</v>
      </c>
      <c r="R27" s="39"/>
      <c r="S27" s="7"/>
      <c r="T27" s="7"/>
      <c r="U27" s="7"/>
    </row>
    <row r="28" spans="1:21">
      <c r="A28" s="12"/>
      <c r="B28" s="13" t="s">
        <v>108</v>
      </c>
      <c r="C28" s="14"/>
      <c r="D28" s="13"/>
      <c r="E28" s="32"/>
      <c r="F28" s="33"/>
      <c r="G28" s="33"/>
      <c r="H28" s="33"/>
      <c r="I28" s="33"/>
      <c r="J28" s="34"/>
      <c r="K28" s="99"/>
      <c r="L28" s="139"/>
      <c r="N28" s="40"/>
      <c r="O28" s="40"/>
      <c r="P28" s="40"/>
      <c r="Q28" s="40"/>
      <c r="R28" s="7"/>
      <c r="S28" s="7"/>
      <c r="T28" s="7"/>
      <c r="U28" s="7"/>
    </row>
    <row r="29" spans="1:21">
      <c r="A29" s="12">
        <v>11</v>
      </c>
      <c r="B29" s="12" t="s">
        <v>106</v>
      </c>
      <c r="C29" s="14" t="str">
        <f>C16</f>
        <v>YYY/TON</v>
      </c>
      <c r="D29" s="14" t="s">
        <v>75</v>
      </c>
      <c r="E29" s="32">
        <f>IF($G$2="importé",(IF(ISNUMBER(E18),(IF(ISNUMBER(E19),(E26*E18*E19)+E8,(E26*E18)+E8)),(IF(ISNUMBER(E19),(E26*E19)+E8,E26+E8)))),IF($G$2="exporté",(IF(ISNUMBER(E18),(IF(ISNUMBER(E19),(E26*E18*E19)-E8,(E26*E18)-E8)),(IF(ISNUMBER(E19),(E26*E19)-E8,E26-E8))))))</f>
        <v>0</v>
      </c>
      <c r="F29" s="33">
        <f t="shared" ref="F29:J29" si="12">IF($G$2="importé",(IF(ISNUMBER(F18),(IF(ISNUMBER(F19),(F26*F18*F19)+F8,(F26*F18)+F8)),(IF(ISNUMBER(F19),(F26*F19)+F8,F26+F8)))),IF($G$2="exporté",(IF(ISNUMBER(F18),(IF(ISNUMBER(F19),(F26*F18*F19)-F8,(F26*F18)-F8)),(IF(ISNUMBER(F19),(F26*F19)-F8,F26-F8))))))</f>
        <v>0</v>
      </c>
      <c r="G29" s="33">
        <f t="shared" si="12"/>
        <v>0</v>
      </c>
      <c r="H29" s="33">
        <f t="shared" si="12"/>
        <v>0</v>
      </c>
      <c r="I29" s="33">
        <f t="shared" si="12"/>
        <v>0</v>
      </c>
      <c r="J29" s="34">
        <f t="shared" si="12"/>
        <v>0</v>
      </c>
      <c r="K29" s="106" t="str">
        <f>IF(G2="importé",(IF(ISNUMBER(E18),(IF(ISNUMBER(E19),"([9]*[QTwh]*[QLwh])+[3]","([9]*[QTwh])+[3]")),(IF(ISNUMBER(E19),"([9]*[QLwh])+[3]","[9]+[3]")))),(IF(G2="exporté",(IF(ISNUMBER(E18),(IF(ISNUMBER(E19),"([9]*[QTwh]*[QLwh])-[3]","([9]*[QTwh])-[3]")),(IF(ISNUMBER(E19),"([9]*[QLwh])-[3]","[9]-[3]")))))))</f>
        <v>[9]+[3]</v>
      </c>
      <c r="L29" s="139"/>
      <c r="N29" s="39">
        <f>IF($G$2="import",N26+N8,(IF($G$2="export",(N26-N8),0)))</f>
        <v>0</v>
      </c>
      <c r="O29" s="39">
        <f>IF($G$2="import",O26+O8,(IF($G$2="export",(O26-O8),0)))</f>
        <v>0</v>
      </c>
      <c r="P29" s="39">
        <f>IF($G$2="import",P26+P8,(IF($G$2="export",(P26-P8),0)))</f>
        <v>0</v>
      </c>
      <c r="Q29" s="39">
        <f>IF($G$2="import",Q26+Q8,(IF($G$2="export",(Q26-Q8),0)))</f>
        <v>0</v>
      </c>
      <c r="R29" s="39"/>
      <c r="S29" s="7"/>
      <c r="T29" s="7"/>
      <c r="U29" s="7"/>
    </row>
    <row r="30" spans="1:21">
      <c r="A30" s="12">
        <v>12</v>
      </c>
      <c r="B30" s="12" t="s">
        <v>107</v>
      </c>
      <c r="C30" s="14" t="str">
        <f>C16</f>
        <v>YYY/TON</v>
      </c>
      <c r="D30" s="14" t="s">
        <v>76</v>
      </c>
      <c r="E30" s="32">
        <f>IF($G$2="importé",(IF(ISNUMBER(E18),(IF(ISNUMBER(E19),(IF(ISNUMBER(E14),(E27*E18*E19)+E14,(E27*E18*E19)+E8)),(IF(ISNUMBER(E14),(E27*E18)+E14,(E27*E18)+E8)))),(IF(ISNUMBER(E19),(IF(ISNUMBER(E14),(E27*E19)+E14,(E27*E19)+E8)),(IF(ISNUMBER(E14),(E27+E14),(E27+E8))))))),(IF($G$2="exporté",(IF(ISNUMBER(E18),(IF(ISNUMBER(E19),(IF(ISNUMBER(E14),(E27*E18*E19)-E14,(E27*E18*E19)-E8)),(IF(ISNUMBER(E14),(E27*E18)-E14,(E27*E18)-E8)))),(IF(ISNUMBER(E19),(IF(ISNUMBER(E14),(E27*E19)-E14,(E27*E19)-E8)),(IF(ISNUMBER(E14),(E27-E14),(E27-E8))))))))))</f>
        <v>0</v>
      </c>
      <c r="F30" s="33">
        <f t="shared" ref="F30:J30" si="13">IF($G$2="importé",(IF(ISNUMBER(F18),(IF(ISNUMBER(F19),(IF(ISNUMBER(F14),(F27*F18*F19)+F14,(F27*F18*F19)+F8)),(IF(ISNUMBER(F14),(F27*F18)+F14,(F27*F18)+F8)))),(IF(ISNUMBER(F19),(IF(ISNUMBER(F14),(F27*F19)+F14,(F27*F19)+F8)),(IF(ISNUMBER(F14),(F27+F14),(F27+F8))))))),(IF($G$2="exporté",(IF(ISNUMBER(F18),(IF(ISNUMBER(F19),(IF(ISNUMBER(F14),(F27*F18*F19)-F14,(F27*F18*F19)-F8)),(IF(ISNUMBER(F14),(F27*F18)-F14,(F27*F18)-F8)))),(IF(ISNUMBER(F19),(IF(ISNUMBER(F14),(F27*F19)-F14,(F27*F19)-F8)),(IF(ISNUMBER(F14),(F27-F14),(F27-F8))))))))))</f>
        <v>0</v>
      </c>
      <c r="G30" s="33">
        <f t="shared" si="13"/>
        <v>0</v>
      </c>
      <c r="H30" s="33">
        <f t="shared" si="13"/>
        <v>0</v>
      </c>
      <c r="I30" s="33">
        <f t="shared" si="13"/>
        <v>0</v>
      </c>
      <c r="J30" s="34">
        <f t="shared" si="13"/>
        <v>0</v>
      </c>
      <c r="K30" s="136" t="str">
        <f>IF($G$2="importé",(IF(ISNUMBER(E18),(IF(ISNUMBER(E19),(IF(ISNUMBER(E14),"([10]*[QTwh]*[QLwh])+[3b]","([10]*[QTwh]*[QLwh])+[3]")),(IF(ISNUMBER(E14),"([10]*[QTwh])+[3b]"," ([10]*[QTwh])+[3]")))),(IF(ISNUMBER(E19),(IF(ISNUMBER(E14),"([10]*[QLwh])+[3b]","([10]*[QLwh])+[3]")),(IF(ISNUMBER(E14),"[10]+[3b]","[10]+[3]")))))),(IF($G$2="exporté",(IF(ISNUMBER(E18),(IF(ISNUMBER(E19),(IF(ISNUMBER(E14),"([10]*[QTwh]*[QLwh])-[3b]","([10]*[QTwh]*[QLwh])-[3]")),(IF(ISNUMBER(E14),"([10]*[QTwh])-[3b]"," ([10]*[QTwh])-[3]")))),(IF(ISNUMBER(E19),(IF(ISNUMBER(E14),"([10]*[QLwh])-[3b]","([10]*[QLwh])-[3]")),(IF(ISNUMBER(E14),"[10]-[3b]","[10]-[3]")))))))))</f>
        <v>[10]+[3]</v>
      </c>
      <c r="L30" s="139"/>
      <c r="N30" s="39">
        <f>IF($G$2="import",(IF(ISNUMBER(N14),(N27+N14),(N27+N8))),(IF($G$2="export",(IF(ISNUMBER(N14),(N27-N14),(N27-N8))),0)))</f>
        <v>0</v>
      </c>
      <c r="O30" s="39">
        <f>IF($G$2="import",(IF(ISNUMBER(O14),(O27+O14),(O27+O8))),(IF($G$2="export",(IF(ISNUMBER(O14),(O27-O14),(O27-O8))),0)))</f>
        <v>0</v>
      </c>
      <c r="P30" s="39">
        <f>IF($G$2="import",(IF(ISNUMBER(P14),(P27+P14),(P27+P8))),(IF($G$2="export",(IF(ISNUMBER(P14),(P27-P14),(P27-P8))),0)))</f>
        <v>0</v>
      </c>
      <c r="Q30" s="39">
        <f>IF($G$2="import",(IF(ISNUMBER(Q14),(Q27+Q14),(Q27+Q8))),(IF($G$2="export",(IF(ISNUMBER(Q14),(Q27-Q14),(Q27-Q8))),0)))</f>
        <v>0</v>
      </c>
      <c r="R30" s="39"/>
      <c r="S30" s="7"/>
      <c r="T30" s="7"/>
      <c r="U30" s="7"/>
    </row>
    <row r="31" spans="1:21">
      <c r="A31" s="12"/>
      <c r="B31" s="13" t="s">
        <v>109</v>
      </c>
      <c r="C31" s="14"/>
      <c r="D31" s="13"/>
      <c r="E31" s="32"/>
      <c r="F31" s="33"/>
      <c r="G31" s="33"/>
      <c r="H31" s="33"/>
      <c r="I31" s="33"/>
      <c r="J31" s="34"/>
      <c r="K31" s="99"/>
      <c r="L31" s="139"/>
      <c r="N31" s="40"/>
      <c r="O31" s="40"/>
      <c r="P31" s="40"/>
      <c r="Q31" s="40"/>
      <c r="R31" s="7"/>
      <c r="S31" s="7"/>
      <c r="T31" s="7"/>
      <c r="U31" s="7"/>
    </row>
    <row r="32" spans="1:21">
      <c r="A32" s="12">
        <v>13</v>
      </c>
      <c r="B32" s="12" t="s">
        <v>106</v>
      </c>
      <c r="C32" s="14" t="str">
        <f>C16</f>
        <v>YYY/TON</v>
      </c>
      <c r="D32" s="14" t="s">
        <v>77</v>
      </c>
      <c r="E32" s="32">
        <f>IF(ISNUMBER(E20),(IF(ISNUMBER(E21),(E29*E20*E21)-E10,(E29*E20)-E10)),(IF(ISNUMBER(E21),(E29*E21)-E10,E29-E10)))</f>
        <v>0</v>
      </c>
      <c r="F32" s="33">
        <f t="shared" ref="F32:J32" si="14">IF(ISNUMBER(F20),(IF(ISNUMBER(F21),(F29*F20*F21)-F10,(F29*F20)-F10)),(IF(ISNUMBER(F21),(F29*F21)-F10,F29-F10)))</f>
        <v>0</v>
      </c>
      <c r="G32" s="33">
        <f t="shared" si="14"/>
        <v>0</v>
      </c>
      <c r="H32" s="33">
        <f t="shared" si="14"/>
        <v>0</v>
      </c>
      <c r="I32" s="33">
        <f t="shared" si="14"/>
        <v>0</v>
      </c>
      <c r="J32" s="34">
        <f t="shared" si="14"/>
        <v>0</v>
      </c>
      <c r="K32" s="106" t="str">
        <f>IF(ISNUMBER(E20),(IF(ISNUMBER(E21),"([11]*[QTfg]*[QLfg])-[5]","([11]*[QTfg])-[5]")),(IF(ISNUMBER(E21),"([11]*[QLfg])-[5]","[11]-[5]")))</f>
        <v>[11]-[5]</v>
      </c>
      <c r="L32" s="139"/>
      <c r="N32" s="39" t="e">
        <f>N30-N10</f>
        <v>#DIV/0!</v>
      </c>
      <c r="O32" s="39" t="e">
        <f>O30-O10</f>
        <v>#DIV/0!</v>
      </c>
      <c r="P32" s="39" t="e">
        <f>P30-P10</f>
        <v>#DIV/0!</v>
      </c>
      <c r="Q32" s="39" t="e">
        <f>Q30-Q10</f>
        <v>#DIV/0!</v>
      </c>
      <c r="R32" s="39"/>
      <c r="S32" s="7"/>
      <c r="T32" s="7"/>
      <c r="U32" s="7"/>
    </row>
    <row r="33" spans="1:21" ht="12" thickBot="1">
      <c r="A33" s="27">
        <v>14</v>
      </c>
      <c r="B33" s="27" t="s">
        <v>107</v>
      </c>
      <c r="C33" s="11" t="str">
        <f>C16</f>
        <v>YYY/TON</v>
      </c>
      <c r="D33" s="11" t="s">
        <v>78</v>
      </c>
      <c r="E33" s="107">
        <f>IF(ISNUMBER(E20),(IF(ISNUMBER(E21),(IF(ISNUMBER(E15),(E30*E20*E21)-E15,(E30*E20*E21)-E10)),(IF(ISNUMBER(E15),(E30*E20)-E15,(E30*E20)-E10)))),(IF(ISNUMBER(E21),(IF(ISNUMBER(E15),(E30*E21)-E15,(E30*E21)-E10)),(IF(ISNUMBER(E15),(E30-E15),(E30-E10))))))</f>
        <v>0</v>
      </c>
      <c r="F33" s="35">
        <f t="shared" ref="F33:J33" si="15">IF(ISNUMBER(F20),(IF(ISNUMBER(F21),(IF(ISNUMBER(F15),(F30*F20*F21)-F15,(F30*F20*F21)-F10)),(IF(ISNUMBER(F15),(F30*F20)-F15,(F30*F20)-F10)))),(IF(ISNUMBER(F21),(IF(ISNUMBER(F15),(F30*F21)-F15,(F30*F21)-F10)),(IF(ISNUMBER(F15),(F30-F15),(F30-F10))))))</f>
        <v>0</v>
      </c>
      <c r="G33" s="35">
        <f t="shared" si="15"/>
        <v>0</v>
      </c>
      <c r="H33" s="35">
        <f t="shared" si="15"/>
        <v>0</v>
      </c>
      <c r="I33" s="35">
        <f t="shared" si="15"/>
        <v>0</v>
      </c>
      <c r="J33" s="36">
        <f t="shared" si="15"/>
        <v>0</v>
      </c>
      <c r="K33" s="136" t="str">
        <f>(IF(ISNUMBER(E20),(IF(ISNUMBER(E21),(IF(ISNUMBER(E15),"([12]*[QTfg]*[QLfg])-[5b]","([12]*[QTfg]*[QLfg])-[5]")),(IF(ISNUMBER(E15),"([12]*[QTfg])-[5b]"," ([12]*[QTfg])-[5]")))),(IF(ISNUMBER(E21),(IF(ISNUMBER(E15),"([12]*[QLfg])-[5b]","([12]*[QLfg])-[5]")),(IF(ISNUMBER(E15),"[12]-[5b]","[12]-[5]"))))))</f>
        <v>[12]-[5]</v>
      </c>
      <c r="L33" s="139"/>
      <c r="N33" s="39" t="e">
        <f>IF(ISNUMBER(N15),(N30-N15),(N30-N10))</f>
        <v>#DIV/0!</v>
      </c>
      <c r="O33" s="39" t="e">
        <f>IF(ISNUMBER(O15),(O30-O15),(O30-O10))</f>
        <v>#DIV/0!</v>
      </c>
      <c r="P33" s="39" t="e">
        <f>IF(ISNUMBER(P15),(P30-P15),(P30-P10))</f>
        <v>#DIV/0!</v>
      </c>
      <c r="Q33" s="39" t="e">
        <f>IF(ISNUMBER(Q15),(Q30-Q15),(Q30-Q10))</f>
        <v>#DIV/0!</v>
      </c>
      <c r="R33" s="39"/>
      <c r="S33" s="7"/>
      <c r="T33" s="7"/>
      <c r="U33" s="7"/>
    </row>
    <row r="34" spans="1:21">
      <c r="A34" s="9"/>
      <c r="D34" s="4"/>
      <c r="E34" s="10"/>
      <c r="F34" s="10"/>
      <c r="G34" s="10"/>
      <c r="H34" s="10"/>
      <c r="I34" s="10"/>
      <c r="J34" s="10"/>
      <c r="L34" s="139"/>
      <c r="N34" s="6"/>
      <c r="O34" s="6"/>
      <c r="P34" s="6"/>
      <c r="Q34" s="6"/>
    </row>
    <row r="35" spans="1:21">
      <c r="A35" s="7"/>
      <c r="B35" s="8"/>
    </row>
    <row r="36" spans="1:21" ht="12" thickBot="1">
      <c r="A36" s="61"/>
      <c r="B36" s="56" t="s">
        <v>110</v>
      </c>
      <c r="C36" s="57" t="s">
        <v>102</v>
      </c>
      <c r="D36" s="57" t="s">
        <v>3</v>
      </c>
      <c r="E36" s="58">
        <v>2005</v>
      </c>
      <c r="F36" s="58">
        <v>2006</v>
      </c>
      <c r="G36" s="58">
        <v>2007</v>
      </c>
      <c r="H36" s="58">
        <v>2008</v>
      </c>
      <c r="I36" s="58">
        <v>2009</v>
      </c>
      <c r="J36" s="58">
        <v>2010</v>
      </c>
      <c r="K36" s="57" t="s">
        <v>104</v>
      </c>
      <c r="N36" s="118" t="s">
        <v>16</v>
      </c>
      <c r="O36" s="118" t="s">
        <v>17</v>
      </c>
      <c r="P36" s="118" t="s">
        <v>18</v>
      </c>
      <c r="Q36" s="118" t="s">
        <v>19</v>
      </c>
    </row>
    <row r="37" spans="1:21">
      <c r="A37" s="37">
        <v>15</v>
      </c>
      <c r="B37" s="25" t="s">
        <v>111</v>
      </c>
      <c r="C37" s="26" t="str">
        <f>C26</f>
        <v>YYY/TON</v>
      </c>
      <c r="D37" s="26" t="s">
        <v>31</v>
      </c>
      <c r="E37" s="41">
        <f>E9-E29</f>
        <v>0</v>
      </c>
      <c r="F37" s="42">
        <f>F9-F29</f>
        <v>0</v>
      </c>
      <c r="G37" s="42">
        <f t="shared" ref="G37:J37" si="16">G9-G29</f>
        <v>0</v>
      </c>
      <c r="H37" s="42">
        <f t="shared" si="16"/>
        <v>0</v>
      </c>
      <c r="I37" s="42">
        <f t="shared" si="16"/>
        <v>0</v>
      </c>
      <c r="J37" s="43">
        <f t="shared" si="16"/>
        <v>0</v>
      </c>
      <c r="K37" s="101" t="s">
        <v>38</v>
      </c>
      <c r="N37" s="39" t="e">
        <f>N9-N29</f>
        <v>#DIV/0!</v>
      </c>
      <c r="O37" s="39" t="e">
        <f>O9-O29</f>
        <v>#DIV/0!</v>
      </c>
      <c r="P37" s="39" t="e">
        <f>P9-P29</f>
        <v>#DIV/0!</v>
      </c>
      <c r="Q37" s="39" t="e">
        <f>Q9-Q29</f>
        <v>#DIV/0!</v>
      </c>
    </row>
    <row r="38" spans="1:21">
      <c r="A38" s="37">
        <v>16</v>
      </c>
      <c r="B38" s="25" t="s">
        <v>112</v>
      </c>
      <c r="C38" s="26" t="str">
        <f>C37</f>
        <v>YYY/TON</v>
      </c>
      <c r="D38" s="26" t="s">
        <v>32</v>
      </c>
      <c r="E38" s="44">
        <f>E9-E30</f>
        <v>0</v>
      </c>
      <c r="F38" s="45">
        <f>F9-F30</f>
        <v>0</v>
      </c>
      <c r="G38" s="45">
        <f t="shared" ref="G38:J38" si="17">G9-G30</f>
        <v>0</v>
      </c>
      <c r="H38" s="45">
        <f t="shared" si="17"/>
        <v>0</v>
      </c>
      <c r="I38" s="45">
        <f t="shared" si="17"/>
        <v>0</v>
      </c>
      <c r="J38" s="46">
        <f t="shared" si="17"/>
        <v>0</v>
      </c>
      <c r="K38" s="101" t="s">
        <v>46</v>
      </c>
      <c r="N38" s="39" t="e">
        <f>N9-N30</f>
        <v>#DIV/0!</v>
      </c>
      <c r="O38" s="39" t="e">
        <f>O9-O30</f>
        <v>#DIV/0!</v>
      </c>
      <c r="P38" s="39" t="e">
        <f>P9-P30</f>
        <v>#DIV/0!</v>
      </c>
      <c r="Q38" s="39" t="e">
        <f>Q9-Q30</f>
        <v>#DIV/0!</v>
      </c>
    </row>
    <row r="39" spans="1:21">
      <c r="A39" s="37">
        <v>17</v>
      </c>
      <c r="B39" s="25" t="s">
        <v>113</v>
      </c>
      <c r="C39" s="26" t="str">
        <f>C38</f>
        <v>YYY/TON</v>
      </c>
      <c r="D39" s="26" t="s">
        <v>33</v>
      </c>
      <c r="E39" s="44">
        <f>E11-E32</f>
        <v>0</v>
      </c>
      <c r="F39" s="45">
        <f>F11-F32</f>
        <v>0</v>
      </c>
      <c r="G39" s="45">
        <f t="shared" ref="G39:J39" si="18">G11-G32</f>
        <v>0</v>
      </c>
      <c r="H39" s="45">
        <f t="shared" si="18"/>
        <v>0</v>
      </c>
      <c r="I39" s="45">
        <f t="shared" si="18"/>
        <v>0</v>
      </c>
      <c r="J39" s="46">
        <f t="shared" si="18"/>
        <v>0</v>
      </c>
      <c r="K39" s="101" t="s">
        <v>39</v>
      </c>
      <c r="N39" s="39" t="e">
        <f>N11-N32</f>
        <v>#DIV/0!</v>
      </c>
      <c r="O39" s="39" t="e">
        <f>O11-O32</f>
        <v>#DIV/0!</v>
      </c>
      <c r="P39" s="39" t="e">
        <f>P11-P32</f>
        <v>#DIV/0!</v>
      </c>
      <c r="Q39" s="39" t="e">
        <f>Q11-Q32</f>
        <v>#DIV/0!</v>
      </c>
    </row>
    <row r="40" spans="1:21">
      <c r="A40" s="37">
        <v>18</v>
      </c>
      <c r="B40" s="25" t="s">
        <v>114</v>
      </c>
      <c r="C40" s="26" t="str">
        <f>C39</f>
        <v>YYY/TON</v>
      </c>
      <c r="D40" s="26" t="s">
        <v>34</v>
      </c>
      <c r="E40" s="44">
        <f>E11-E33</f>
        <v>0</v>
      </c>
      <c r="F40" s="45">
        <f t="shared" ref="F40:J40" si="19">F11-F33</f>
        <v>0</v>
      </c>
      <c r="G40" s="45">
        <f t="shared" si="19"/>
        <v>0</v>
      </c>
      <c r="H40" s="45">
        <f t="shared" si="19"/>
        <v>0</v>
      </c>
      <c r="I40" s="45">
        <f t="shared" si="19"/>
        <v>0</v>
      </c>
      <c r="J40" s="46">
        <f t="shared" si="19"/>
        <v>0</v>
      </c>
      <c r="K40" s="101" t="s">
        <v>47</v>
      </c>
      <c r="L40" s="10"/>
      <c r="N40" s="39" t="e">
        <f>N11-N33</f>
        <v>#DIV/0!</v>
      </c>
      <c r="O40" s="39" t="e">
        <f>O11-O33</f>
        <v>#DIV/0!</v>
      </c>
      <c r="P40" s="39" t="e">
        <f>P11-P33</f>
        <v>#DIV/0!</v>
      </c>
      <c r="Q40" s="39" t="e">
        <f>Q11-Q33</f>
        <v>#DIV/0!</v>
      </c>
    </row>
    <row r="41" spans="1:21">
      <c r="A41" s="37">
        <v>19</v>
      </c>
      <c r="B41" s="25" t="s">
        <v>115</v>
      </c>
      <c r="C41" s="26" t="s">
        <v>2</v>
      </c>
      <c r="D41" s="26" t="s">
        <v>79</v>
      </c>
      <c r="E41" s="47" t="e">
        <f>E37/E29</f>
        <v>#DIV/0!</v>
      </c>
      <c r="F41" s="48" t="e">
        <f t="shared" ref="F41:J41" si="20">F37/F29</f>
        <v>#DIV/0!</v>
      </c>
      <c r="G41" s="48" t="e">
        <f t="shared" si="20"/>
        <v>#DIV/0!</v>
      </c>
      <c r="H41" s="48" t="e">
        <f t="shared" si="20"/>
        <v>#DIV/0!</v>
      </c>
      <c r="I41" s="48" t="e">
        <f t="shared" si="20"/>
        <v>#DIV/0!</v>
      </c>
      <c r="J41" s="49" t="e">
        <f t="shared" si="20"/>
        <v>#DIV/0!</v>
      </c>
      <c r="K41" s="101" t="s">
        <v>40</v>
      </c>
      <c r="N41" s="62" t="e">
        <f>N37/N29</f>
        <v>#DIV/0!</v>
      </c>
      <c r="O41" s="62" t="e">
        <f t="shared" ref="O41:Q41" si="21">O37/O29</f>
        <v>#DIV/0!</v>
      </c>
      <c r="P41" s="62" t="e">
        <f t="shared" si="21"/>
        <v>#DIV/0!</v>
      </c>
      <c r="Q41" s="62" t="e">
        <f t="shared" si="21"/>
        <v>#DIV/0!</v>
      </c>
    </row>
    <row r="42" spans="1:21">
      <c r="A42" s="71">
        <v>20</v>
      </c>
      <c r="B42" s="72" t="s">
        <v>116</v>
      </c>
      <c r="C42" s="38" t="s">
        <v>2</v>
      </c>
      <c r="D42" s="38" t="s">
        <v>43</v>
      </c>
      <c r="E42" s="73" t="e">
        <f>E38/E30</f>
        <v>#DIV/0!</v>
      </c>
      <c r="F42" s="74" t="e">
        <f t="shared" ref="F42:J42" si="22">F38/F30</f>
        <v>#DIV/0!</v>
      </c>
      <c r="G42" s="74" t="e">
        <f t="shared" si="22"/>
        <v>#DIV/0!</v>
      </c>
      <c r="H42" s="74" t="e">
        <f t="shared" si="22"/>
        <v>#DIV/0!</v>
      </c>
      <c r="I42" s="74" t="e">
        <f t="shared" si="22"/>
        <v>#DIV/0!</v>
      </c>
      <c r="J42" s="75" t="e">
        <f t="shared" si="22"/>
        <v>#DIV/0!</v>
      </c>
      <c r="K42" s="102" t="s">
        <v>41</v>
      </c>
      <c r="N42" s="62" t="e">
        <f>N38/N30</f>
        <v>#DIV/0!</v>
      </c>
      <c r="O42" s="62" t="e">
        <f t="shared" ref="O42:Q42" si="23">O38/O30</f>
        <v>#DIV/0!</v>
      </c>
      <c r="P42" s="62" t="e">
        <f t="shared" si="23"/>
        <v>#DIV/0!</v>
      </c>
      <c r="Q42" s="62" t="e">
        <f t="shared" si="23"/>
        <v>#DIV/0!</v>
      </c>
    </row>
    <row r="43" spans="1:21">
      <c r="A43" s="37">
        <v>21</v>
      </c>
      <c r="B43" s="25" t="s">
        <v>117</v>
      </c>
      <c r="C43" s="26" t="s">
        <v>2</v>
      </c>
      <c r="D43" s="26" t="s">
        <v>80</v>
      </c>
      <c r="E43" s="47" t="e">
        <f>E39/E32</f>
        <v>#DIV/0!</v>
      </c>
      <c r="F43" s="48" t="e">
        <f t="shared" ref="F43:J43" si="24">F39/F32</f>
        <v>#DIV/0!</v>
      </c>
      <c r="G43" s="48" t="e">
        <f t="shared" si="24"/>
        <v>#DIV/0!</v>
      </c>
      <c r="H43" s="48" t="e">
        <f t="shared" si="24"/>
        <v>#DIV/0!</v>
      </c>
      <c r="I43" s="48" t="e">
        <f t="shared" si="24"/>
        <v>#DIV/0!</v>
      </c>
      <c r="J43" s="49" t="e">
        <f t="shared" si="24"/>
        <v>#DIV/0!</v>
      </c>
      <c r="K43" s="101" t="s">
        <v>42</v>
      </c>
      <c r="N43" s="62" t="e">
        <f>N39/N32</f>
        <v>#DIV/0!</v>
      </c>
      <c r="O43" s="62" t="e">
        <f t="shared" ref="O43:Q43" si="25">O39/O32</f>
        <v>#DIV/0!</v>
      </c>
      <c r="P43" s="62" t="e">
        <f t="shared" si="25"/>
        <v>#DIV/0!</v>
      </c>
      <c r="Q43" s="62" t="e">
        <f t="shared" si="25"/>
        <v>#DIV/0!</v>
      </c>
    </row>
    <row r="44" spans="1:21">
      <c r="A44" s="71">
        <v>22</v>
      </c>
      <c r="B44" s="71" t="s">
        <v>118</v>
      </c>
      <c r="C44" s="92" t="s">
        <v>2</v>
      </c>
      <c r="D44" s="92" t="s">
        <v>44</v>
      </c>
      <c r="E44" s="73" t="e">
        <f>E40/E33</f>
        <v>#DIV/0!</v>
      </c>
      <c r="F44" s="74" t="e">
        <f t="shared" ref="F44:J44" si="26">F40/F33</f>
        <v>#DIV/0!</v>
      </c>
      <c r="G44" s="74" t="e">
        <f t="shared" si="26"/>
        <v>#DIV/0!</v>
      </c>
      <c r="H44" s="74" t="e">
        <f t="shared" si="26"/>
        <v>#DIV/0!</v>
      </c>
      <c r="I44" s="74" t="e">
        <f t="shared" si="26"/>
        <v>#DIV/0!</v>
      </c>
      <c r="J44" s="75" t="e">
        <f t="shared" si="26"/>
        <v>#DIV/0!</v>
      </c>
      <c r="K44" s="103" t="s">
        <v>48</v>
      </c>
      <c r="N44" s="62" t="e">
        <f>N40/N33</f>
        <v>#DIV/0!</v>
      </c>
      <c r="O44" s="62" t="e">
        <f t="shared" ref="O44:Q44" si="27">O40/O33</f>
        <v>#DIV/0!</v>
      </c>
      <c r="P44" s="62" t="e">
        <f t="shared" si="27"/>
        <v>#DIV/0!</v>
      </c>
      <c r="Q44" s="62" t="e">
        <f t="shared" si="27"/>
        <v>#DIV/0!</v>
      </c>
    </row>
    <row r="45" spans="1:21" ht="12" thickBot="1">
      <c r="A45" s="71">
        <v>23</v>
      </c>
      <c r="B45" s="71" t="s">
        <v>119</v>
      </c>
      <c r="C45" s="92" t="str">
        <f>C43</f>
        <v>%</v>
      </c>
      <c r="D45" s="92" t="s">
        <v>49</v>
      </c>
      <c r="E45" s="144" t="e">
        <f>(E40+E17)/E33</f>
        <v>#DIV/0!</v>
      </c>
      <c r="F45" s="145" t="e">
        <f t="shared" ref="F45:J45" si="28">(F40+F17)/F33</f>
        <v>#DIV/0!</v>
      </c>
      <c r="G45" s="145" t="e">
        <f t="shared" si="28"/>
        <v>#DIV/0!</v>
      </c>
      <c r="H45" s="145" t="e">
        <f t="shared" si="28"/>
        <v>#DIV/0!</v>
      </c>
      <c r="I45" s="145" t="e">
        <f t="shared" si="28"/>
        <v>#DIV/0!</v>
      </c>
      <c r="J45" s="146" t="e">
        <f t="shared" si="28"/>
        <v>#DIV/0!</v>
      </c>
      <c r="K45" s="103" t="s">
        <v>132</v>
      </c>
      <c r="N45" s="62"/>
      <c r="O45" s="62"/>
      <c r="P45" s="62"/>
      <c r="Q45" s="62"/>
    </row>
    <row r="46" spans="1:21" s="8" customFormat="1">
      <c r="A46" s="93"/>
      <c r="B46" s="93"/>
      <c r="C46" s="94"/>
      <c r="D46" s="94"/>
      <c r="E46" s="95"/>
      <c r="F46" s="95"/>
      <c r="G46" s="95"/>
      <c r="H46" s="95"/>
      <c r="I46" s="95"/>
      <c r="J46" s="95"/>
      <c r="K46" s="94"/>
      <c r="N46" s="62"/>
      <c r="O46" s="62"/>
      <c r="P46" s="62"/>
      <c r="Q46" s="62"/>
    </row>
    <row r="47" spans="1:21">
      <c r="A47" s="7"/>
      <c r="B47" s="8"/>
      <c r="D47" s="4"/>
      <c r="E47" s="5"/>
      <c r="F47" s="5"/>
      <c r="G47" s="5"/>
      <c r="H47" s="5"/>
      <c r="I47" s="5"/>
      <c r="J47" s="5"/>
    </row>
    <row r="48" spans="1:21" ht="12" thickBot="1">
      <c r="A48" s="63"/>
      <c r="B48" s="64" t="s">
        <v>120</v>
      </c>
      <c r="C48" s="65" t="s">
        <v>102</v>
      </c>
      <c r="D48" s="65" t="s">
        <v>3</v>
      </c>
      <c r="E48" s="119">
        <v>2005</v>
      </c>
      <c r="F48" s="119">
        <v>2006</v>
      </c>
      <c r="G48" s="119">
        <v>2007</v>
      </c>
      <c r="H48" s="119">
        <v>2008</v>
      </c>
      <c r="I48" s="119">
        <v>2009</v>
      </c>
      <c r="J48" s="119">
        <v>2010</v>
      </c>
      <c r="K48" s="65" t="s">
        <v>104</v>
      </c>
      <c r="N48" s="118" t="s">
        <v>16</v>
      </c>
      <c r="O48" s="118" t="s">
        <v>17</v>
      </c>
      <c r="P48" s="118" t="s">
        <v>18</v>
      </c>
      <c r="Q48" s="118" t="s">
        <v>19</v>
      </c>
    </row>
    <row r="49" spans="1:17">
      <c r="A49" s="66">
        <v>24</v>
      </c>
      <c r="B49" s="67" t="s">
        <v>121</v>
      </c>
      <c r="C49" s="68" t="str">
        <f>C37</f>
        <v>YYY/TON</v>
      </c>
      <c r="D49" s="68" t="s">
        <v>4</v>
      </c>
      <c r="E49" s="120">
        <f>(IF(ISNUMBER(E12),((IF(ISNUMBER(E13),(IF(ISNUMBER(E18),(IF(ISNUMBER(E19),(((E6-E12)*((E7+E13)/2)))*E18*E19,(E6-E12)*((E7+E13)/2)*E18)),(IF(ISNUMBER(E19),(E6-E12)*((E7+E13)/2)*E19,(((E6-E12)*((E7+E13)/2))))))),(IF(ISNUMBER(E18),(IF(ISNUMBER(E19),(((E6-E12)*E7*E18*E19)),(((E6-E12)*E7*E18)))),(IF(ISNUMBER(E19),(E6-E12)*E7*E19,(((E6-E12)*E7))))))))),0))</f>
        <v>0</v>
      </c>
      <c r="F49" s="121">
        <f t="shared" ref="F49:J49" si="29">(IF(ISNUMBER(F12),((IF(ISNUMBER(F13),(IF(ISNUMBER(F18),(IF(ISNUMBER(F19),(((F6-F12)*((F7+F13)/2)))*F18*F19,(F6-F12)*((F7+F13)/2)*F18)),(IF(ISNUMBER(F19),(F6-F12)*((F7+F13)/2)*F19,(((F6-F12)*((F7+F13)/2))))))),(IF(ISNUMBER(F18),(IF(ISNUMBER(F19),(((F6-F12)*F7*F18*F19)),(((F6-F12)*F7*F18)))),(IF(ISNUMBER(F19),(F6-F12)*F7*F19,(((F6-F12)*F7))))))))),0))</f>
        <v>0</v>
      </c>
      <c r="G49" s="121">
        <f t="shared" si="29"/>
        <v>0</v>
      </c>
      <c r="H49" s="121">
        <f t="shared" si="29"/>
        <v>0</v>
      </c>
      <c r="I49" s="121">
        <f t="shared" si="29"/>
        <v>0</v>
      </c>
      <c r="J49" s="122">
        <f t="shared" si="29"/>
        <v>0</v>
      </c>
      <c r="K49" s="104">
        <f>(IF(ISNUMBER(E12),((IF(ISNUMBER(E13),(IF(ISNUMBER(E18),(IF(ISNUMBER(E19), "([1]-[1b])*([2]+[2b]/2)*QTwh*QLwh","([1]-[1b])*([2]+[2b]/2)*QTwh")),(IF(ISNUMBER(E19), "([1]-[1b])*([2]+[2b]/2)*QLwh","([1]-[1b])*([2]+[2b]/2)")))),(IF(ISNUMBER(E18),(IF(ISNUMBER(E19), "([1]-[1b])*[2]*QTwh*QLwh","([1]-[1b])*[2]*QTwh")),(IF(ISNUMBER(E19), "([1]-[1b])*[2]*QLwh","([1]-[1b])*[2]"))))))),0))</f>
        <v>0</v>
      </c>
      <c r="N49" s="10">
        <f>IF(ISNUMBER(N12),IF(ISNUMBER(N13),-(N12-N6)*((N7+N13)/2),-(N12-N6)*N7),0)</f>
        <v>0</v>
      </c>
      <c r="O49" s="10">
        <f>IF(ISNUMBER(O12),IF(ISNUMBER(O13),-(O12-O6)*((O7+O13)/2),-(O12-O6)*O7),0)</f>
        <v>0</v>
      </c>
      <c r="P49" s="10">
        <f>IF(ISNUMBER(P12),IF(ISNUMBER(P13),-(P12-P6)*((P7+P13)/2),-(P12-P6)*P7),0)</f>
        <v>0</v>
      </c>
      <c r="Q49" s="10">
        <f>IF(ISNUMBER(Q12),IF(ISNUMBER(Q13),-(Q12-Q6)*((Q7+Q13)/2),-(Q12-Q6)*Q7),0)</f>
        <v>0</v>
      </c>
    </row>
    <row r="50" spans="1:17">
      <c r="A50" s="66">
        <v>25</v>
      </c>
      <c r="B50" s="67" t="s">
        <v>122</v>
      </c>
      <c r="C50" s="68" t="str">
        <f>C49</f>
        <v>YYY/TON</v>
      </c>
      <c r="D50" s="68" t="s">
        <v>5</v>
      </c>
      <c r="E50" s="123">
        <f>(IF(ISNUMBER(E13),((IF(ISNUMBER(E12),(IF(ISNUMBER(E18),(IF(ISNUMBER(E19),(((E7-E13)*((E6+E12)/2)))*E18*E19,(E7-E13)*((E6+E12)/2)*E18)),(IF(ISNUMBER(E19),(E7-E13)*((E6+E12)/2)*E19,(((E7-E13)*((E6+E12)/2))))))),(IF(ISNUMBER(E18),(IF(ISNUMBER(E19),(((E7-E13)*E6*E18*E19)),(((E7-E13)*E6*E18)))),(IF(ISNUMBER(E19),(E7-E13)*E6*E19,(((E7-E13)*E6))))))))),0))</f>
        <v>0</v>
      </c>
      <c r="F50" s="124">
        <f t="shared" ref="F50:J50" si="30">(IF(ISNUMBER(F13),((IF(ISNUMBER(F12),(IF(ISNUMBER(F18),(IF(ISNUMBER(F19),(((F7-F13)*((F6+F12)/2)))*F18*F19,(F7-F13)*((F6+F12)/2)*F18)),(IF(ISNUMBER(F19),(F7-F13)*((F6+F12)/2)*F19,(((F7-F13)*((F6+F12)/2))))))),(IF(ISNUMBER(F18),(IF(ISNUMBER(F19),(((F7-F13)*F6*F18*F19)),(((F7-F13)*F6*F18)))),(IF(ISNUMBER(F19),(F7-F13)*F6*F19,(((F7-F13)*F6))))))))),0))</f>
        <v>0</v>
      </c>
      <c r="G50" s="124">
        <f t="shared" si="30"/>
        <v>0</v>
      </c>
      <c r="H50" s="124">
        <f t="shared" si="30"/>
        <v>0</v>
      </c>
      <c r="I50" s="124">
        <f t="shared" si="30"/>
        <v>0</v>
      </c>
      <c r="J50" s="125">
        <f t="shared" si="30"/>
        <v>0</v>
      </c>
      <c r="K50" s="104">
        <f>(IF(ISNUMBER(E13),((IF(ISNUMBER(E12),(IF(ISNUMBER(E18),(IF(ISNUMBER(E19),"([2]-[2b])*(([1]+[1b])/2)*QTwh*QLwh","([2]-[2b])*(([1]+[1b])/2)*QTwh")),(IF(ISNUMBER(E19),"([2]-[2b])*(([1]+[1b])/2)*QLwh","([2]-[2b])*(([1]+[1b])/2)")))),(IF(ISNUMBER(E18),(IF(ISNUMBER(E19), "([2]-[2b])*[1]*QTwh*QLwh","([2]-[2b])*[1]*QTwh" )),(IF(ISNUMBER(E19), "([2]-[2b])*[1]*QLwh","([2]-[2b])*[1]" ))))))),0))</f>
        <v>0</v>
      </c>
      <c r="N50" s="10">
        <f>IF(ISNUMBER(N13),(IF(ISNUMBER(N12),-(N13-N7)*((N6+N12)/2),-(N13-N7)*N6)),0)</f>
        <v>0</v>
      </c>
      <c r="O50" s="10">
        <f>IF(ISNUMBER(O13),(IF(ISNUMBER(O12),-(O13-O7)*((O6+O12)/2),-(O13-O7)*O6)),0)</f>
        <v>0</v>
      </c>
      <c r="P50" s="10">
        <f>IF(ISNUMBER(P13),(IF(ISNUMBER(P12),-(P13-P7)*((P6+P12)/2),-(P13-P7)*P6)),0)</f>
        <v>0</v>
      </c>
      <c r="Q50" s="10">
        <f>IF(ISNUMBER(Q13),(IF(ISNUMBER(Q12),-(Q13-Q7)*((Q6+Q12)/2),-(Q13-Q7)*Q6)),0)</f>
        <v>0</v>
      </c>
    </row>
    <row r="51" spans="1:17">
      <c r="A51" s="66">
        <v>25</v>
      </c>
      <c r="B51" s="67" t="s">
        <v>123</v>
      </c>
      <c r="C51" s="68" t="str">
        <f t="shared" ref="C51:C53" si="31">C50</f>
        <v>YYY/TON</v>
      </c>
      <c r="D51" s="68" t="s">
        <v>12</v>
      </c>
      <c r="E51" s="123">
        <f>IF($G$2="importé",IF(ISNUMBER(E14),(E8-E14),0),IF($G$2="exporté",IF(ISNUMBER(E14),-(E8-E14),0)))</f>
        <v>0</v>
      </c>
      <c r="F51" s="124">
        <f t="shared" ref="F51:J51" si="32">IF($G$2="importé",IF(ISNUMBER(F14),(F8-F14),0),IF($G$2="exporté",IF(ISNUMBER(F14),-(F8-F14),0)))</f>
        <v>0</v>
      </c>
      <c r="G51" s="124">
        <f t="shared" si="32"/>
        <v>0</v>
      </c>
      <c r="H51" s="124">
        <f t="shared" si="32"/>
        <v>0</v>
      </c>
      <c r="I51" s="124">
        <f t="shared" si="32"/>
        <v>0</v>
      </c>
      <c r="J51" s="125">
        <f t="shared" si="32"/>
        <v>0</v>
      </c>
      <c r="K51" s="104">
        <f>IF($G$2="importé",IF(ISNUMBER(E14),"[3]-[3b]",0),IF($G$2="exporté",IF(ISNUMBER(E14),"-([3]-[3b])",0),0))</f>
        <v>0</v>
      </c>
      <c r="N51" s="10">
        <f>IF($G$2="import",(N8-N14),(IF($G$2="export",-(N8-N14),0)))</f>
        <v>0</v>
      </c>
      <c r="O51" s="10">
        <f>IF($G$2="import",(O8-O14),(IF($G$2="export",-(O8-O14),0)))</f>
        <v>0</v>
      </c>
      <c r="P51" s="10">
        <f>IF($G$2="import",(P8-P14),(IF($G$2="export",-(P8-P14),0)))</f>
        <v>0</v>
      </c>
      <c r="Q51" s="10">
        <f>IF($G$2="import",(Q8-Q14),(IF($G$2="export",-(Q8-Q14),0)))</f>
        <v>0</v>
      </c>
    </row>
    <row r="52" spans="1:17">
      <c r="A52" s="66">
        <v>27</v>
      </c>
      <c r="B52" s="67" t="s">
        <v>124</v>
      </c>
      <c r="C52" s="68" t="str">
        <f t="shared" si="31"/>
        <v>YYY/TON</v>
      </c>
      <c r="D52" s="68" t="s">
        <v>13</v>
      </c>
      <c r="E52" s="123">
        <f t="shared" ref="E52:J52" si="33">IF(ISNUMBER(E15),(IF(ISNUMBER(E20),(IF(ISNUMBER(E21),(E15-E10)+((E30-E29)*(1-(E20*E21))),(E15-E10)+((E30-E29)*(1-(E20))))),(IF(ISNUMBER(E21),(E15-E10)+((E30-E29)*(1-E21)),(E15-E10))))),0)</f>
        <v>0</v>
      </c>
      <c r="F52" s="124">
        <f t="shared" si="33"/>
        <v>0</v>
      </c>
      <c r="G52" s="124">
        <f t="shared" si="33"/>
        <v>0</v>
      </c>
      <c r="H52" s="124">
        <f t="shared" si="33"/>
        <v>0</v>
      </c>
      <c r="I52" s="124">
        <f t="shared" si="33"/>
        <v>0</v>
      </c>
      <c r="J52" s="125">
        <f t="shared" si="33"/>
        <v>0</v>
      </c>
      <c r="K52" s="104">
        <f>IF(ISNUMBER(E15),(IF(ISNUMBER(E20),(IF(ISNUMBER(E21),"[5b]-[5]+([12]-[11]*(1-(QTfg*QLfg)))","[5b]-[5]+([12]-[11]*(1-QLfg))")),(IF(ISNUMBER(E21),"[5b]-[5]+([12]-[11]*(1-QTfg))","[5b]-[5])")))),0)</f>
        <v>0</v>
      </c>
      <c r="N52" s="10" t="e">
        <f>-(N10-N15)</f>
        <v>#DIV/0!</v>
      </c>
      <c r="O52" s="10" t="e">
        <f>-(O10-O15)</f>
        <v>#DIV/0!</v>
      </c>
      <c r="P52" s="10" t="e">
        <f>-(P10-P15)</f>
        <v>#DIV/0!</v>
      </c>
      <c r="Q52" s="10" t="e">
        <f>-(Q10-Q15)</f>
        <v>#DIV/0!</v>
      </c>
    </row>
    <row r="53" spans="1:17" ht="12" thickBot="1">
      <c r="A53" s="69">
        <v>28</v>
      </c>
      <c r="B53" s="69" t="s">
        <v>125</v>
      </c>
      <c r="C53" s="70" t="str">
        <f t="shared" si="31"/>
        <v>YYY/TON</v>
      </c>
      <c r="D53" s="70" t="s">
        <v>6</v>
      </c>
      <c r="E53" s="126">
        <f>-E16</f>
        <v>0</v>
      </c>
      <c r="F53" s="127">
        <f t="shared" ref="F53:J53" si="34">-F16</f>
        <v>0</v>
      </c>
      <c r="G53" s="127">
        <f t="shared" si="34"/>
        <v>0</v>
      </c>
      <c r="H53" s="127">
        <f t="shared" si="34"/>
        <v>0</v>
      </c>
      <c r="I53" s="127">
        <f t="shared" si="34"/>
        <v>0</v>
      </c>
      <c r="J53" s="128">
        <f t="shared" si="34"/>
        <v>0</v>
      </c>
      <c r="K53" s="105">
        <f>IF(ISNUMBER(E16),"-[7]",0)</f>
        <v>0</v>
      </c>
      <c r="N53" s="39" t="e">
        <f>-N16</f>
        <v>#DIV/0!</v>
      </c>
      <c r="O53" s="39" t="e">
        <f t="shared" ref="O53:Q53" si="35">-O16</f>
        <v>#DIV/0!</v>
      </c>
      <c r="P53" s="39" t="e">
        <f t="shared" si="35"/>
        <v>#DIV/0!</v>
      </c>
      <c r="Q53" s="39" t="e">
        <f t="shared" si="35"/>
        <v>#DIV/0!</v>
      </c>
    </row>
    <row r="54" spans="1:17">
      <c r="A54" s="7"/>
      <c r="B54" s="8"/>
      <c r="D54" s="4"/>
    </row>
    <row r="55" spans="1:17">
      <c r="A55" s="7"/>
      <c r="B55" s="8"/>
      <c r="D55" s="4"/>
    </row>
    <row r="56" spans="1:17">
      <c r="E56" s="6"/>
    </row>
    <row r="57" spans="1:17" ht="12" thickBot="1">
      <c r="A57" s="60"/>
      <c r="B57" s="50" t="s">
        <v>126</v>
      </c>
      <c r="C57" s="51" t="s">
        <v>102</v>
      </c>
      <c r="D57" s="51" t="s">
        <v>3</v>
      </c>
      <c r="E57" s="52">
        <v>2005</v>
      </c>
      <c r="F57" s="52">
        <v>2006</v>
      </c>
      <c r="G57" s="52">
        <v>2007</v>
      </c>
      <c r="H57" s="52">
        <v>2008</v>
      </c>
      <c r="I57" s="52">
        <v>2009</v>
      </c>
      <c r="J57" s="52">
        <v>2010</v>
      </c>
      <c r="K57" s="51" t="s">
        <v>104</v>
      </c>
      <c r="N57" s="24" t="s">
        <v>16</v>
      </c>
      <c r="O57" s="24" t="s">
        <v>17</v>
      </c>
      <c r="P57" s="24" t="s">
        <v>18</v>
      </c>
      <c r="Q57" s="24" t="s">
        <v>19</v>
      </c>
    </row>
    <row r="58" spans="1:17">
      <c r="A58" s="18">
        <v>29</v>
      </c>
      <c r="B58" s="18" t="s">
        <v>127</v>
      </c>
      <c r="C58" s="19" t="s">
        <v>15</v>
      </c>
      <c r="D58" s="18"/>
      <c r="E58" s="140"/>
      <c r="F58" s="141"/>
      <c r="G58" s="141"/>
      <c r="H58" s="141"/>
      <c r="I58" s="141"/>
      <c r="J58" s="142"/>
      <c r="K58" s="18"/>
    </row>
    <row r="59" spans="1:17">
      <c r="A59" s="18">
        <v>30</v>
      </c>
      <c r="B59" s="18" t="s">
        <v>128</v>
      </c>
      <c r="C59" s="19" t="s">
        <v>30</v>
      </c>
      <c r="D59" s="18"/>
      <c r="E59" s="129">
        <f>E58*E39</f>
        <v>0</v>
      </c>
      <c r="F59" s="130"/>
      <c r="G59" s="130"/>
      <c r="H59" s="130"/>
      <c r="I59" s="130"/>
      <c r="J59" s="131"/>
      <c r="K59" s="18" t="s">
        <v>50</v>
      </c>
      <c r="N59" s="6">
        <f>AVERAGE(E59:G59)</f>
        <v>0</v>
      </c>
      <c r="O59" s="6" t="e">
        <f t="shared" ref="O59" si="36">AVERAGE(F59:H59)</f>
        <v>#DIV/0!</v>
      </c>
      <c r="P59" s="6" t="e">
        <f t="shared" ref="P59" si="37">AVERAGE(G59:I59)</f>
        <v>#DIV/0!</v>
      </c>
      <c r="Q59" s="6" t="e">
        <f t="shared" ref="Q59" si="38">AVERAGE(H59:J59)</f>
        <v>#DIV/0!</v>
      </c>
    </row>
    <row r="60" spans="1:17" ht="12" thickBot="1">
      <c r="A60" s="15">
        <v>31</v>
      </c>
      <c r="B60" s="15" t="s">
        <v>129</v>
      </c>
      <c r="C60" s="16" t="s">
        <v>30</v>
      </c>
      <c r="D60" s="15"/>
      <c r="E60" s="132">
        <f>E58*E40</f>
        <v>0</v>
      </c>
      <c r="F60" s="133"/>
      <c r="G60" s="133"/>
      <c r="H60" s="133"/>
      <c r="I60" s="133"/>
      <c r="J60" s="134"/>
      <c r="K60" s="15" t="s">
        <v>51</v>
      </c>
      <c r="N60" s="6">
        <f>AVERAGE(E60:G60)</f>
        <v>0</v>
      </c>
      <c r="O60" s="6" t="e">
        <f t="shared" ref="O60" si="39">AVERAGE(F60:H60)</f>
        <v>#DIV/0!</v>
      </c>
      <c r="P60" s="6" t="e">
        <f t="shared" ref="P60" si="40">AVERAGE(G60:I60)</f>
        <v>#DIV/0!</v>
      </c>
      <c r="Q60" s="6" t="e">
        <f t="shared" ref="Q60" si="41">AVERAGE(H60:J60)</f>
        <v>#DIV/0!</v>
      </c>
    </row>
  </sheetData>
  <sheetProtection password="C190" sheet="1" objects="1" scenarios="1"/>
  <mergeCells count="1">
    <mergeCell ref="N4:Q4"/>
  </mergeCells>
  <dataValidations disablePrompts="1" count="1">
    <dataValidation showInputMessage="1" showErrorMessage="1" sqref="G2"/>
  </dataValidations>
  <pageMargins left="0.25" right="0.25" top="0.75" bottom="0.75" header="0.3" footer="0.3"/>
  <pageSetup paperSize="120" scale="74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Nom du produit</vt:lpstr>
      <vt:lpstr>'Nom du produit'!Print_Area</vt:lpstr>
    </vt:vector>
  </TitlesOfParts>
  <Company>FAO of the UN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BarreieroHurle</dc:creator>
  <cp:lastModifiedBy>BarreiroHurle</cp:lastModifiedBy>
  <cp:lastPrinted>2011-09-26T07:47:52Z</cp:lastPrinted>
  <dcterms:created xsi:type="dcterms:W3CDTF">2011-04-06T10:29:38Z</dcterms:created>
  <dcterms:modified xsi:type="dcterms:W3CDTF">2011-10-10T10:03:53Z</dcterms:modified>
</cp:coreProperties>
</file>