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61" yWindow="120" windowWidth="12120" windowHeight="8685" tabRatio="859" firstSheet="10" activeTab="12"/>
  </bookViews>
  <sheets>
    <sheet name="1. Entrada - 94-95" sheetId="1" r:id="rId1"/>
    <sheet name="2. Entrada - 95-96" sheetId="2" r:id="rId2"/>
    <sheet name="3. Entrada - 99-00" sheetId="3" r:id="rId3"/>
    <sheet name="4. Indicadores externos" sheetId="4" r:id="rId4"/>
    <sheet name="5. Preguntas de Oficina Proy. " sheetId="5" r:id="rId5"/>
    <sheet name="6.  Empleados del Proyecto" sheetId="6" r:id="rId6"/>
    <sheet name="7. WUA" sheetId="7" r:id="rId7"/>
    <sheet name="8.  Canal Principal" sheetId="8" r:id="rId8"/>
    <sheet name="9. Canales del Segundo Nivel" sheetId="9" r:id="rId9"/>
    <sheet name="10.  Canales del Tercer Nivel" sheetId="10" r:id="rId10"/>
    <sheet name="11. Entregas Finales" sheetId="11" r:id="rId11"/>
    <sheet name="12. Indicadores Internos" sheetId="12" r:id="rId12"/>
    <sheet name="13. Indicadores de IPTRID" sheetId="13" r:id="rId13"/>
  </sheets>
  <externalReferences>
    <externalReference r:id="rId16"/>
    <externalReference r:id="rId17"/>
  </externalReferences>
  <definedNames>
    <definedName name="_xlnm.Print_Area" localSheetId="0">'1. Entrada - 94-95'!$A$1:$O$295</definedName>
    <definedName name="_xlnm.Print_Area" localSheetId="11">'12. Indicadores Internos'!$A$1:$G$198</definedName>
    <definedName name="_xlnm.Print_Area" localSheetId="1">'2. Entrada - 95-96'!$A$1:$O$295</definedName>
    <definedName name="_xlnm.Print_Area" localSheetId="2">'3. Entrada - 99-00'!$A$1:$O$295</definedName>
    <definedName name="_xlnm.Print_Area" localSheetId="3">'4. Indicadores externos'!$A$1:$I$45</definedName>
    <definedName name="_xlnm.Print_Titles" localSheetId="9">'10.  Canales del Tercer Nivel'!$1:$5</definedName>
    <definedName name="_xlnm.Print_Titles" localSheetId="10">'11. Entregas Finales'!$1:$5</definedName>
    <definedName name="_xlnm.Print_Titles" localSheetId="11">'12. Indicadores Internos'!$19:$19</definedName>
    <definedName name="_xlnm.Print_Titles" localSheetId="4">'5. Preguntas de Oficina Proy. '!$1:$5</definedName>
    <definedName name="_xlnm.Print_Titles" localSheetId="5">'6.  Empleados del Proyecto'!$1:$5</definedName>
    <definedName name="_xlnm.Print_Titles" localSheetId="6">'7. WUA'!$1:$5</definedName>
    <definedName name="_xlnm.Print_Titles" localSheetId="7">'8.  Canal Principal'!$1:$5</definedName>
    <definedName name="_xlnm.Print_Titles" localSheetId="8">'9. Canales del Segundo Nivel'!$1:$5</definedName>
  </definedNames>
  <calcPr fullCalcOnLoad="1"/>
</workbook>
</file>

<file path=xl/sharedStrings.xml><?xml version="1.0" encoding="utf-8"?>
<sst xmlns="http://schemas.openxmlformats.org/spreadsheetml/2006/main" count="2802" uniqueCount="1340">
  <si>
    <t>Arroz inundado #2</t>
  </si>
  <si>
    <t>MCM de ET por campo regado dentro del área bajo comando durante la estación de producción solamente</t>
  </si>
  <si>
    <t>Arroz inundado #3</t>
  </si>
  <si>
    <t>Desc. Cultivo.</t>
  </si>
  <si>
    <t>Total</t>
  </si>
  <si>
    <t>Tabla 2  -  Valores mensuales de ETo</t>
  </si>
  <si>
    <t>Mes --&gt;</t>
  </si>
  <si>
    <t>Anual</t>
  </si>
  <si>
    <t>ET Total mensual, MCM</t>
  </si>
  <si>
    <t>ETo mensual, mm.  --&gt;</t>
  </si>
  <si>
    <t>Prec. Effec. total men., MCM</t>
  </si>
  <si>
    <t>ET men.-Prec. Eff., MCM</t>
  </si>
  <si>
    <t>Tabla 3 - Agua de superficie que entra en los límites del área bajo comando (MCM) y que puede ser usada para irrigación</t>
  </si>
  <si>
    <t>Agua de irrigación que entra de afuera del área bajo comando a través de canales regulares.  La MCM debe ser el total de MCM al punto original de divergencia.</t>
  </si>
  <si>
    <t>Otras entradas de agua de irrigación al área bajo comando desde fuentes externas #2 (se define abajo)</t>
  </si>
  <si>
    <t>Otras entradas de agua de irrigación al área bajo comando desde fuentes externas #3 (se define abajo)</t>
  </si>
  <si>
    <t>Total de las fuentes del agua para riego de superficie</t>
  </si>
  <si>
    <t>ET - Precipitación Efectiva,   MCM</t>
  </si>
  <si>
    <t>Nombre de cultivo regados</t>
  </si>
  <si>
    <t>Defina las fuentes externas de agua para irrigación de superficie</t>
  </si>
  <si>
    <t>Fuente externa #2:</t>
  </si>
  <si>
    <t>Fuente externa #3:</t>
  </si>
  <si>
    <t>Tabla 4 - Fuente interna de agua para riego de superficie (MCM)</t>
  </si>
  <si>
    <t>("no-canal" el agua se pudo haber originado en canales pero los volúmenes de abajo son bombeados o divergidos, drenes, lagos, etc.)</t>
  </si>
  <si>
    <t>Uso directo de los rancheros de agua no de canal dentro del área bajo comando.**Programa ciclo 2001-02"</t>
  </si>
  <si>
    <t>Uso del agua no de canal por parte de las autoridades del proyecto dentro del área bajo comando.</t>
  </si>
  <si>
    <t>Recirculación dentro del área bajo comando</t>
  </si>
  <si>
    <t>Tabla 5  - Hectáreas de cada cultivo en el área bajo comando, por mes</t>
  </si>
  <si>
    <t>(note - números azules en las celdas de cada mes son los valores de Kc que fueron entrados antes.  Un dato de área debe ser ingresado en la celda blanca para que los datos de Kc sean usados)</t>
  </si>
  <si>
    <t>Mes del año del agua--&gt;</t>
  </si>
  <si>
    <t>max. valor</t>
  </si>
  <si>
    <t>Nombre del cultivo</t>
  </si>
  <si>
    <t>Parcelas sin cultivo este mes (valor computado)</t>
  </si>
  <si>
    <t>NECESIDAD NETA POR MES, MCM (no incluye</t>
  </si>
  <si>
    <t>necesidades especiales ni control de sales)</t>
  </si>
  <si>
    <t>Necesidad bruta de las parcelas (incluye la eficiencia de los campos y pérdidas especiales del arroz por perc. prof. y escurrimiento) - MCM</t>
  </si>
  <si>
    <t>BRUTO TOTAL NECESARIO POR MES, MCM</t>
  </si>
  <si>
    <t>chequee en requisitos especiales antes, no incluye requisitos por salinidad</t>
  </si>
  <si>
    <t xml:space="preserve">Eficiencia general computada de riego de parcelas = </t>
  </si>
  <si>
    <t>Máxima necesidad bruta por mes - Incluye requisitos especiales  - MCM</t>
  </si>
  <si>
    <t>Total Área irrigada  , Ha</t>
  </si>
  <si>
    <t>este valor es el total, no es el maximo ^            .</t>
  </si>
  <si>
    <t>Los datos que siguen sobre agua subterránea deben ser proveídos si se usan norias dentro del área del proyecto.</t>
  </si>
  <si>
    <t>**Volumenes bombeada desde afuera del área bajo comando son estimaciónes con 5% de la area</t>
  </si>
  <si>
    <t xml:space="preserve">Agua subterránea bombeada por rancheros dentro del área bajo comando </t>
  </si>
  <si>
    <t>Incluye prácticas especiales</t>
  </si>
  <si>
    <t>Agua subterránea bombeada por las autoridades del proyecto dentro del área bajo comando.</t>
  </si>
  <si>
    <t>No incluye control de salinidad</t>
  </si>
  <si>
    <t>Agua subterránea de los rancheros bombeada hacia el acuífero pero desde afuera del área bajo comando.</t>
  </si>
  <si>
    <t>valores mensuales máximos, MCM:</t>
  </si>
  <si>
    <t>Agua de las autoridades del proyecto bombeada hacia el acuífero pero desde afuera del área bajo comando.</t>
  </si>
  <si>
    <t>Agua subterránea que se bombea fuera del área bajo comando.</t>
  </si>
  <si>
    <t>Total del agua subterránea bombeada dentro del área bajo comando.</t>
  </si>
  <si>
    <t>Examine los MCM de la necesidad de agua de riego en un AÑO para el lavado de sales</t>
  </si>
  <si>
    <t xml:space="preserve">                        mm neto para lavado = previos Net*LR/(1-LR) - (Perc Prof lluv)….pero no menos que 0</t>
  </si>
  <si>
    <t>Chequeo real del almacenamiento y recarga del agua subterránea:</t>
  </si>
  <si>
    <t>Adj. LR</t>
  </si>
  <si>
    <t>Deep Perc of</t>
  </si>
  <si>
    <t>LR - DP</t>
  </si>
  <si>
    <t>LR necesaria</t>
  </si>
  <si>
    <t>A.  Totales anuales reportados de extracción del acuífero por el bombeo =</t>
  </si>
  <si>
    <t>MCM</t>
  </si>
  <si>
    <t>ET-(Lluvia Efectiva), MCM</t>
  </si>
  <si>
    <t>Net MCM</t>
  </si>
  <si>
    <t>Lluvia, MCM</t>
  </si>
  <si>
    <t>B.  Estimación de percolacion de agua de riego</t>
  </si>
  <si>
    <t xml:space="preserve">      Su estimación antes de eficiencia de transmisión de canales:</t>
  </si>
  <si>
    <t>Estas perdidas incluyen infiltración, y perdidas de superficie, y evaporación.</t>
  </si>
  <si>
    <t xml:space="preserve">      Su estimación del porcentaje de agua en los canales que sale como infiltracion que enta el acuífero:</t>
  </si>
  <si>
    <t xml:space="preserve">                                   (no puede ser mas que</t>
  </si>
  <si>
    <t>, el numero que corresponde al</t>
  </si>
  <si>
    <t>% arriba)</t>
  </si>
  <si>
    <t xml:space="preserve">      Su estimación antes de eficiencia de riego en la parcela:</t>
  </si>
  <si>
    <t xml:space="preserve">      Su estimación del porcentaje del riego en la parcela que sale como infiltracion que entra el acuífero:</t>
  </si>
  <si>
    <t>C.  Su estimación rápida del porcentaje de infiltración profunda y</t>
  </si>
  <si>
    <t xml:space="preserve">                percolación profunda de parcelas del agua bombeada que retorna al acuífero.</t>
  </si>
  <si>
    <t>%</t>
  </si>
  <si>
    <t>Esto asume 80% en eficiencia promedio del bombeo de todos los rancheros y la mitad de la eficiencia de transmisión del bombeo en el proyecto</t>
  </si>
  <si>
    <t>D.  Estimación de extracción anual por bombeo de los acuíferos que se usa para la ET o escurr. sup.</t>
  </si>
  <si>
    <t>Total adentro:</t>
  </si>
  <si>
    <t>E.  Recarga de agua de riego de origin canales -dentro canales y parcelas</t>
  </si>
  <si>
    <t>F.  Diferencia (d-e).  Si el valor &gt;0, es otro fuente de agua de riego</t>
  </si>
  <si>
    <t>Parte de recarga de adentro a la izqui. :</t>
  </si>
  <si>
    <t>G.  Neto anual computado de extracción debida a irrigación en el área bajo comando</t>
  </si>
  <si>
    <t>FIN de la sección de entrada de datos de AGUA SUBTERRÁNEA</t>
  </si>
  <si>
    <t>Esta tabla requiere 3 entradas por cada mes:</t>
  </si>
  <si>
    <t>NETO MCM de la necesidad de agua de riego para lavado de sales:</t>
  </si>
  <si>
    <t xml:space="preserve">         A.  Milímetros brutos de precipitación por mes.</t>
  </si>
  <si>
    <t xml:space="preserve">         B.   Por cada cultivo, una estimación del PORCENTAJE de precipitación que es efectiva, por mes.</t>
  </si>
  <si>
    <t xml:space="preserve">                     Precipitación efectiva en esta hoja de cálculo es </t>
  </si>
  <si>
    <t xml:space="preserve">                           - Almacenada en el área de raíces del cultivo para usarse como  ET en los siguientes meses o</t>
  </si>
  <si>
    <t xml:space="preserve">                           - Es usada como ET durante el mes…….esto NO incluye percolación profunda para el lavado de sales</t>
  </si>
  <si>
    <t xml:space="preserve">Necesidad NETA por mes, MAS cualquier otro requisito BRUTO - MCM </t>
  </si>
  <si>
    <t xml:space="preserve">                    ***Toda otra precipitación ya sea que PERCOLA PROFUNDAMENTE, o SE ESCURRE.</t>
  </si>
  <si>
    <t xml:space="preserve">                    Se entiende que esta no es la mejor combinación (Neto y Gros-bruto) - pero los " requisitos especiales" son difíciles de manejar.</t>
  </si>
  <si>
    <t xml:space="preserve">         C.  Por cada cultivo, una estimación de los mililitros por percolación profunda de precipitación debajo del área de raíces, por mes.</t>
  </si>
  <si>
    <t>Entrada</t>
  </si>
  <si>
    <t>Nombre de cultivos regados</t>
  </si>
  <si>
    <t>Precipitación, mm</t>
  </si>
  <si>
    <t>Cultivos regados</t>
  </si>
  <si>
    <t>ET del campo, mm</t>
  </si>
  <si>
    <t>% Precip. Effec.</t>
  </si>
  <si>
    <t>Precip. Effec., mm</t>
  </si>
  <si>
    <t>Perc. Prof. de precip., mm.</t>
  </si>
  <si>
    <t>TOTAL por MES:</t>
  </si>
  <si>
    <t>Valores máximos mensuales, MCM:</t>
  </si>
  <si>
    <t>Dato</t>
  </si>
  <si>
    <t>MCM ppt en área bajo comando</t>
  </si>
  <si>
    <t>MCM prec. efec. en área regada bajo comando</t>
  </si>
  <si>
    <t>MCM de prec. efec.</t>
  </si>
  <si>
    <t>Máx. Ha este AÑO</t>
  </si>
  <si>
    <t>MCM de requisitos agronómicos especiales</t>
  </si>
  <si>
    <t>TOTALES:</t>
  </si>
  <si>
    <t>Cultivo</t>
  </si>
  <si>
    <t>Total por mes:</t>
  </si>
  <si>
    <t xml:space="preserve">Algunos cultivos tienen requisitos especiales de riego en un momento especial del AÑO. </t>
  </si>
  <si>
    <t xml:space="preserve">Por ejemplo, campos de arroz necesitan ser inundados antes del transplante o plantación. </t>
  </si>
  <si>
    <t xml:space="preserve">      Campos de algodón necesitan ser "pre-irrigados" - esto es, irrigados antes de la plantación.</t>
  </si>
  <si>
    <t xml:space="preserve">Estos requisitos especiales pueden requerir una demanda mucho mayor del agua del riego del proyecto de lo que se espera si uno solo examina </t>
  </si>
  <si>
    <t>los requerimientos de evapotranspiración.  De todas maneras, esto NO incluye ningún requisito de agua para el control de sales.</t>
  </si>
  <si>
    <t>**La unidad de entrada de valores para la Tabla 9 son mililitros.  Deben representar los mililitros brutos necesarios ADEMÁS de</t>
  </si>
  <si>
    <t xml:space="preserve">cualquier requerimiento por ET (menos la precipitación efectiva).  Deben ser los valores "grosos (brutos)" del campo, </t>
  </si>
  <si>
    <t>pero no deben incluir pérdidas por transmisión que ocurren al transportar el agua al campo.</t>
  </si>
  <si>
    <t>Inserte valores en mm. por este AÑO.  Capaz que no hay entradas en esta tabla, depende del cultivo y las prácticas.</t>
  </si>
  <si>
    <t>Necesidad especial, mm. de agua de riego</t>
  </si>
  <si>
    <t>Descripción de cultivos regados</t>
  </si>
  <si>
    <t>Tipo de cambio -  $US/(moneda local) :</t>
  </si>
  <si>
    <t>Producción típica, tons métrica</t>
  </si>
  <si>
    <t>Precio de venta a la tranquera, moneda local/ ton métrica</t>
  </si>
  <si>
    <t>hectáreas</t>
  </si>
  <si>
    <t>Tonelaje bruto / año</t>
  </si>
  <si>
    <t>Valores de producción agrícola, $US/AÑO</t>
  </si>
  <si>
    <t>Valor total anual ($US)</t>
  </si>
  <si>
    <t>Uso directo de los rancheros de agua no de canal dentro del área bajo comando.</t>
  </si>
  <si>
    <t>Tabla 3 - Agua de superficie que entra en los límites del área bajo comando Millions de Metros Cubicos (MCM) y que puede ser usada para irrigación</t>
  </si>
  <si>
    <t xml:space="preserve">"DI 12" se refiere a "Data Item No. 12" de la guía IPTRID </t>
  </si>
  <si>
    <t xml:space="preserve">Num. De Indicador para la documentación RAP </t>
  </si>
  <si>
    <t>Descripción de datos</t>
  </si>
  <si>
    <t>Unidades</t>
  </si>
  <si>
    <t>Est.</t>
  </si>
  <si>
    <t>Año  1, Mes  --&gt;</t>
  </si>
  <si>
    <t>Año  2, Mes --&gt;</t>
  </si>
  <si>
    <t>Año  3, Mes --&gt;</t>
  </si>
  <si>
    <t>Valor promedio</t>
  </si>
  <si>
    <t>CI</t>
  </si>
  <si>
    <t>Eficiencias declaradas</t>
  </si>
  <si>
    <t>%/100</t>
  </si>
  <si>
    <t>Eficiencia de transmisión declarada (infiltración profunda y derrame)</t>
  </si>
  <si>
    <t>Peso de la eficiencia de irrigación de campos dentro de las eficiencias declaradas</t>
  </si>
  <si>
    <t>Áreas</t>
  </si>
  <si>
    <t>DI 3</t>
  </si>
  <si>
    <t>Área física de área bajo cultivo dentro del área bajo comando (no incluye doble cultivo)</t>
  </si>
  <si>
    <t>Ha</t>
  </si>
  <si>
    <t>DI 4</t>
  </si>
  <si>
    <t>Área de cultivos bajo riego dentro del área bajo comando</t>
  </si>
  <si>
    <t>Intensidad de cultivos del área bajo comando incluyendo doble cultivos</t>
  </si>
  <si>
    <t>ningún</t>
  </si>
  <si>
    <t>Fuentes externas de agua dentro del área bajo comando</t>
  </si>
  <si>
    <t>DI 2</t>
  </si>
  <si>
    <t>Entradas del agua para riego de superficie de afuera del área bajo comando (diversiones y puntos de entrada)</t>
  </si>
  <si>
    <t>Precipitación bruta del área bajo comando</t>
  </si>
  <si>
    <t>Precipitación efectiva de las parcelas regadas (no incluye lavado de sales)</t>
  </si>
  <si>
    <t xml:space="preserve">Extracción neta del acuífero para irrigación del área bajo comando </t>
  </si>
  <si>
    <t>DI 5</t>
  </si>
  <si>
    <t>Entrada de agua total - incluye prec. bruta. y extracción neta de acuif., excluye recirculación externa</t>
  </si>
  <si>
    <t>Fuentes de agua del área bajo comando</t>
  </si>
  <si>
    <t>Recirculación interna de agua de superficie/bombeo por los rancheros o en el área del proyecto</t>
  </si>
  <si>
    <t>Bombeo bruto de agua subterránea por los rancheros dentro del área del proyecto</t>
  </si>
  <si>
    <t>Bombeo bruto de agua subterránea por las autoridades dentro del área del proyecto</t>
  </si>
  <si>
    <t>Estimación total de fuente interna de agua</t>
  </si>
  <si>
    <t>Agua de irrigación suministrada a los usuarios</t>
  </si>
  <si>
    <t>Fuentes internas de agua que tienen una eficiencia de transmisión estimada de:</t>
  </si>
  <si>
    <t>DI 1</t>
  </si>
  <si>
    <t>Suministro de agua para riego de superficie a los usuarios - usando la eficiencia de transmisión declarada</t>
  </si>
  <si>
    <t>Fuente interna para suministro de agua a usuarios (recirculación de superficie mas bombeo - ef. trans.)</t>
  </si>
  <si>
    <t>Suministro total de agua a los usuarios (agua superficial externa + divergencias internas y bombeo), reducidas por la ef. de transmisión.</t>
  </si>
  <si>
    <t>Requerimientos netos para riego de parcelas</t>
  </si>
  <si>
    <t>DI 20</t>
  </si>
  <si>
    <t>ET del área de cultivos del área bajo comando</t>
  </si>
  <si>
    <t>ET del agua de riego del área bajo comando   (ET - precipitación efectiva)</t>
  </si>
  <si>
    <t>Necesidad de agua de riego para control de sales (neto)</t>
  </si>
  <si>
    <t>Necesidad de agua de riego para prácticas especiales (neto)</t>
  </si>
  <si>
    <t>Total NETO de requerimientos de agua de riego (ET - ppt eff + control sales + prácticas especiales)</t>
  </si>
  <si>
    <t>Otros valores clave</t>
  </si>
  <si>
    <t>DI 8</t>
  </si>
  <si>
    <t>Capacidad de flujos del canal/es principale(s) en los punto(s) de divergencia(s)</t>
  </si>
  <si>
    <t>cms</t>
  </si>
  <si>
    <t xml:space="preserve">Pico de flujo actual del canal/es principal/es en los puntos de divergencia de este año </t>
  </si>
  <si>
    <t>Pico NETO de requerimientos para irrigación de campos, incluyendo cualquier requisito especial</t>
  </si>
  <si>
    <t>DI 9</t>
  </si>
  <si>
    <t>Pico GROSO-BRUTO de requerimientos por irrigación, incluyendo todas las ineficiencias.</t>
  </si>
  <si>
    <t>INDICADORES externos de un-tiempo o ANUALES del área bajo comando</t>
  </si>
  <si>
    <t xml:space="preserve">Pico de litros/sec/ha de entradas de agua al canal para riego por superficie este año </t>
  </si>
  <si>
    <t>LPS/Ha</t>
  </si>
  <si>
    <t>Suministro relativo de agua para la zona irrigada del área bajo comando (total de entradas externas)/(ET campo la estación de producción + agua para control de sales - precipitación efectiva)</t>
  </si>
  <si>
    <r>
      <t>Eficiencia de riego anual del área bajo comando</t>
    </r>
    <r>
      <rPr>
        <sz val="14"/>
        <rFont val="Arial"/>
        <family val="2"/>
      </rPr>
      <t xml:space="preserve"> [100 x (ET cultivo + neces. lavado sales - ppt eff.)/(diversiones del riego por superficie + Neto de agua subterránea)]  No considera cambio de almacenimiento sobre muchos años</t>
    </r>
  </si>
  <si>
    <r>
      <t>Eficiencia del riego de parcelas</t>
    </r>
    <r>
      <rPr>
        <u val="single"/>
        <sz val="14"/>
        <rFont val="Arial"/>
        <family val="2"/>
      </rPr>
      <t xml:space="preserve"> (computada) = [ET cultivo -ppt eff.+  agua LR]/[Total agua suministrada a usuarios] x 100</t>
    </r>
  </si>
  <si>
    <r>
      <t>RGCC</t>
    </r>
    <r>
      <rPr>
        <sz val="14"/>
        <rFont val="Arial"/>
        <family val="2"/>
      </rPr>
      <t xml:space="preserve"> - (Pico mensual neto de requerimientos para irrigación)/(Capacidad del canal principal)</t>
    </r>
  </si>
  <si>
    <r>
      <t>RACF</t>
    </r>
    <r>
      <rPr>
        <sz val="14"/>
        <rFont val="Arial"/>
        <family val="2"/>
      </rPr>
      <t xml:space="preserve"> - (Pico mensual neto de requerimientos para irrigación)/(Pico de flujo del canal principal)</t>
    </r>
  </si>
  <si>
    <t>DI 18</t>
  </si>
  <si>
    <t>Tonelaje bruto anual de producción agrícola por tipo de cultivo (ver Tabla 10 en cada entrada de la hoja de cálculo)</t>
  </si>
  <si>
    <t>m Tons</t>
  </si>
  <si>
    <t>vea Tabla 10 en cada entrada de la hoja de cálculo (1-3)</t>
  </si>
  <si>
    <t>DI 19</t>
  </si>
  <si>
    <t>Valor total de producción anual</t>
  </si>
  <si>
    <t>$ US</t>
  </si>
  <si>
    <t>Nombre del Proyecto:</t>
  </si>
  <si>
    <t xml:space="preserve">Fecha: </t>
  </si>
  <si>
    <t>4 de Diciembre 2001</t>
  </si>
  <si>
    <t>Condiciones Generales del Proyecto</t>
  </si>
  <si>
    <t>Tamaño promedio de finca (ha)</t>
  </si>
  <si>
    <t>Número de usuarios del agua</t>
  </si>
  <si>
    <t>Tamaño típico de una parcela, ha</t>
  </si>
  <si>
    <t>Número de tomas (salidas) que son físicamente operadas por empleados pagos.  Estas pueden ser de cualquier tamaño.</t>
  </si>
  <si>
    <t>Por empleados del gobierno o bajo la tutela de la organización</t>
  </si>
  <si>
    <t>Por empleados de asociaciones de usuarios de agua - dentro de sus límites</t>
  </si>
  <si>
    <t>En que % existe tierra consolidada (parcelas cuadradas) dentro del área del proyecto?</t>
  </si>
  <si>
    <t>A que % de gente que vive dentro del área del proyecto el canal entrega agua potable?</t>
  </si>
  <si>
    <t>Tierra bajo dueño, % del total</t>
  </si>
  <si>
    <t>apropiada y trabajada por productores</t>
  </si>
  <si>
    <t>trabajada por arrendatarios en campos privados</t>
  </si>
  <si>
    <t>apropiada por el gobierno o cooperativas</t>
  </si>
  <si>
    <t>porcentaje de tierra rentada</t>
  </si>
  <si>
    <t>Chequear:  Este valor debe ser igual a 100 después que la respuesta de arriba es contestada.</t>
  </si>
  <si>
    <t>Descripción del campo bajo riego</t>
  </si>
  <si>
    <t>% de tierra con aspersores (sprinklers)</t>
  </si>
  <si>
    <t>% de tierra con goteo</t>
  </si>
  <si>
    <t>% de tierra con riego de superficie</t>
  </si>
  <si>
    <t>Suministro del Agua</t>
  </si>
  <si>
    <t>Fuente de agua (río, reservorio, norias - escriba la respuesta)</t>
  </si>
  <si>
    <t>Capacidad de almacenamiento de agua del reservorio, millones de metros cúbicos</t>
  </si>
  <si>
    <t>Veces/año que la mayoría del sistema está cerrado y sin agua</t>
  </si>
  <si>
    <t>Típico valor del número total de días al año que el sistema se encuentra cerrado</t>
  </si>
  <si>
    <t>Responda a la pregunta que más aplica de las dos debajo:</t>
  </si>
  <si>
    <t>1.  Cuál es el volumen groso de agua de irrigación oficialmente destinada al proyecto, por año, m3/m</t>
  </si>
  <si>
    <t>o, 2.  Cuál es el volumen máximo oficialmente destinado al proyecto, (cm/s)</t>
  </si>
  <si>
    <t>En promedio, que porcentaje destinado es suministrado? %</t>
  </si>
  <si>
    <t>Apropiación (Defina términos Cómo "país", "estado", "proyecto", o "productor")</t>
  </si>
  <si>
    <t>Canal principal</t>
  </si>
  <si>
    <t>Canales secundarios</t>
  </si>
  <si>
    <t>Tercer nivel</t>
  </si>
  <si>
    <t>Distribuciones a parcelas individuales</t>
  </si>
  <si>
    <t>Agua</t>
  </si>
  <si>
    <t>Moneda</t>
  </si>
  <si>
    <t>Nombre de la moneda usada en los presupuestos siguientes:</t>
  </si>
  <si>
    <t>Tasa de intercambio:  (US Dollar)/(Moneda local)</t>
  </si>
  <si>
    <t>Marco de Influencia de la Asociación de Usuarios del Agua (WUA)</t>
  </si>
  <si>
    <t>Las asociaciones individuales pertenecen a otro nivel de proyecto? (Si/No)</t>
  </si>
  <si>
    <t>Si es si, opera ese nivel de proyecto el canal principal?  (Si/No)</t>
  </si>
  <si>
    <t>Presupuesto del Proyecto - Excluye asociaciones a menos que una opere el canal principal</t>
  </si>
  <si>
    <t xml:space="preserve"> </t>
  </si>
  <si>
    <t>Presupuesto anual del proyecto (promedio de los últimos 5 años)</t>
  </si>
  <si>
    <t>Salarios totales (Moneda local/año)</t>
  </si>
  <si>
    <t>Mejoramiento en estructuras, modernización (incluye salarios) - moneda local/año</t>
  </si>
  <si>
    <t>Mantenimiento (incluye salarios y contratos externos) - moneda local/año</t>
  </si>
  <si>
    <t>Rehabilitación (incluye salarios y contratos externos) - moneda local/año</t>
  </si>
  <si>
    <t>Otras operaciones (incluye salarios y contratos externos) - moneda local/año</t>
  </si>
  <si>
    <t>Administración y otros (incluye salarios y contratos externos) - moneda local/año</t>
  </si>
  <si>
    <t>Presupuesto total anual - suma de los 5 puntos previos (moneda local/año)</t>
  </si>
  <si>
    <t>Si el proyecto paga al gobierno para servicios, impuesto, gastos, etc que no aplican al proyecto, cuanto es?</t>
  </si>
  <si>
    <t>Fuente de dinero para el presupuesto (promedio de los últimos 5 años), % de cada fuente</t>
  </si>
  <si>
    <t>Gobierno del país o del estado</t>
  </si>
  <si>
    <t>Extranjero</t>
  </si>
  <si>
    <t>Cuotas a la asociación de usuarios del agua o a los productores (computado en el 7.WUA)</t>
  </si>
  <si>
    <t>Este valor debe ser igual a 100 - es la suma de los 3 numeros antes</t>
  </si>
  <si>
    <t>Empleados</t>
  </si>
  <si>
    <t>Número de empleados profesionales, permanentes</t>
  </si>
  <si>
    <t>Número equivalente en empleados profesionales (equivalente a años) que corresponde a empleados temporarios o por contrato</t>
  </si>
  <si>
    <t>Otros empleados permanentes que no son profesionales (mantenimiento, secretariado, etc.)</t>
  </si>
  <si>
    <t>Otros empleados que no son profesionales (mantenimiento, secretariado, etc.) - temporales (equivalente a años)</t>
  </si>
  <si>
    <t>Numero total de empleados (permanente y temporal) - igual todo el tiempo</t>
  </si>
  <si>
    <t>Número de operadores de canal y de compuertas, y supervisores (algunos pueden ser "profesionales")</t>
  </si>
  <si>
    <t>Promedio de años que se emplea personal profesional en el proyecto</t>
  </si>
  <si>
    <t>Salarios - incluye bonos y el costo que se provee en viviendas y otros beneficios.</t>
  </si>
  <si>
    <t>Profesional, admin, (Moneda local/año)</t>
  </si>
  <si>
    <t>Profesional, ingeniero  (Moneda local/año)</t>
  </si>
  <si>
    <t>No-profesional - operadores del canal, (Moneda local/año)</t>
  </si>
  <si>
    <t>Trabajadores diarios, (Moneda local/año)</t>
  </si>
  <si>
    <t xml:space="preserve"> Qué porcentaje del proyecto total, incluyendo las WUA, operación y mantenimiento (O&amp;M) es recaudado Cómo servicios internos y otros pagos de los usuarios?</t>
  </si>
  <si>
    <t>Indicador calculado de fondos para O&amp;M (cómputo automático)</t>
  </si>
  <si>
    <t>Qué porcentaje del presupuesto total se gasta en modernización de las estructuras y operación del suministro del agua (es diferente a rehabilitación y gastos regulares de operación)?</t>
  </si>
  <si>
    <t>Indicador calculado del presupuesto para modernización (cómputo automático)</t>
  </si>
  <si>
    <t>La pregunta que sigue requiere tener conocimiento del presupuesto, así como una tasación cualitativa de las actividades del proyecto que se ven en el campo.</t>
  </si>
  <si>
    <t>Cuál es la estimación del visitante de la proporción (%) de dólares y servicios internos que están disponibles (todas los fondos) para sostener un nivel adecuado en operación y mantenimiento (O&amp;M) bajo el presente modo de operación? (Responder =[Fondos di</t>
  </si>
  <si>
    <t>Operación del Proyecto</t>
  </si>
  <si>
    <t>Políticas en la Operación Anual</t>
  </si>
  <si>
    <t>Se prepara una estimación anual del total de entregas? (Si/No)</t>
  </si>
  <si>
    <t>Existe una programación fija anual de las entregas al año? (Si/No)</t>
  </si>
  <si>
    <t>Si es si, cuán bueno es lo que sigue en el campo (10=Excelente, 1=No se aplica)</t>
  </si>
  <si>
    <t>n/a</t>
  </si>
  <si>
    <t>Le dice el proyecto a los productores que cultivos plantar? (Si/No)</t>
  </si>
  <si>
    <t>Si es si, cuán bien es lo que sigue (10=Excelente, 1 = No se aplica)</t>
  </si>
  <si>
    <t>Las autoridades del proyecto limitan la cantidad de acres a plantar de cada cultivo? (Si/No)</t>
  </si>
  <si>
    <t>Políticas en la Operación Diaria - Cómo se describe en la oficina</t>
  </si>
  <si>
    <t>Cuántas veces por día se recalculan las entregas del canal principal?</t>
  </si>
  <si>
    <t>Cómo se computan y ajustan los cambios de flujo en el canal principal (en la entrada)?</t>
  </si>
  <si>
    <t>Suma de las ordenes de los productores</t>
  </si>
  <si>
    <t>Observación de las condiciones generales</t>
  </si>
  <si>
    <t>Programación pre-determinada y standard con pequeñas modificaciones</t>
  </si>
  <si>
    <t>Programación pre-determinada y standard sin modificaciones</t>
  </si>
  <si>
    <t>Cuáles son las INSTRUCCIONES diarias o semanales que la oficina le da a cada persona de campo?</t>
  </si>
  <si>
    <t>1.  Flujo suministrado por la represa principal (Si/No)</t>
  </si>
  <si>
    <t>Predecidos por un programa de computación? (Si/No)</t>
  </si>
  <si>
    <t>Observación siguiente - Cómo se ejecutan las instrucciones en el campo (10=Excelente, 1=No se respetan)?</t>
  </si>
  <si>
    <t>2.  Posiciones de las compuertas (Si/No)</t>
  </si>
  <si>
    <t>3.  Niveles de agua en el canal (Si/No)</t>
  </si>
  <si>
    <t>4.  Flujo de todos los lugares de toma? (Si/No)</t>
  </si>
  <si>
    <t>Basado en las observaciones, describa el alcance con el cuál las computadoras (central o en el sitio) son usadas para control del canal (asigne valores de 0-4)</t>
  </si>
  <si>
    <t>4 - Uso muy efectivo.  Control real de todas las estructuras clave con resultados valederos.</t>
  </si>
  <si>
    <t xml:space="preserve">3 - Algunas estructuras clave son automatizadas con control desde computadoras. </t>
  </si>
  <si>
    <t>2 -Las computadoras son efectivamente utilizadas para predecir flujos de agua, posiciones de compuertas, diversiones diarias u otros valores.  Control de cadena abierta.  Los resultados son valederos y son utilizados en el campo.</t>
  </si>
  <si>
    <t>1 - Las computadoras se usan para predecir algunos factores de control claves, pero son ineficaces o dan resultados erróneos.</t>
  </si>
  <si>
    <t>0 - Las computadoras no son realmente utilizadas para control del canal.</t>
  </si>
  <si>
    <t>Con cuánto alcance son las computadoras utilizadas para cobros o manejo de datos? (0-4)</t>
  </si>
  <si>
    <t>4 - Usadas para casi todos los cobros y datos. Son efectivas y son mantenidas al día.</t>
  </si>
  <si>
    <t>3 - Usadas para más o menos mitad de los cobros y mantienen records de las actividades.  Son efectivas y son mantenidas al día.</t>
  </si>
  <si>
    <t>2 - Recién empiezan con ya sea cobros o mantenimiento de datos de suministros en las tomas.</t>
  </si>
  <si>
    <t>1 - Son efectivamente usadas para alguna clase de manejo de datos del proyecto (Como bajadas de flujo en el canal, escape en las compuertas), pero no para cobros</t>
  </si>
  <si>
    <t>0 - No se hace uso significativo de las computadoras ni para cobros ni datos</t>
  </si>
  <si>
    <t>***DESCRIPCIONES EN LA OFICINA***</t>
  </si>
  <si>
    <t>Servicio de Suministro de Agua que el Canal Principal provee a los Subcanales (Canales Secundarios)</t>
  </si>
  <si>
    <t xml:space="preserve">Indicador de Flexibilidad - Elija valores de 0-4, basado en la escala siguiente: </t>
  </si>
  <si>
    <t>4 - Amplio rango de frecuencia, tasa, y duración, pero la programación es arreglada por los subcanales aguas abajo, varias veces por día, basado en demandas corrientes.</t>
  </si>
  <si>
    <t>3 - Amplio rango de frecuencia, tasa, y duración, pero la programación es arreglada por los subcanales aguas abajo, una vez por día, basado en demandas corrientes.</t>
  </si>
  <si>
    <t>2 - La programación es ajustada semanalmente por los operadores aguas abajo.</t>
  </si>
  <si>
    <t>1 - La programación es dictada por el proyecto en la oficina.  Se realizan al menos cambios semanales.</t>
  </si>
  <si>
    <t>0 - La programación de entregas es desconocida por los operadores aguas abajo, o se realizan cambios con menos frecuencia que semanales.</t>
  </si>
  <si>
    <t xml:space="preserve">Indicador de Confiabilidad - Elija valores de 0-4, basado en la escala siguiente: </t>
  </si>
  <si>
    <t>4 - Operadores de canales de segundo nivel conocen los flujos y reciben los flujos con pocas horas de diferencia al tiempo programado. No hay escasez en el año.</t>
  </si>
  <si>
    <t>3 - Operadores de canales de segundo nivel conocen los flujos, pero a veces esperan hasta por un día los flujos que necesitan. Hay cierta escasez en el año.</t>
  </si>
  <si>
    <t>2 - Los cambios de flujo llegan con un margen de 2 días (antes o después), pero son correctos. Tal vez hay 4 semanas de escasez en todo el año.</t>
  </si>
  <si>
    <t>1 - Los cambios de flujo llegan con un margen de 4 días (antes o después), pero son incorrectos. Tal vez hay 7 semanas de escasez en todo el año.</t>
  </si>
  <si>
    <t>0 - La frecuencia que no es confiable, tasa, y duración en más del 50% de la veces y el volumen es desconocido.</t>
  </si>
  <si>
    <t xml:space="preserve">Indicador de Equidad - Elija valores de 0-4, basado en la escala siguiente: </t>
  </si>
  <si>
    <t>4 - Puntos a lo largo del canal reciben el mismo y buen nivel de servicio.</t>
  </si>
  <si>
    <t>3 -   5% de las tomas del canal reciben significativamente un mal nivel de servicio.</t>
  </si>
  <si>
    <t>2 -  15% de las tomas del canal reciben significativamente un mal nivel de servicio.</t>
  </si>
  <si>
    <t>1 -   25% de las tomas del canal reciben significativamente un mal nivel de servicio.</t>
  </si>
  <si>
    <t>0 -   Peor que el 25%, o tal vez no hay ningún programa consistente.</t>
  </si>
  <si>
    <t>Control de flujos de Canales del Segundo Nivel- Elija valores de 0-4, basados en la escala siguiente:</t>
  </si>
  <si>
    <t>4 - Flujos son conocidos y controlados dentro del 5%</t>
  </si>
  <si>
    <t>3 - Flujos son conocidos y controlados dentro del 10%</t>
  </si>
  <si>
    <t>2 - Flujos son desconocidos pero controlados dentro del 10%</t>
  </si>
  <si>
    <t>1 - Flujos son controlados dentro del 20%</t>
  </si>
  <si>
    <t>0 - Flujos del año son controlados más que dentro del 20%</t>
  </si>
  <si>
    <t>Servicio de Suministro de Agua que se provee en los puntos aguas abajo y operado por los empleados pagos.</t>
  </si>
  <si>
    <t>Número de parcelas aguas abajo (0-4)</t>
  </si>
  <si>
    <t>4 - 1 parcela</t>
  </si>
  <si>
    <t>3 - menos de 3 parcelas</t>
  </si>
  <si>
    <t>2 - menos de 6 parcelas</t>
  </si>
  <si>
    <t>1 - menos de 10 parcelas</t>
  </si>
  <si>
    <t>0 -  10 o más parcelas</t>
  </si>
  <si>
    <t>Medición de volúmenes suministrados a este punto (0-4)</t>
  </si>
  <si>
    <t>4 - Excelente medición y aparatos de medición, los datos se utilizan y se archivan apropiadamente</t>
  </si>
  <si>
    <t>3 - Razonable medición y control de aparatos, operación promedio</t>
  </si>
  <si>
    <t>2 - Útil pero mala medición de volúmenes y flujos</t>
  </si>
  <si>
    <t>1 - Razonable medición de flujos, pero no de volúmenes</t>
  </si>
  <si>
    <t>0 - No se miden ni flujos ni volúmenes</t>
  </si>
  <si>
    <t>Flexibilidad (0-4)</t>
  </si>
  <si>
    <t>4 - Frecuencia ilimitada, tasa y duración, pero programada por usuarios con pocos días.</t>
  </si>
  <si>
    <t>3 - Frecuencia fija, tasa y duración pero programada.</t>
  </si>
  <si>
    <t>2 - Se dicta la rotación de entrega, pero se aproxima a las necesidades de los cultivos.</t>
  </si>
  <si>
    <t>1 - Entregas a rotación, pero en una clase de programación imprecisa.</t>
  </si>
  <si>
    <t>0 - No hay reglas establecidas.</t>
  </si>
  <si>
    <t>Confiabilidad (0-4)</t>
  </si>
  <si>
    <t>4 - El agua llega con la frecuencia, tasa y duración prometidas. El volumen es conocido.</t>
  </si>
  <si>
    <t>3 - Muy confiable en tasa y duración, pero ocasionalmente hay algunos días de retraso. El volumen conocido.</t>
  </si>
  <si>
    <t>2 - Agua llega más o menos cuando se necesita, y en cantidades correctas. Volumen desconocido.</t>
  </si>
  <si>
    <t>1 - Volumen desconocido, y el suministro es confiable en menos del 50% de los casos.</t>
  </si>
  <si>
    <t>0 - Frecuencia, tasa y duración no son confiables en más del 50% de los casos, y el volumen es desconocido.</t>
  </si>
  <si>
    <t>Equidad Aparente (0-4)</t>
  </si>
  <si>
    <t>4 - Todos los puntos a lo largo del proyecto y dentro de las unidades terciarias reciben el mismo tipo de servicio de suministro.</t>
  </si>
  <si>
    <t>3 - Áreas del proyecto reciben las mismas cantidades de agua, pero dentro de un área el servicio es en cierta forma no equitativo.</t>
  </si>
  <si>
    <t>2 - Áreas del proyecto reciben no intencionalmente diferentes cantidades de agua, pero dentro de un área es equitativo.</t>
  </si>
  <si>
    <t>1 - Hay medianas inequitatividades entre áreas y dentro del mismo área.</t>
  </si>
  <si>
    <t>0 - Hay diferencias de más del 50% a lo largo del proyecto en un área bien extendida.</t>
  </si>
  <si>
    <t>Servicio de Suministro del Agua que reciben unidades individuales (parcelas o productores).</t>
  </si>
  <si>
    <t>Medición de volúmenes a las unidades individuales  (0-4)</t>
  </si>
  <si>
    <t>Flexibilidad para las unidades individuales  (0-4)</t>
  </si>
  <si>
    <t>4 - Frecuencia ilimitada, tasa y duración, pero programada por usuarios en pocos días.</t>
  </si>
  <si>
    <t>Confiabilidad para las Unidades Individuales (0-4)</t>
  </si>
  <si>
    <t>0 - Frecuencia, tasa y duración no son confiables en mas del 50% de los casos, y el volumen es desconocido.</t>
  </si>
  <si>
    <t>0 - Hay diferencias de mas del 50% a lo largo del proyecto en un área bien extendida.</t>
  </si>
  <si>
    <t>Rango computado de (Número de tomas)/(Número de empleados pagos)</t>
  </si>
  <si>
    <t>Índice computado de la movilidad y eficiencia de la operación del personal</t>
  </si>
  <si>
    <t>Información sobre Drenaje y Salinidad</t>
  </si>
  <si>
    <t>Salinidad Promedio del Agua de Riego, dS/m (de la fuente original)</t>
  </si>
  <si>
    <t>Salinidad Promedio del Agua de Drenaje que sale del proyecto, dS/m</t>
  </si>
  <si>
    <t>Profundidad Promedio Anual de la capa de agua, m</t>
  </si>
  <si>
    <t>Cambio de la Profundidad de la capa de agua dentro de los últimos 5 años, m</t>
  </si>
  <si>
    <t>Demanda Química de oxígeno (COD) del agua de riego, promedio</t>
  </si>
  <si>
    <t>Demanda Química de oxígeno (COD) del agua de drenaje, promedio</t>
  </si>
  <si>
    <t>Contenido Biológico (BOD) del agua de riego, promedio</t>
  </si>
  <si>
    <t>Contenido Biológico (BOD) del agua de drenaje, promedio</t>
  </si>
  <si>
    <t xml:space="preserve">Esta hoja debe ser completada después de visitar todos los niveles del proyecto.  Las respuestas sólo se refieren a empleados pagos. </t>
  </si>
  <si>
    <t>Varios Indicadores que se Refieren a Empleados del Proyecto</t>
  </si>
  <si>
    <t>Frecuencia y adecuación del entrenamiento a operadores y capataces medios (no secretarias ni conductores).  Esto debe incluir a empleados de todos los niveles de distribución del sistema, no sólo a aquellos que trabajan en la oficina.</t>
  </si>
  <si>
    <t>4 - Entrenamiento adecuado para todos los niveles.  Empleados conocen bien sus capacidades y las del todos los aparatos.  Empleados tiene una mentalidad de servicio.  Empleados con buen historial de empleos obtienen los trabajos y son entrenados al moment</t>
  </si>
  <si>
    <t>3 - Capataces parecen tener entrenamiento excelente, tanto al entrar a trabajar como después.  Pero cierto conocimiento importante no se ha trasladado a los operadores.</t>
  </si>
  <si>
    <t>2 - Entrenamiento existe para todos los niveles en cuanto se necesita, pero evidentemente no se profundiza, porque a empleados de todos los niveles parecen estarles faltando ideas importantes.  Muchos empleados no han tenido nunca entrenamiento adecuado -</t>
  </si>
  <si>
    <t>1 - Existe entrenamiento mínimo.  Falta de atención a calificaciones de los empleados.</t>
  </si>
  <si>
    <t>0 -  Literalmente no hay entrenamiento ni antes ni después de ser empleados.</t>
  </si>
  <si>
    <t>Número de estructuras de compuertas/km</t>
  </si>
  <si>
    <t xml:space="preserve">Describa cualquier restricción en los flujos que tenga el canal Principal, incluyendo la ubicación y su naturaleza hidráulica (esto es diferente a todas las otras preguntas porque esta pidiendo una descripción escrita)                                                                                                                                                               </t>
  </si>
  <si>
    <t>0 - Flujos son controlados más que dentro del 20%</t>
  </si>
  <si>
    <t>Control de gastos a los clientes o Canales del Segundo Nivel- Elija valores de 0-4, basados en la escala siguiente:</t>
  </si>
  <si>
    <t>EJEMPLO</t>
  </si>
  <si>
    <t>Tabla 7 - Precipitación, precipitación efectiva y percolación profunda de la precipitación</t>
  </si>
  <si>
    <t>Tabla 8 - Requisitos agronómicos especiales</t>
  </si>
  <si>
    <t>Tabla 9 - Valores de producción de los cultivos</t>
  </si>
  <si>
    <t xml:space="preserve">Tabla 6. Datos de agua subterránea (MCM) </t>
  </si>
  <si>
    <t>Tabla 7 - Precipitación, precipitación efectiva y percolación profunda de la precipitación.</t>
  </si>
  <si>
    <t>Tabla 8   - Requisitos agronómicos especiales (mm)</t>
  </si>
  <si>
    <t>Tabla 9 - Valores de producción de cultivos</t>
  </si>
  <si>
    <t>Tabla 6 - Datos del agua subterránea (se necesita si los rancheros o autoridades del proyecto usan pozos</t>
  </si>
  <si>
    <t xml:space="preserve">Cómo se llevan a cabo las comunicaciones?  (explique) </t>
  </si>
  <si>
    <t>2 - Promociones se basan en tiempo de servicio, algunos beneficios extras se dan por servicio ejemplar.  Esto es mas que sólo un pedazo de papel.</t>
  </si>
  <si>
    <t>1 - Hay pocos premios, pero ocurren ocasionalmente.  Son principalmente pedazos de papeles con poco o ningún efectivo o beneficio monetario.</t>
  </si>
  <si>
    <t>0 -  No existe nada.</t>
  </si>
  <si>
    <t>Salario relativo de los operadores de canales, comparado a otro típico empleo.  Es un valor computado.</t>
  </si>
  <si>
    <t>Índice del salario relativo de un operador con respecto a un empleado por día (valor computado)</t>
  </si>
  <si>
    <t>Asociaciónes de Usuarios del Agua - WUAs  -   Descripción General</t>
  </si>
  <si>
    <t>Porcentaje del área del proyecto en las cuales las WUAS cumplen las siguientes descripciones:</t>
  </si>
  <si>
    <t>Ninguna - Ninguna WUAs existe en ninguna forma</t>
  </si>
  <si>
    <t>WUAs existen en papel, pero no tienen ninguna actividad de valor</t>
  </si>
  <si>
    <t>WUAs existen en papel, pero no cumplen actividades significativas excepto por realizar reuniones ocasionales</t>
  </si>
  <si>
    <t>WUAs existen, pero son bastante débiles</t>
  </si>
  <si>
    <t>WUAs existen, con mínima fuerza</t>
  </si>
  <si>
    <t>Fuertes WUAs con leyes, regulaciones, recolección completa de costos, nuevas inversiones, etc.</t>
  </si>
  <si>
    <t>Total (debe ser igual a 100)</t>
  </si>
  <si>
    <t>Típico tamaño de las WUA, ha</t>
  </si>
  <si>
    <t>Típica edad de las WUA, años</t>
  </si>
  <si>
    <t>Típicas funciones de las WUA's (Si/No respuesta)</t>
  </si>
  <si>
    <t>Distribución del agua en este área</t>
  </si>
  <si>
    <t>Mantenimiento de canales</t>
  </si>
  <si>
    <t>Construcción de facilidades en el área</t>
  </si>
  <si>
    <t>Recolección de cuotas del agua</t>
  </si>
  <si>
    <t>Recolección de otros pagos</t>
  </si>
  <si>
    <t>Cooperativa de productores - con fines agronómicos</t>
  </si>
  <si>
    <t>Consejo técnico a productores</t>
  </si>
  <si>
    <t>Hay reglas escritas en las WUA sobre comportamiento apropiado de productores y empleados?</t>
  </si>
  <si>
    <t>Número de multas dadas por una típica WUA en el pasado año</t>
  </si>
  <si>
    <t>Junta de Gobierno de la WUA - elija la respuesta que corresponda mejor a las condiciones promedio</t>
  </si>
  <si>
    <t>Elegida por todos los productores (1 voto/productor) - Si/No</t>
  </si>
  <si>
    <t>Elegida por todos los productores, pero los votos son considerados por tamaño de parcela - Si/No</t>
  </si>
  <si>
    <t>Por designación - Si/No</t>
  </si>
  <si>
    <t>Hay un empleado del gobierno en la junta - Si/No</t>
  </si>
  <si>
    <t>Presupuesto de las Asociaciónes de Usuarios del Agua (WUA) - Es el TOTAL de WUAs en el proyecto.</t>
  </si>
  <si>
    <t xml:space="preserve">      **Esto no incluye al marco de la WUA - este presupuesto debe ser incluido en la sección anterior del proyecto</t>
  </si>
  <si>
    <t>Suma de los presupuestos anuales de las WUA (promedio de los últimos 5 años) - Moneda local/año</t>
  </si>
  <si>
    <t>Salarios totales</t>
  </si>
  <si>
    <t>Mejoramiento de estructuras y modernización (incluye salarios)</t>
  </si>
  <si>
    <t>Mantenimiento (incluye salarios y contratos externos)</t>
  </si>
  <si>
    <t>Rehabilitación (incluye salarios y contratos externos)</t>
  </si>
  <si>
    <t>Otras operaciones (incluye salarios y contratos externos)</t>
  </si>
  <si>
    <t>Administración (incluye salarios y contratos externos)</t>
  </si>
  <si>
    <t>Fondos enviados hacia la oficina del proyecto o el gobierno</t>
  </si>
  <si>
    <t>Presupuesto total de todas las WUA (suma de los 6 puntos anteriores)</t>
  </si>
  <si>
    <t>Fuente para cubrir los presupuestos de las WUA (promedio de los últimos 5 años), porcentaje de cada fuente</t>
  </si>
  <si>
    <t>Gobierno del País o Estado</t>
  </si>
  <si>
    <t>Cuotas a la asociación de usuarios del agua o a los productores</t>
  </si>
  <si>
    <t>Deber ser igual a 100</t>
  </si>
  <si>
    <t>Empleados (total para todas las WUA's del proyecto)</t>
  </si>
  <si>
    <t>Empleados profesionales  (titulo universitario y técnicos bien entrenados)</t>
  </si>
  <si>
    <t xml:space="preserve">Número equivalente de empleados profesionales que son temporarios o por contrato </t>
  </si>
  <si>
    <t xml:space="preserve">No-profesionales, empleados permanentes </t>
  </si>
  <si>
    <t xml:space="preserve">Número equivalente de empleados no-profesionales que son temporarios o por contrato </t>
  </si>
  <si>
    <t xml:space="preserve">Número total de empleados por tiempo completo </t>
  </si>
  <si>
    <t>Promedio de años que se emplea personal profesional en una WUA (anticipado)</t>
  </si>
  <si>
    <t>Cuántos empleados de operación trabajan en el campo actualmente?</t>
  </si>
  <si>
    <t>Salarios - incluye el costo que se provee en viviendas y otros beneficios.</t>
  </si>
  <si>
    <t>Cobros del Agua</t>
  </si>
  <si>
    <t>Cómo se recolectan los cobros del agua? Elija una de las 3 opciones siguientes:</t>
  </si>
  <si>
    <t>1. No se recolectan y ninguno es obligatorio</t>
  </si>
  <si>
    <t>2. No se recolectan aunque las reglas dicen que deben recolectarse</t>
  </si>
  <si>
    <t>3. Se recolectan</t>
  </si>
  <si>
    <t>Qué porcentaje en cobros por el agua son recolectados/recuperados?,  %</t>
  </si>
  <si>
    <t>Qué grupo recolecta los cobros por el agua (Elija 1, 2 o 3)</t>
  </si>
  <si>
    <t>1. Por usuarios individuales del gobierno o de la organización central</t>
  </si>
  <si>
    <t>2. Por usuarios individuales de una WUA, y luego se envían al gobierno</t>
  </si>
  <si>
    <t>3. Otro</t>
  </si>
  <si>
    <t>Bases del cobro del agua y cantidad de cobro</t>
  </si>
  <si>
    <t>Si se basa en el área, (Moneda local)/hectarea/año</t>
  </si>
  <si>
    <t>Si se basa en la clase de cultivo, máxima tasa en (moneda local)/cultivo/año   (no por estación)</t>
  </si>
  <si>
    <t>Si es por la irrigación, (moneda local)/irrigación</t>
  </si>
  <si>
    <t>Si es volumétrico, (Moneda local)/metro cúbico</t>
  </si>
  <si>
    <t>Si los cobros del agua se describen "volumétricamente", cuál de los siguientes define el término?</t>
  </si>
  <si>
    <t>a.  Volumen total suministrado a cada productor, cada riego, es medido</t>
  </si>
  <si>
    <t>b.  El volumen se estima basado en volumen total aplicado a una área con muchas parcelas</t>
  </si>
  <si>
    <t>Hay un cobro especial para usuarios de pozos privados? (Si/No)</t>
  </si>
  <si>
    <t>Si es si, cuál es el cobro? (Moneda local)</t>
  </si>
  <si>
    <t>Describa la "unidad" por la que se cobra:</t>
  </si>
  <si>
    <t>Si es así, qué porcentaje de estos cobros se recolecta?</t>
  </si>
  <si>
    <t>Estimación del total de cobros por el agua recolectados entre los productores del proyecto, (Moneda local)/año - sin incluir pagos de trueque</t>
  </si>
  <si>
    <t>Qué valor por cuotas de servicios o pagos proveen los usuarios del agua sobre el punto de propiedad (equivalente en moneda local) sobre el total del proyecto?</t>
  </si>
  <si>
    <t>a.  Mano de obra (valor en moneda local)</t>
  </si>
  <si>
    <t>b.  Cultivo (valor en moneda local)</t>
  </si>
  <si>
    <t>c.  Materiales de construcción (valor en moneda local)</t>
  </si>
  <si>
    <t>d.  Otro (valor en moneda local)</t>
  </si>
  <si>
    <t>Frecuencia de pago por trueque (Veces por año)</t>
  </si>
  <si>
    <t>Qué porcentaje de productores participa servicios por trueque?</t>
  </si>
  <si>
    <t>Varios índices para las Asociaciones de Usuarios del Agua (use la información de arriba para responder estas preguntas)</t>
  </si>
  <si>
    <t>Porcentaje de todos los usuarios del proyecto que tienen una unidad formal y en funcionamiento que participa en la distribución del agua</t>
  </si>
  <si>
    <t>Valor del Índice automáticamente calculado (0-4)</t>
  </si>
  <si>
    <t>Habilidad actual de la asociaciones de usuarios del agua mas fuertes en influenciar el suministro del agua en tiempo real a una WUA.  (Note:  Solo aplica a las WUAs mas fuertes.  Si hay solo una WUA fuerte en el proyecto, la respuesta es "0".)</t>
  </si>
  <si>
    <t>4 - Dentro de la capacidad de suministro de agua del canal, cambios que se realizan a pedido de la WUA al día de notificarse, como practica general.</t>
  </si>
  <si>
    <t>3 - Cambios que pueden hacerse debido al pedido de una WUA dentro de la semana de notificarse - cualquier: flujos, duración, o frecuencia que son físicamente posibles.</t>
  </si>
  <si>
    <t>2 - Cambios que pueden hacerse a pedido de una WUA dentro de la semana de notificarse, pero los cambios son limitados (menos de lo que es físicamente posible).</t>
  </si>
  <si>
    <t>1 - Las WUAs no tienen una real voz de mando, excepto para cambios ocasionales.  Tal vez tengan una reunión unas cuantas veces al año donde expresan sus deseos.</t>
  </si>
  <si>
    <t>0 - Nadie los escucha.</t>
  </si>
  <si>
    <t>Habilidad de las WUAs en depender de ayuda de afuera para hacer cumplir sus reglas  (Note:   Si no hay WUAs en el proyecto, la respuesta es "0".)</t>
  </si>
  <si>
    <t>4 - No hay problemas.  Solo se llama a autoridades locales.  Las autoridades vienen enseguida y persiguen a los mal hacedores.</t>
  </si>
  <si>
    <t>3 - Las autoridades locales vendrían pero tendrían moderado éxito con las persecuciones.  Corrupción no es un problema.</t>
  </si>
  <si>
    <t>2 - A veces, en casos serios, las autoridades vendrían.  Pero no son muy efectivas o de mucha ayuda.</t>
  </si>
  <si>
    <t>1 - Aunque algunas leyes son escritas por el gobierno, depende de las WUA en hacerlas valer.  No hay ayuda externa en hacerlas cumplir.</t>
  </si>
  <si>
    <t>0 - No hay leyes que cumplir y sin ayuda externa para hacerlas cumplir.  Todo depende de la WUA.</t>
  </si>
  <si>
    <t>Bases legales para las WUAs  (Note:  Si no hay WUAs en el proyecto, la respuesta es "0".)</t>
  </si>
  <si>
    <t>4 - WUAs son reconocidas y se forman bajo leyes.  Tienen poder legal para cobrar impuestos, retener dinero, suspender empleados, confiscar tierras, y adueñarse de estructuras.  La ley y la legislación son reales y avaladas por la corte.</t>
  </si>
  <si>
    <t>3 - Las WUAs son reconocidas por ley.  Hay apoyo judicial.  De todas formas los poderes son limitados.  El gobierno retiene la mayoría del poder que pertenecería a la WUA.</t>
  </si>
  <si>
    <t>2 - Las WUAs son reconocidas por ley.  Se proponen muchas reglas para hacer cumplir la legislación.  Supuestamente, la WUA tiene poder, pero en realidad no hay apoyo ni judicial ni de sistemas ejecutivos.</t>
  </si>
  <si>
    <t>1 - Aunque el gobierno tiene a las WUAs "en los libros", en realidad hay poco o ningún poder relativo al agua.  Las WUAs fueron formadas bajo puja del gobierno, como por la recolección de cuotas.</t>
  </si>
  <si>
    <t>0 - WUAs no están ni en los libros del gobierno estatal o federal.</t>
  </si>
  <si>
    <t>Fuerza de financiamiento de las WUAS  (Note:  Si no hay WUAs en el proyecto, la respuesta es "0".)</t>
  </si>
  <si>
    <t>4 - Completa y totalmente autosuficientes.  Tienen el poder de cobrar impuestos, cobros por el agua y de obtener préstamos.</t>
  </si>
  <si>
    <t>3 - Completa y totalmente financiadas, pero gran parte del financiamiento viene del gobierno en términos de mantenimiento, operación, concesiones, etc.</t>
  </si>
  <si>
    <t>2 - Falta de financiamiento, pero no muy mal.  Las condiciones son de pobreza pero se mantienen y reemplazan suficientemente bien como para seguir funcionando.  No hay modernización.</t>
  </si>
  <si>
    <t>1 - Inadecuado, pero hay fondos suficientes para reemplazar y mantener estructuras clave.  Insuficientes fondos como para hacer todo el mantenimiento necesario.</t>
  </si>
  <si>
    <t>0 -  Miserablemente inadecuado.  Solo hay fondos para realizar algunos servicios por cuotas y para realizar tareas esenciales.  Los fondos son insuficientes para mantener y reemplazar equipo esencial.</t>
  </si>
  <si>
    <t>Condiciones Generales del Proyecto que Requieren Visitas de Campo para ser Descriptas</t>
  </si>
  <si>
    <t>Condición general de los drenes del proyecto (10=Excelente, 1=Horrible)</t>
  </si>
  <si>
    <t>Parece que existe una cantidad adecuada de drenes? (1=muy adecuada, 10=completamente inexistentes donde se necesitan)</t>
  </si>
  <si>
    <t>Cuál es la cantidad de producción en las diferentes áreas del proyecto (cabeza/cola) durante la estación húmeda?</t>
  </si>
  <si>
    <t>Cuál es la cantidad de producción en las diferentes áreas del proyecto (cabeza/cola) durante la estación seca?</t>
  </si>
  <si>
    <t>Cantidad de limo en los canales (1=alto; 10=bajo)</t>
  </si>
  <si>
    <t>Origen del limo</t>
  </si>
  <si>
    <t>Canal Principal</t>
  </si>
  <si>
    <t>Control de Flujos del Canal Principal</t>
  </si>
  <si>
    <t>Tipo de aparato de control de flujos</t>
  </si>
  <si>
    <t>Tipo de aparato de medición del flujo</t>
  </si>
  <si>
    <t>Precisión probable en el control y la medición del flujo, +/- %</t>
  </si>
  <si>
    <t>Características del Canal Principal</t>
  </si>
  <si>
    <t>Largo total del canales principales, Km.</t>
  </si>
  <si>
    <t>Largo del canal principal que es el más largo, Km.</t>
  </si>
  <si>
    <t>Pendiente invertida del canal, %</t>
  </si>
  <si>
    <t>Entran al canal los flujos de drenaje no controlados?</t>
  </si>
  <si>
    <t>Porcentaje de una típica sección transversal que esté llena de limo</t>
  </si>
  <si>
    <t>Número total de puntos de derrames de un canal principal típico</t>
  </si>
  <si>
    <t>Tiempo que viaja el agua (horas) desde el comienzo de los primeros suministros</t>
  </si>
  <si>
    <t>Tiempo más largo que viaja el agua, desde que se produjo un cambio, hasta alcanzar el punto de suministro, en este tipo de canales, desde el punto de partida o de un reservorio de control (horas)</t>
  </si>
  <si>
    <t>Han sido bien medidas las pérdidas por percolación (pérdidas de fondo)?</t>
  </si>
  <si>
    <t>Han sido bien medidos los derrames?</t>
  </si>
  <si>
    <t>Número de pozos que alimentan el canal</t>
  </si>
  <si>
    <t>Qué efectivo es su uso como reguladores? (10=Excelente, 1=Horrible)</t>
  </si>
  <si>
    <t>Tipo de revistimiento del canal (porcentaje de todos los canales principales)</t>
  </si>
  <si>
    <t>Albañilería, %</t>
  </si>
  <si>
    <t>Concreto, %</t>
  </si>
  <si>
    <t>Otro tipo de cobertura, %</t>
  </si>
  <si>
    <t>Sin cobertura, %</t>
  </si>
  <si>
    <t xml:space="preserve">El valor de la derecha debe igualar 100 una vez que fueron entrados los datos de arriba </t>
  </si>
  <si>
    <t>Nivel general de mantenimiento del piso y bordes del canal (asigne valores de 0-4)</t>
  </si>
  <si>
    <t>4 - Excelente.</t>
  </si>
  <si>
    <t>3 - Bueno.  El canal parece funcionar pero no parece muy prolijo.</t>
  </si>
  <si>
    <t>2 - El mantenimiento de rutina no es suficiente para prevenir caída en el desempeño del canal.</t>
  </si>
  <si>
    <t>1 - La caída del desempeño es evidente en al menos 30% del canal.</t>
  </si>
  <si>
    <t>0 - Casi no hay mantenimiento de valor.  Los puntos y secciones mas importantes se están cayendo a pedazos.</t>
  </si>
  <si>
    <t>Existencia de pérdidas de fondo no deseadas (note: si la práctica de suministro conjuntivo es usada, algo de pérdidas de fondo son deseadas).  Asigne valores de 0-4</t>
  </si>
  <si>
    <t>4 - Muy pocas pérdidas de fondo (menos que 4%).</t>
  </si>
  <si>
    <t>3 -    4-8% de lo que entra al canal.</t>
  </si>
  <si>
    <t>2 -    9 - 15% a lo largo del canal.</t>
  </si>
  <si>
    <t>1 -    16-25% a lo largo del canal.</t>
  </si>
  <si>
    <t>0 - Extremados altos niveles de pérdidas de fondo no deseadas.  Provoca severas limitaciones en las entregas.</t>
  </si>
  <si>
    <t>Acceso a equipamiento y personal apropiados para mantener adecuadamente el canal (0-4).</t>
  </si>
  <si>
    <t>4 - Excelente equipo de mantenimiento y organización de la gente.</t>
  </si>
  <si>
    <t>3 -   El equipo y el número de gente son razonables para realizar el trabajo pero hay problemas en la organización.</t>
  </si>
  <si>
    <t>2 -    La mayoría del equipo funciona, y el personal es suficiente como para alcanzar puntos críticos más o menos dentro de la semana.  Otros puntos a veces tienen que esperar un año o más para recibir mantenimiento.</t>
  </si>
  <si>
    <t>1 -    Mínima cantidad de personal y equipo.  El equipo mas importante funciona pero la mayoría no.  El personal esta entrenado pero no motivado o de reducido tamaño.</t>
  </si>
  <si>
    <t>0 - Casi no hay acceso a equipo de mantenimiento ni hay buena movilización en la gente.</t>
  </si>
  <si>
    <t>Compuertas del Canal Principal</t>
  </si>
  <si>
    <t>Condición de las compuertas (10=Excelente, 1=Horrible)</t>
  </si>
  <si>
    <t>Tipo de compuerta</t>
  </si>
  <si>
    <t>Viven los operadores en cada punto de compuerta?</t>
  </si>
  <si>
    <t>Los que existen, operan como es necesario? (10=Excelente, 1=Horrible)</t>
  </si>
  <si>
    <t>Operan como se pretendió en teoría? (10=Excelente, 1=Horrible)</t>
  </si>
  <si>
    <t>Número de compuertas/km</t>
  </si>
  <si>
    <t>Utilizan los vertedores para controlar los niveles arriba?</t>
  </si>
  <si>
    <t>Máxima variación semanal sin intención en la superficie del agua controlada en una compuerta promedio, cm</t>
  </si>
  <si>
    <t>En meses con agua, cuál es el máximo número de días sin cambios en las compuertas?</t>
  </si>
  <si>
    <t>Cuál es el máximo tiempo requerido por un operador para alcanzar la compuerta, horas?</t>
  </si>
  <si>
    <t>Con cuanta frecuencia (horas) un operador mueve la compuerta si se requiere o se le ordena?</t>
  </si>
  <si>
    <t>Con cuanta frecuencia (días) son las compuertas operadas típicamente?</t>
  </si>
  <si>
    <t>Oficialmente, puede un operador de compuerta hacer ajustes en esta sin recibir órdenes de arriba?</t>
  </si>
  <si>
    <t>En realidad, hacen los operadores de compuerta ajustes a estas sin recibir órdenes de arriba?</t>
  </si>
  <si>
    <t>Si los operadores toman sus propias decisiones, son buenas estas? (10=Excelente, 1=Horrible)</t>
  </si>
  <si>
    <t xml:space="preserve">Minutos requeridos por un operador para hacer cambios estables en la compuerta </t>
  </si>
  <si>
    <t>Indicadores Internos del Equipo de compuertas</t>
  </si>
  <si>
    <t>Facilidad de operación de las compuertas bajo el blanco actual de operación.  Esto no quiere decir que los blancos se alcancen; esto da un ranking a la dificultad en mover las compuertas para alcanzar los blancos.  Asigne val</t>
  </si>
  <si>
    <t xml:space="preserve">4 - Muy fácil de ser operados.  El equipo se mueve fácil y rápidamente o tiene características de automatización que trabajan muy bien.  Los niveles de agua y flujos se controlan fácilmente si se quiere.  Se alcanzan los blancos determinados con menos de </t>
  </si>
  <si>
    <t>3 - Físicamente se pueden operan fácil y rápido, pero se requieren muchas intervenciones manuales por estructura por día para alcanzar el blanco.</t>
  </si>
  <si>
    <t>2 - Incómodos para operar, pero físicamente es posible.  Requieren más de 5 cambios manuales por estructura por día para alcanzar el blanco, pero son difíciles o peligrosos de operar.</t>
  </si>
  <si>
    <t>1 - Incómodos, difíciles y peligrosos de operar.  En ciertos casos es hasta físicamente imposible de ser operados para alcanzar los objetivos.</t>
  </si>
  <si>
    <t>0 - Las comunicaciones y el equipo son inadecuados para alcanzar los requerimientos. Casi imposible de ser operados como se intenta.</t>
  </si>
  <si>
    <t>Nivel de mantenimiento de las compuertas. (0-4)</t>
  </si>
  <si>
    <t>4 - Excelente mantenimiento preventivo.  Partes rotas se arreglan usualmente en pocos días, excepto en circunstancias excepcionales.</t>
  </si>
  <si>
    <t>3 - Aceptable mantenimiento preventivo. Partes rotas se arreglan usualmente dentro de las 2 semanas.  Equipo para las operaciones de mantenimiento esta disponible.</t>
  </si>
  <si>
    <t>2 - Mantenimiento rutinario se realiza solo en las partes criticas.  Se notan partes rotas a todo lo largo del proyecto, pero no es serio.</t>
  </si>
  <si>
    <t>1 - Hasta el mantenimiento rutinario esta faltante en muchos casos.  Se notan muchas partes rotas y a veces hasta en estructuras importantes.</t>
  </si>
  <si>
    <t>0 - Ha ocurrido daño en gran escala debido a aplazamiento de mantenimiento.  Hay poco o nada de equipo para mantenimiento o esta pedido.</t>
  </si>
  <si>
    <t xml:space="preserve">Máximas fluctuaciones semanales (%) no intencionales de los niveles de agua blanco del canal, expresado como un porcentaje del promedio de la caída en los niveles del agua a lo largo de una toma. </t>
  </si>
  <si>
    <t xml:space="preserve">Índice computado sobre la fluctuación de los niveles de agua (0-4) </t>
  </si>
  <si>
    <t xml:space="preserve">Índice computado sobre el tiempo que viaja un cambio en el flujo de toda la red de este nivel de canal (0-4) </t>
  </si>
  <si>
    <t>Personal de las compuertas del Canal Principal</t>
  </si>
  <si>
    <t>Para quién trabajan los operadores?</t>
  </si>
  <si>
    <t>Nivel típico de educación de un operador (años de escuela)</t>
  </si>
  <si>
    <t>Cuál es la razón para echar a operarios?</t>
  </si>
  <si>
    <t>Existen incentivos al trabajo ejemplar? (10=alto, 1=ninguno)</t>
  </si>
  <si>
    <t>Hay incentivos al trabajo promedio? (10=alto, 1=ninguno)</t>
  </si>
  <si>
    <t>Se incentiva a los operadores a pensar y actuar por cuenta propia? (10=Definitivamente si; 1=No)</t>
  </si>
  <si>
    <t>Se revisa anualmente el desempeño de los operadores?</t>
  </si>
  <si>
    <t>Si es si, está escrito y es entendido por los operadores?</t>
  </si>
  <si>
    <t>Número de personas que han sido echadas en los últimos 10 años por incompetencia</t>
  </si>
  <si>
    <t>Comunicaciones/Transporte en el Canal Principal</t>
  </si>
  <si>
    <t>Con qué frecuencia se comunican los operadores con el nivel superior de mando? (horas)</t>
  </si>
  <si>
    <t>Índice computado de frecuencia en las comunicaciones (0-4)</t>
  </si>
  <si>
    <t>Con qué frecuencia los operadores o supervisores de este nivel se comunican con el nivel superior de mando? (hr)</t>
  </si>
  <si>
    <t>Con qué frecuencia visitan a este nivel de canal y hablan con los operadores? (días)</t>
  </si>
  <si>
    <t>Índice computado de frecuencia en las visitas (0-4)</t>
  </si>
  <si>
    <t>Dependencia en las comunicaciones verbales entre operadores (por teléfono o radio) (0-4)</t>
  </si>
  <si>
    <t>4 - Excelente - las líneas trabajan todo el tiempo.</t>
  </si>
  <si>
    <t>3 - Muy bueno.  Las líneas trabajan al menos 95% del tiempo.</t>
  </si>
  <si>
    <t>2 - Pobre en muchas partes.  De todas maneras, hay una buena línea para comunicaciones a 30 minutos de viaje del operador.</t>
  </si>
  <si>
    <t>1 - No hay una línea directa disponible para los operadores, pero ellos están a 30 minutos de viaje a una línea para comunicaciones que casi siempre funciona bien.</t>
  </si>
  <si>
    <t>0 - No hay una línea directa disponible para los operadores, pero ellos están a 30 minutos de viaje a cierta línea.  De todas maneras, aun esa línea regularmente no funciona.</t>
  </si>
  <si>
    <t>Existencia y frecuencia de monitoreo remoto (automático o manual) en puntos clave de derrame, incluyendo el final del canal. (0-4)</t>
  </si>
  <si>
    <t>4 - Excelente.  En todos los puntos clave, feedback al menos cada 2 horas.</t>
  </si>
  <si>
    <t>3 - Excelente cobertura.  De todas maneras, datos se registran constantemente en cada lugar y hay feedback solo una vez por día.</t>
  </si>
  <si>
    <t>2 - Datos se registran varias veces por día y se guardan en cada lugar.  Feedback ocurre una vez por semana.</t>
  </si>
  <si>
    <t>1 - Solo se cubren ciertos lugares.  Feedback ocurre semanalmente.</t>
  </si>
  <si>
    <t>0 - Feedback es mensual o menos frecuente en algunos lugares.</t>
  </si>
  <si>
    <t>Disponibilidad de caminos a lo largo del canal (0-4)</t>
  </si>
  <si>
    <t>4 - Muy buen acceso a automóviles al menos de un lado en todos los lugares excepto con condiciones climáticas excepcionales.  Acceso a equipo del otro lado.</t>
  </si>
  <si>
    <t>3 - Buen acceso a automóviles al menos de un lado en todos los lugares excepto con condiciones climáticas excepcionales.  Acceso limitado en ciertas áreas del otro lado.</t>
  </si>
  <si>
    <t>2 - Caminos groseros pero accesibles de un lado del canal.  No hay camino del otro lado.</t>
  </si>
  <si>
    <t>1 - Todo el canal puede ser recorrido fácilmente de un lado con motocicleta, pero el acceso al equipo de mantenimiento es muy limitado.</t>
  </si>
  <si>
    <t>0 - No hay acceso para mantenimiento de ningún lado del camino, por largas secciones del canal.</t>
  </si>
  <si>
    <t>Cómo se llevan a cabo las comunicaciones?  (explique)</t>
  </si>
  <si>
    <t>Cuál es el medio de transporte del personal móvil?</t>
  </si>
  <si>
    <t>Cuántos sitios de monitoreo remoto hay?</t>
  </si>
  <si>
    <t>Tiempo de viaje desde el galpón de mantenimiento hasta el punto mas lejano a lo largo del canal (cuadrillas y equipo de mantenimiento) - horas</t>
  </si>
  <si>
    <t>Índice computado del tiempo de viaje para mantenimiento (0-4).</t>
  </si>
  <si>
    <t>Tiempo de viaje (horas) necesarias para alcanzar la oficina del canal principal, desde la oficina del proveedor</t>
  </si>
  <si>
    <t>Puntos de Salida del Canal Principal (Tomas)</t>
  </si>
  <si>
    <t>% de flujo de salida que son tomados desde salidas no oficiales</t>
  </si>
  <si>
    <t>Magnitud de una salida de flujo típica importante, metros cubicos/seg.</t>
  </si>
  <si>
    <t>Número de salidas importantes/km</t>
  </si>
  <si>
    <t>Cambio típico en las elevaciones de la superficie del agua transversal a un punto de salida (toma principal), cm</t>
  </si>
  <si>
    <t>Pueden físicamente operar en la forma que se necesitan? (10=Excelente, 1=Horrible)</t>
  </si>
  <si>
    <t>Pueden físicamente operar como se intenta en teoría?  (10=Excelente, 1=Horrible)</t>
  </si>
  <si>
    <t>Son bien suministradas las tomas cuando el flujo en el canal está bajo?  (10=Excelente, 1=Horrible)</t>
  </si>
  <si>
    <t>Qué nivel del personal opera las tomas? (1=este nivel;  2=uno mas bajo;  3=ambos)</t>
  </si>
  <si>
    <t>Con qué frecuencia son las tomas examinadas por el personal? (horas)</t>
  </si>
  <si>
    <t>Oficialmente, con cuánta frecuencia las tomas deberían ser ajustadas? (días)</t>
  </si>
  <si>
    <t>Oficialmente, pueden los operadores de las tomas hacer ajustes en los flujos sin aprobación de arriba?</t>
  </si>
  <si>
    <t>En realidad, ajustan los flujos los operadores sin aprobación de arriba?</t>
  </si>
  <si>
    <t>Programación de Flujos desde las Tomas del Canal Principal</t>
  </si>
  <si>
    <t>Que % del tiempo es el flujo OFICIALMENTE programado en la forma siguiente:</t>
  </si>
  <si>
    <t>Flujo proporcional</t>
  </si>
  <si>
    <t>Rotación</t>
  </si>
  <si>
    <t>Programado por computadora de un nivel mas alto - sin sugerencia de un nivel inferior</t>
  </si>
  <si>
    <t>Programado por computadora de un nivel mas alto - con algunas sugerencias de un nivel inferior</t>
  </si>
  <si>
    <t>Programado por operadores basado en la estimación entre la oferta y la demanda de agua</t>
  </si>
  <si>
    <t>La programación iguala activamente los tiempos reales de la demanda de niveles inferiores</t>
  </si>
  <si>
    <t>El valor de la derecha debe igualar 100 una vez que fueron entrados todos los datos de arriba</t>
  </si>
  <si>
    <t>Que % del tiempo son corrientemente programados los flujos como lo siguiente:</t>
  </si>
  <si>
    <t>Programado por una computadora de un nivel superior - sin sugerencia de un nivel inferior</t>
  </si>
  <si>
    <t>Programado por una computadora de un nivel superior - ciertas sugerencias de un nivel inferior</t>
  </si>
  <si>
    <t>Control de Flujos desde las Tomas del Canal Principal</t>
  </si>
  <si>
    <t>Tipo oficial de aparato de control de flujo</t>
  </si>
  <si>
    <t>Nombre común</t>
  </si>
  <si>
    <t>Tipo oficial de aparato de medición de flujo</t>
  </si>
  <si>
    <t>Control/medición actual de flujos</t>
  </si>
  <si>
    <t xml:space="preserve">Precisión probable de control/medicion de flujo o caudal, +/-% </t>
  </si>
  <si>
    <t>Indicadores de las Tomas</t>
  </si>
  <si>
    <t>Facilidad de operación de las tomas (a los canales de segundo nivel) bajo el blanco actual de operación.  Esto no quiere decir que los blancos se alcancen; esto da un valor a la dificultad en mover las compuertas para alcanzar los blanco</t>
  </si>
  <si>
    <t>4 - Muy fáciles de manejar.  El equipo se mueve fácil y rápido, o tiene características automáticas que funcionan bien.  La división de aguas o flujos se controla fácilmente si se quiere.  Los blancos actuales buscados pueden alcanzarse dentro de menos de</t>
  </si>
  <si>
    <t xml:space="preserve">3 - El manejo físico es fácil y rápido.  Los aparatos de medición de flujos o blancos buscados funcionan en forma razonable pero no son excelentes. </t>
  </si>
  <si>
    <t>2 - Incómodos para operar, pero físicamente posible.  Los aparatos y técnicas para medición de flujos parecen ser de pobre calidad, con baja calibración.</t>
  </si>
  <si>
    <t>Nivel de mantenimiento de las tomas que alimentan los canales del segundo nivel.(0-4)</t>
  </si>
  <si>
    <t>3 - Aceptable mantenimiento preventivo. Partes rotas se arreglan usualmente dentro de las 2 semanas.  Equipo para las operaciones de mantenimiento está disponible.</t>
  </si>
  <si>
    <t>0 - Ha ocurrido daño en gran escala debido a aplazamiento de mantenimiento.  Hay poco o nada de equipo para mantenimiento o está pedido.</t>
  </si>
  <si>
    <t>Capacidad de pasaje de flujos de las tomas del canal principal (hacia los canales del segundo nivel) (0-4)</t>
  </si>
  <si>
    <t>4 - No hay problemas en dejar pasar los máximos deseados (flujos).</t>
  </si>
  <si>
    <t>2 - Problemas menores.</t>
  </si>
  <si>
    <t>0 - Serios problemas - Muchas estructuras fueron sub-diseñadas.</t>
  </si>
  <si>
    <t>Indicadores de los Reservorios de Regulación</t>
  </si>
  <si>
    <t>Cantidad y ubicación apropiadas de reservorio/s (0-4)</t>
  </si>
  <si>
    <t>4 - Correctamente ubicados y en cantidad suficiente.</t>
  </si>
  <si>
    <t>2 - Hay 1 reservorio de regulación pero se necesitan más o está mal ubicado.</t>
  </si>
  <si>
    <t>0 - Ninguno.</t>
  </si>
  <si>
    <t>Eficacia de operación (0-4)</t>
  </si>
  <si>
    <t>2 - Se usan pero muy debajo del potencial.</t>
  </si>
  <si>
    <t>0 - No hay ninguno, no se usan, o se usan incorrectamente.</t>
  </si>
  <si>
    <t>Conveniencia de la capacidad de almacenamiento o regulación (0-4)</t>
  </si>
  <si>
    <t>2 - Ayudan, pero no son suficientemente grandes.</t>
  </si>
  <si>
    <t>0 - No hay ninguno, o son tan pequeños que no son ningún beneficio.</t>
  </si>
  <si>
    <t>Mantenimiento (0-4)</t>
  </si>
  <si>
    <t>2 - No muy bueno.</t>
  </si>
  <si>
    <t>0 - Ninguno, o la acumulación de limo y el crecimiento de malezas son tal que reducen su eficacia.</t>
  </si>
  <si>
    <t>Operación (Canal Principal)</t>
  </si>
  <si>
    <t>Con cuánta frecuencia responden los operadores de cabecera en tiempos reales a la información que reciben de los operadores/observadores de este nivel de canal? La pregunta se refiere a la desigualdad de las órdenes y problemas asociados con las variacion</t>
  </si>
  <si>
    <t>4 - Si hay exceso o déficit (derrame o déficit en las colas, final), los operadores de cabecera responden dentro de las 12 horas.</t>
  </si>
  <si>
    <t>2.7 - Operadores de cabecera responden a la información recibida en un tiempo real dentro de las 24 horas.</t>
  </si>
  <si>
    <t>1.3 - Operadores de cabecera responden dentro de los 3 días.</t>
  </si>
  <si>
    <t>0 - Operadores de cabecera responden en un tiempo mayor a los 3 días.</t>
  </si>
  <si>
    <t>Existencia y eficacia de los procedimientos de ordenamiento y entrega en igualar las demandas actuales.  Esta pregunta es diferente a la anterior, porque la anterior se refería a problemas que ocurren DESPUÉS que ya se ha producido un cambio.</t>
  </si>
  <si>
    <t>4 - Excelente.  La información pasa a los niveles inferiores a este nivel de manera confiable y en tiempo razonable, y el sistema después responde.</t>
  </si>
  <si>
    <t>2.7 -Buena.  Procedimiento confiable.  Se actualiza al menos una vez cada 2 días, y el sistema responde.</t>
  </si>
  <si>
    <t>1.3 - El programa de entregas se actualiza semanalmente con datos de valor.  Los cambios que se realizan se basan en los requerimientos aguas abajo.</t>
  </si>
  <si>
    <t>0 - Tal vez el programa de entregas se actualice semanalmente, pero con datos que no tienen mucho valor.  Los cambios correspondientes tal vez no se lleven a cabo.</t>
  </si>
  <si>
    <t>Claridad y acierto de las instrucciones a operadores.</t>
  </si>
  <si>
    <t>4 - Las instrucciones son muy claras y precisas.</t>
  </si>
  <si>
    <t>2.7 - Las instrucciones son claras, pero les hace falta mas detalle.</t>
  </si>
  <si>
    <t>1.3 - Las instrucciones no son claras, pero son correctas generalmente.</t>
  </si>
  <si>
    <t>0 - Las instrucciones son incorrectas, aunque sean claras o no.</t>
  </si>
  <si>
    <t>Con cuánta frecuencia es chequeado el canal en toda su extensión por problemas y se reporta en la oficina?  Esto significa que una o más personas manejan a lo largo de todas las secciones del canal.</t>
  </si>
  <si>
    <t>4 - Una vez/día</t>
  </si>
  <si>
    <t>2.7 - Una vez/2 días</t>
  </si>
  <si>
    <t>1.3 - Una vez por semana</t>
  </si>
  <si>
    <t>0 - Una vez por mes o en forma menos frecuente</t>
  </si>
  <si>
    <t>Capacidad de los "cuellos de botella" del Canal Principal</t>
  </si>
  <si>
    <t>Servicio ACTUAL que el Canal Principal provee a sus Subcanales</t>
  </si>
  <si>
    <t xml:space="preserve">Índice de Flexibilidad - Elija valores de 0-4, basado en la escala siguiente: </t>
  </si>
  <si>
    <t xml:space="preserve">Índice de Confiabilidad - Elija valores de 0-4, basado en la escala siguiente: </t>
  </si>
  <si>
    <t>3 - Operadores de canales de segundo nivel conocen los flujos, pero a veces esperan hasta por un día por los flujos que necesitan. Hay cierta escasez en el año.</t>
  </si>
  <si>
    <t>2 - Los cambios de flujo llegan con 2 días antes o después, pero son correctos. Tal vez hay 4 semanas de escasez en todo el año.</t>
  </si>
  <si>
    <t>1 - Los cambios de flujo llegan con 4 días antes o después, pero son incorrectos. Tal vez hay 7 semanas de escasez en todo el año.</t>
  </si>
  <si>
    <t>0 - La frecuencia que no es confiable, tasa, y duración en mas del 50% de la veces y el volumen es desconocido.</t>
  </si>
  <si>
    <t xml:space="preserve">Índice de Equidad - Elija valores de 0-4, basado en la escala siguiente: </t>
  </si>
  <si>
    <t>Reglas de la entrada de datos:</t>
  </si>
  <si>
    <t>Una celda blanca indica un lugar de ingreso de dato.</t>
  </si>
  <si>
    <t>LR</t>
  </si>
  <si>
    <t>Adj LR</t>
  </si>
  <si>
    <t>LR/(1-LR)</t>
  </si>
  <si>
    <t>Una celda sombreada no es para entrada de dato.  Es una celda de explicación o un dato fallido.</t>
  </si>
  <si>
    <t>Letras rojas indican valores computados.</t>
  </si>
  <si>
    <t>Valores azules indican que el dato fue transferido desde alguna otra parte de la hoja de calculo.</t>
  </si>
  <si>
    <t>Nombre del Proyecto</t>
  </si>
  <si>
    <t xml:space="preserve">Agua de que año = </t>
  </si>
  <si>
    <t>Área total del proyecto (bajo comando y no bajo comando)</t>
  </si>
  <si>
    <t>Hectáreas; brutas, incluyendo caminos, todas las parcelas, cuerpos de agua</t>
  </si>
  <si>
    <t>Área total de las parcelas del área bajo comando</t>
  </si>
  <si>
    <t>Área física en hectáreas, SIN incluir doble cultivo</t>
  </si>
  <si>
    <t>Eficiencia estimada de la transmisión del agua</t>
  </si>
  <si>
    <t>Porcentaje, %</t>
  </si>
  <si>
    <t>Percolación estimada del arroz</t>
  </si>
  <si>
    <t>Porcentaje, % del agua de riego que se envía a las parcelas (promedio de la estación de cultivo)</t>
  </si>
  <si>
    <t>Pérdidas estimadas de superficie desde el arroz hacia los drenajes</t>
  </si>
  <si>
    <t>Porcentaje (%) del agua de riego que se envía a las parcelas</t>
  </si>
  <si>
    <t>Eficiencia estimada del riego de parcelas en los otros cultivos</t>
  </si>
  <si>
    <r>
      <t>Capacidad</t>
    </r>
    <r>
      <rPr>
        <b/>
        <sz val="12"/>
        <rFont val="New Century Schlbk"/>
        <family val="0"/>
      </rPr>
      <t xml:space="preserve"> del flujo del canal principal (es) en los punto(s) de divergencia</t>
    </r>
  </si>
  <si>
    <t>Metros Cúbicos por Segundo (CMS)</t>
  </si>
  <si>
    <t>Pico de Flujo Actual dentro del canal (es) principal (es) en los punto(s) de divergencia</t>
  </si>
  <si>
    <t>Promedio de CEe del agua de riego</t>
  </si>
  <si>
    <t>dS/m   (lo mismo que mmho/cm)</t>
  </si>
  <si>
    <t xml:space="preserve">La siguiente tabla computa los valores mensuales de ET, mm, usando valores previos de Kc y ETo </t>
  </si>
  <si>
    <t>net</t>
  </si>
  <si>
    <t>gross to field</t>
  </si>
  <si>
    <t>Et mensual de cada cultivo y área, mm</t>
  </si>
  <si>
    <t>mm</t>
  </si>
  <si>
    <t>inches</t>
  </si>
  <si>
    <t>ITRC</t>
  </si>
  <si>
    <t>Yaqui</t>
  </si>
  <si>
    <t>Totales</t>
  </si>
  <si>
    <t>Totals</t>
  </si>
  <si>
    <t>mm Totals</t>
  </si>
  <si>
    <t>Cultivos irrigados</t>
  </si>
  <si>
    <t>Esta hoja de cálculo tiene 10 tablas que requieren entrada de datos POR CADA AÑO, además de las celdas de arriba.</t>
  </si>
  <si>
    <t>Tabla 1 - Coeficientes de campo y umbral de CEe del cultivo</t>
  </si>
  <si>
    <t>Tabla 2 - ETo mensual, mm</t>
  </si>
  <si>
    <t>Tabla 3 - Agua de superficie que entra en los límites del área bajo comando</t>
  </si>
  <si>
    <t>Assumes imperfect stands</t>
  </si>
  <si>
    <t>Tabla 4 - Fuente interna de agua en el área bajo comando</t>
  </si>
  <si>
    <t>Tabla 5 - Hectáreas de cada cultivo regado dentro del área bajo comando</t>
  </si>
  <si>
    <t>Usa agua muy profunda en el suelo</t>
  </si>
  <si>
    <t>Assumpcion es que el garbanzo es muy debil</t>
  </si>
  <si>
    <t>error con los datos de Yaqui?</t>
  </si>
  <si>
    <t>Umbral</t>
  </si>
  <si>
    <t>CEe</t>
  </si>
  <si>
    <t>Coeficientes de campo, Kc  (basado en ETo)</t>
  </si>
  <si>
    <t>Cultivo #</t>
  </si>
  <si>
    <t>Mes y año del agua --&gt;</t>
  </si>
  <si>
    <t>Nombre del cultivo regado</t>
  </si>
  <si>
    <t>dS/m</t>
  </si>
  <si>
    <t>Arroz inundado #1</t>
  </si>
  <si>
    <t>ETo in Yaqui is about 12% higher than Zone 16 ITRC ETo</t>
  </si>
  <si>
    <t>Control de flujos a los clientes o Canales del Segundo Nivel- Elija valores de 0-4, basados en la escala siguiente:</t>
  </si>
  <si>
    <t>Canal de Segundo Nivel</t>
  </si>
  <si>
    <t>Control de Flujos del Canal Secundario</t>
  </si>
  <si>
    <t>Características del Canal Secundario</t>
  </si>
  <si>
    <t>Largo total de los canales secundario, Km.</t>
  </si>
  <si>
    <t>Largo del canal secundario que es el más largo, Km.</t>
  </si>
  <si>
    <t>Número total de puntos de derrames de un canal secundario típico</t>
  </si>
  <si>
    <t>Han sido bien medidos los derrames por percolación?</t>
  </si>
  <si>
    <t>Tipo de revistimeinto del canal (porcentaje de todos los canales secundarios)</t>
  </si>
  <si>
    <t>Compuertas del Canal Secundario</t>
  </si>
  <si>
    <t>Tipo de regulador transversal</t>
  </si>
  <si>
    <t>Viven los operadores en cada punto de regulación transversal?</t>
  </si>
  <si>
    <t>Hay grandes salidas de agua por sobre el canal en los puntos donde están los reguladores?</t>
  </si>
  <si>
    <t>Máximas fluctuaciones semanales no intencionales de los niveles de agua blanco del canal, expresado como un porcentaje del promedio de la caída en los niveles del agua a lo largo de una toma.  Por ejemplo, si el nivel del agua en el canal varía en 40 cm (</t>
  </si>
  <si>
    <t>Personal de las compuertas del Canal Secundario</t>
  </si>
  <si>
    <t>Comunicaciones/Transporte en el Canal Secundario</t>
  </si>
  <si>
    <t>Tiempo de viaje (horas) necesarias para alcanzar la oficina del canal secundario, desde la oficina del proveedor</t>
  </si>
  <si>
    <t>Puntos de Salida del Canal Secundario (Tomas)</t>
  </si>
  <si>
    <t>Magnitud de una salida de flujo típica importante, litros por seg.</t>
  </si>
  <si>
    <t>Cambio típico en las elevaciones de la superficie del agua transversal a un punto de salida (toma secundario), cm</t>
  </si>
  <si>
    <t>Programación de Flujos desde las Tomas del Canal Secundario</t>
  </si>
  <si>
    <t>Control de Flujos desde las Tomas del Canal Secundario</t>
  </si>
  <si>
    <t>Facilidad de operación de las tomas (de los canales de segundo nivel) bajo el blanco actual de operación.  Esto no quiere decir que los blancos se alcancen; esto da un ranking a la dificultad en mover las compuertas para alcanzar los blanco</t>
  </si>
  <si>
    <t>Capacidad de pasaje de flujos de las tomas del canal secundario (hacia el proximo nivel) (0-4)</t>
  </si>
  <si>
    <t>Operación (Canal Secundario)</t>
  </si>
  <si>
    <t>Capacidad de los "cuellos de botella" del Canal Secundario</t>
  </si>
  <si>
    <t xml:space="preserve">Describa cualquier restricción en los flujos que tenga el canal secundario, incluyendo la ubicación y su naturaleza hidráulica (esto es diferente a todas las otras preguntas porque esta pidiendo una descripción escrita)    </t>
  </si>
  <si>
    <t>Servicio ACTUAL que el Canal secundario provee a sus Subcanales</t>
  </si>
  <si>
    <t xml:space="preserve">                                                 0 - Flujos son controlados más que dentro del 20%</t>
  </si>
  <si>
    <t>Canal de Tercer Nivel</t>
  </si>
  <si>
    <t>Control de Flujos del Canal terciario</t>
  </si>
  <si>
    <t>Características del Canal Terciario</t>
  </si>
  <si>
    <t>Largo total de los canales terciario, Km.</t>
  </si>
  <si>
    <t>Largo del canal terciario que es el más largo, Km.</t>
  </si>
  <si>
    <t>Número total de puntos de derrames de un canal terciario típico</t>
  </si>
  <si>
    <t>Número de norias que alimentan el canal</t>
  </si>
  <si>
    <t>Tipo de cobertura del canal (porcentaje de todos los canales terciarios)</t>
  </si>
  <si>
    <t>Reguladores Transversales del Canal Terciario</t>
  </si>
  <si>
    <t>Condición de los reguladores transversales (10=Excelente, 1=Horrible)</t>
  </si>
  <si>
    <t>Número de reguladores transversales/km</t>
  </si>
  <si>
    <t>Indicadores Internos del Equipo de Reguladores Transversales</t>
  </si>
  <si>
    <t>Facilidad de operación de los reguladores transversales bajo el blanco actual de operación.  Esto no quiere decir que los blancos se alcancen; esto da un ranking a la dificultad en mover los reguladores transversales para alcanzar los blancos.  Asigne val</t>
  </si>
  <si>
    <t>Nivel de mantenimiento de los reguladores transversales. (0-4)</t>
  </si>
  <si>
    <t>Personal de los Reguladores Transversales del Canal Terciario</t>
  </si>
  <si>
    <t>Comunicaciones/Transporte en el Canal terciario</t>
  </si>
  <si>
    <t>Tiempo de viaje (horas) necesarias para alcanzar la oficina del canal terciario, desde la oficina del proveedor</t>
  </si>
  <si>
    <t>Puntos de Salida del Canal Terciario (Tomas)</t>
  </si>
  <si>
    <t>Magnitud de una salida de flujo típica importante, cm.</t>
  </si>
  <si>
    <t>Cambio típico en las elevaciones de la superficie del agua transversal a un punto de salida (toma terciario), cm</t>
  </si>
  <si>
    <t>Programación de Flujos desde las Tomas del Canal Terciario</t>
  </si>
  <si>
    <t>Control de Flujos desde las Tomas del Canal Terciario</t>
  </si>
  <si>
    <t>Facilidad de operación de las tomas (de los canales de segundo nivel) bajo el blanco actual de operación.  Esto no quiere decir que los blancos se alcancen; esto da un ranking a la dificultad en mover los reguladores transversales para alcanzar los blanco</t>
  </si>
  <si>
    <t>Capacidad de pasaje de flujos de las tomas del canal terciario (hacia los canales del segundo nivel) (0-4)</t>
  </si>
  <si>
    <t>Operación (Canal terciario)</t>
  </si>
  <si>
    <t>Capacidad de los "cuellos de botella" del Canal terciario</t>
  </si>
  <si>
    <t xml:space="preserve">Describa cualquier restricción en los flujos que tenga el canal terciario, incluyendo la ubicación y su naturaleza hidráulica (esto es diferente a todas las otras preguntas porque esta pidiendo una descripción escrita)     </t>
  </si>
  <si>
    <t>Servicio ACTUAL que el Canal terciario provee a sus Subcanales</t>
  </si>
  <si>
    <t>Punto de Cambio en el Manejo (aguas abajo desde el cual los empleados pagos no operan las tomas)</t>
  </si>
  <si>
    <t>Hectáreas aguas abajo de ese punto (típico)</t>
  </si>
  <si>
    <t>Número de usuarios aguas abajo de ese punto (típico)</t>
  </si>
  <si>
    <t>Servicio Actual que se provee al último punto aguas abajo y que es operado por empleados pagos.</t>
  </si>
  <si>
    <t>Número de parcelas aguas abajo de ese punto (seleccione una de las opciones de abajo, 0-4)</t>
  </si>
  <si>
    <t>0 -  10 o más</t>
  </si>
  <si>
    <t>Medición de volúmenes deliberados a ese punto (0-4)</t>
  </si>
  <si>
    <t>4 - Excelente medición y aparatos de medición, se utilizan y se archivan datos apropiadamente</t>
  </si>
  <si>
    <t>4 - El agua llega con la frecuencia, tasa y duración prometidas.  Volumen es conocido.</t>
  </si>
  <si>
    <t>3 - Muy confiable en tasa y duración, pero ocasionalmente hay algunos días de retraso. Volumen conocido.</t>
  </si>
  <si>
    <t>2 - Áreas del proyecto reciben no intencionalmente en cierta forma diferentes cantidades de agua, pero dentro de un área es equitativo.</t>
  </si>
  <si>
    <t>Distribución Final del Agua a las Unidades Individuales (ejemplo: ranchos o parcelas)</t>
  </si>
  <si>
    <t>Qué porcentaje de la distribución final del agua es echa por esta gente?</t>
  </si>
  <si>
    <t>Nadie (%)</t>
  </si>
  <si>
    <t>Productor individual o el regador de la parcela (%)</t>
  </si>
  <si>
    <t>un voluntario de la WUA (%)</t>
  </si>
  <si>
    <t>un empleado de la WUA (%)</t>
  </si>
  <si>
    <t>empleado del proyecto (%)</t>
  </si>
  <si>
    <t>Chequeo:  El valor de la derecha deber ser igual a 100% si la respuesta de arriba fue contestada correctamente</t>
  </si>
  <si>
    <t>Si los rancheros tuvieran que cooperar, cuántos deberían cooperar para realizar toda la distribución final del agua hacia las parcelas?</t>
  </si>
  <si>
    <t>Qué porcentaje de la distribución final es echa a través de:</t>
  </si>
  <si>
    <t>Canales pequeños de distribución no cubiertos (%)</t>
  </si>
  <si>
    <t>Largos canales sin cobertura (%)</t>
  </si>
  <si>
    <t>Transmisión de campo a campo (%)</t>
  </si>
  <si>
    <t>Pipas (%)</t>
  </si>
  <si>
    <t>Canales cubiertos (%)</t>
  </si>
  <si>
    <t>Chequeo:  El valor de la derecha debe ser igual a 100% si la pregunta de arriba fue contestada correctamente</t>
  </si>
  <si>
    <t>Condición general de la transmisión final (10=Excelente, 1=Horrible)</t>
  </si>
  <si>
    <t>Habilidad en la medición del flujo hacia las parcelas/ranchos individuales (10=Excelente, 1=Horrible)</t>
  </si>
  <si>
    <t>Habilidad en la medición del volumen hacia las parcelas/ranchos individuales (10=Excelente, 1=Horrible)</t>
  </si>
  <si>
    <t>FLEXIBILIDAD hacia las ultimas parcelas/ranchos</t>
  </si>
  <si>
    <t>Están escritas las políticas o arreglos en cuanto a la FRECUENCIA en la entrega del agua?</t>
  </si>
  <si>
    <t>Se respetan paso a paso? (10=Excelente, 1=Horrible)</t>
  </si>
  <si>
    <t>Son las practicas actuales mejores que la política oficial? (10=Si, 1=No)</t>
  </si>
  <si>
    <t>Están escritas las políticas o arreglos en cuanto a la TASA o CANTIDAD de entrega de agua?</t>
  </si>
  <si>
    <t>Son las prácticas actuales mejores que la política oficial? (10=Si, 1=No)</t>
  </si>
  <si>
    <t>Están escritas las políticas o arreglos en cuanto a la DURACIÓN de entrega de agua?</t>
  </si>
  <si>
    <t>Qué porcentaje de veces los rancheros de hecho reciben el agua en las siguiente forma:?</t>
  </si>
  <si>
    <t>Flujo continuo - sin ajustes (%)</t>
  </si>
  <si>
    <t>Flujo continuo - con algunos ajustes (%)</t>
  </si>
  <si>
    <t>Rotación fija - un programa de entregas bien definido y que es llevado a cabo (%)</t>
  </si>
  <si>
    <t>Rotación fija - un programa de entregas bien definido que muchas veces no es llevado a cabo (%)</t>
  </si>
  <si>
    <t>Rotación - variable pero con un programa de entregas que es conocido (%)</t>
  </si>
  <si>
    <t>Rotación - variable pero con un programa de entregas desconocido (%)</t>
  </si>
  <si>
    <t>Solicitado  (%)</t>
  </si>
  <si>
    <t>El valor de la derecha debe igualar 100% si la pregunta de arriba fue contestada correctamente</t>
  </si>
  <si>
    <t>Número de días por adelantado requeridos en avisar si las entregas son por arreglo</t>
  </si>
  <si>
    <t>EQUIDAD</t>
  </si>
  <si>
    <t>Existe un mecanismo efectivo y legal para asegurar que los rancheros individuales reciben el agua en forma equitativa?</t>
  </si>
  <si>
    <t>4 - El agua llega con la frecuencia, tasa y duración prometidas.  Volumen es desconocido.</t>
  </si>
  <si>
    <t>3 - Muy confiable en tasa y duración, pero ocasionalmente hay algunos días de retraso. Volumen desconocido.</t>
  </si>
  <si>
    <t>Percepciones del Equipo de Visita</t>
  </si>
  <si>
    <t>Percepción de la falta de conflicto entre los usuarios (10=no hay conflictos, 1=graves problemas)</t>
  </si>
  <si>
    <t>Percepción de la falta de conflicto entre los usuarios y el gobierno / proyecto(10=no hay conflictos, 1=graves problemas)</t>
  </si>
  <si>
    <t>Facilidad en cambiarlos por sistemas de irrigación más modernos (10=fácil; 1=casi imposible con el nivel de suministro actual)</t>
  </si>
  <si>
    <t>Indicadores de "Orden" - Evidencia de buen comportamiento a todo lo largo de los canales que son operados por empleados pagos.</t>
  </si>
  <si>
    <t>Grado con el cual las entregas NO se toman cuando son disponibles, o con flujos más grandes de lo permitido  (0-4)</t>
  </si>
  <si>
    <t>4 - No hay evidencia de que los rancheros o las WUAs tomen agua cuando no esta permitido, o a flujos más grandes de lo permitido.</t>
  </si>
  <si>
    <t>3 - Entre 0 y 5% de las entregas son tomadas cuando no esta permitido o a flujos más grandes de lo permitido.</t>
  </si>
  <si>
    <t>2 - Entre 5 y 15% de las entregas son tomadas cuando no esté permitido o a flujos más grandes de lo permitido.</t>
  </si>
  <si>
    <t>1 - Entre 15 y 30% de las entregas son tomadas cuando no esté permitido o a flujos más grandes de lo permitido.</t>
  </si>
  <si>
    <t>0 - más del 30% de las entregas son tomadas cuando no esté permitido o a flujos más grandes de lo permitido.</t>
  </si>
  <si>
    <t>Evidencia de la no-existencia de tomas no autorizadas sobre los canales (0-4).</t>
  </si>
  <si>
    <t>4 - No hay evidencia de que los rancheros o las WUAs tengan tomas no autorizadas.</t>
  </si>
  <si>
    <t>3 - Entre 0 y 3% son tomadas desde sitios no autorizados.</t>
  </si>
  <si>
    <t>2 - Entre 3 y 6% son tomadas desde sitios no autorizados.</t>
  </si>
  <si>
    <t>1 - Entre 6 y 10% son tomadas desde sitios no autorizados.</t>
  </si>
  <si>
    <t>0 - más del 10% son tomadas desde sitios no autorizados.</t>
  </si>
  <si>
    <t>Falta de existencia de vandalismo sobre las estructuras (0-4).</t>
  </si>
  <si>
    <t>4 - No hay evidencia de vandalismo sobre las estructuras.</t>
  </si>
  <si>
    <t>3 - Entre 0 y 3% de las estructuras sufren vandalismo.</t>
  </si>
  <si>
    <t>2 - Entre 3 y 6% de las estructuras sufren vandalismo.</t>
  </si>
  <si>
    <t>1 - Entre 6 y 10% de las estructuras sufren vandalismo.</t>
  </si>
  <si>
    <t>0 - más del 10% de las estructuras sufren vandalismo.</t>
  </si>
  <si>
    <t>Puntos a considerar para entender este resumen indicador</t>
  </si>
  <si>
    <t>1.  Esta hoja de cálculo solo se aplica con los indicadores INTERNOS.  Otra hoja de cálculos es usada con los indicadores EXTERNOS como la Eficiencia de Irrigación y el Suministro Relativo de Agua.</t>
  </si>
  <si>
    <t>2.  Muchos valores en esta hoja de cálculos se transmiten automáticamente en otra hoja de cálculo desde previas hojas hacia esta.  Estos indicadores se ven en letra más oscura y escritura itálica.</t>
  </si>
  <si>
    <t>3.  Algunos de estos valores indicadores en esta hoja de cálculo deben ser asignados por los usuarios.  Estos indicadores se describen en letra normal.</t>
  </si>
  <si>
    <t>4.  Esta hoja de cálculo se organiza de la siguiente manera:</t>
  </si>
  <si>
    <t>a.  Las etiquetas de números-alpha de cada indicador se encuentran en la columna A</t>
  </si>
  <si>
    <t>b.  El nombre del Indicador Primario se da en la Columna B</t>
  </si>
  <si>
    <t>c. El sub-Indicador es descrito en la Columna D</t>
  </si>
  <si>
    <t>d.  El valor que se le asigna a cada sub-indicador se encuentra en la Columna E.  Además, los valores computados de cada indicador primario se encuentran aquí.</t>
  </si>
  <si>
    <t>e.  El peso de importancia asignado a cada sub-indicador esta dado en la Columna F.</t>
  </si>
  <si>
    <t>f.  Las etiquetas de los indicadores originales, se encuentran en FAO Reporte de Agua 19, y se dan aquí.</t>
  </si>
  <si>
    <t>g.  Se da la hoja de cálculo en la cual fueron entrados los datos originales.</t>
  </si>
  <si>
    <t>Etiqueta de Indicadores</t>
  </si>
  <si>
    <t>Nombre del Indicador Primario</t>
  </si>
  <si>
    <t>Nombre del Sub-Indicador</t>
  </si>
  <si>
    <t>Valor</t>
  </si>
  <si>
    <t>Factor de Peso de Importancia</t>
  </si>
  <si>
    <t>Etiqueta del Indicador Viejo (FAO Reporte de Agua 19)</t>
  </si>
  <si>
    <t>Ubicación de la Hoja de cálculo</t>
  </si>
  <si>
    <t>Peso x Valor</t>
  </si>
  <si>
    <t>Total de valores</t>
  </si>
  <si>
    <t>SERVICIO y ORDEN SOCIAL</t>
  </si>
  <si>
    <t>I-1</t>
  </si>
  <si>
    <r>
      <t>Actual</t>
    </r>
    <r>
      <rPr>
        <u val="single"/>
        <sz val="10"/>
        <rFont val="Arial"/>
        <family val="2"/>
      </rPr>
      <t xml:space="preserve"> Servicio de Suministro de Agua a Unidades de Propietarios Individuales (Ej., rancho o parcela)</t>
    </r>
  </si>
  <si>
    <t>Entregas Finales</t>
  </si>
  <si>
    <t>I-1A</t>
  </si>
  <si>
    <t>Medición de volúmenes</t>
  </si>
  <si>
    <t>I-1B</t>
  </si>
  <si>
    <t>Flexibilidad</t>
  </si>
  <si>
    <t>I-1C</t>
  </si>
  <si>
    <t>Confiabilidad</t>
  </si>
  <si>
    <t>I-1D</t>
  </si>
  <si>
    <t>Equidad aparente.</t>
  </si>
  <si>
    <t>I-2</t>
  </si>
  <si>
    <r>
      <t xml:space="preserve">Servicio de suministro de agua hacia las unidades de propiedad individuales </t>
    </r>
    <r>
      <rPr>
        <b/>
        <u val="single"/>
        <sz val="10"/>
        <rFont val="Arial"/>
        <family val="2"/>
      </rPr>
      <t>declarado</t>
    </r>
    <r>
      <rPr>
        <u val="single"/>
        <sz val="10"/>
        <rFont val="Arial"/>
        <family val="2"/>
      </rPr>
      <t xml:space="preserve"> (Ej., rancho o parcela)</t>
    </r>
  </si>
  <si>
    <t>I-5</t>
  </si>
  <si>
    <t>Preguntas de la oficina sobre el proyecto</t>
  </si>
  <si>
    <t>I-2A</t>
  </si>
  <si>
    <t>I-5A</t>
  </si>
  <si>
    <t>I-2B</t>
  </si>
  <si>
    <t>I-5B</t>
  </si>
  <si>
    <t>I-2C</t>
  </si>
  <si>
    <t>I-5C</t>
  </si>
  <si>
    <t>I-2D</t>
  </si>
  <si>
    <t>I-5D</t>
  </si>
  <si>
    <t>I-3</t>
  </si>
  <si>
    <t>Actual Servicio de Suministro de Agua al punto más bajo aguas abajo en el sistema que es operado por un empleado pago</t>
  </si>
  <si>
    <t>I-3A</t>
  </si>
  <si>
    <t>Número  de parcelas aguas abajo de este punto</t>
  </si>
  <si>
    <t>I-3B</t>
  </si>
  <si>
    <t>I-3C</t>
  </si>
  <si>
    <t>I-3D</t>
  </si>
  <si>
    <t>I-3E</t>
  </si>
  <si>
    <t>I-4</t>
  </si>
  <si>
    <r>
      <t xml:space="preserve">Servicio de Suministro de Agua al punto más bajo aguas abajo </t>
    </r>
    <r>
      <rPr>
        <b/>
        <u val="single"/>
        <sz val="10"/>
        <rFont val="Arial"/>
        <family val="2"/>
      </rPr>
      <t>declarado</t>
    </r>
    <r>
      <rPr>
        <u val="single"/>
        <sz val="10"/>
        <rFont val="Arial"/>
        <family val="2"/>
      </rPr>
      <t xml:space="preserve"> en el sistema que es operado por un empleado pago</t>
    </r>
  </si>
  <si>
    <t>I-7</t>
  </si>
  <si>
    <t>I-4A</t>
  </si>
  <si>
    <t>I-7A</t>
  </si>
  <si>
    <t>I-4B</t>
  </si>
  <si>
    <t>I-7B</t>
  </si>
  <si>
    <t>I-4C</t>
  </si>
  <si>
    <t>I-7C</t>
  </si>
  <si>
    <t>I-4D</t>
  </si>
  <si>
    <t>I-7D</t>
  </si>
  <si>
    <t>I-4E</t>
  </si>
  <si>
    <t>I-7E</t>
  </si>
  <si>
    <r>
      <t>Actual</t>
    </r>
    <r>
      <rPr>
        <u val="single"/>
        <sz val="10"/>
        <rFont val="Arial"/>
        <family val="2"/>
      </rPr>
      <t xml:space="preserve"> Servicio de entrega de agua por el canal principal a los canales del segundo nivel</t>
    </r>
  </si>
  <si>
    <t>Control de flujos hacia la tubería secundaria como fue declarado</t>
  </si>
  <si>
    <t>I-6</t>
  </si>
  <si>
    <r>
      <t xml:space="preserve">Servicio de entrega de agua </t>
    </r>
    <r>
      <rPr>
        <b/>
        <u val="single"/>
        <sz val="10"/>
        <rFont val="Arial"/>
        <family val="2"/>
      </rPr>
      <t>declarado</t>
    </r>
    <r>
      <rPr>
        <u val="single"/>
        <sz val="10"/>
        <rFont val="Arial"/>
        <family val="2"/>
      </rPr>
      <t xml:space="preserve"> por el canal principal a los canales del segundo nivel</t>
    </r>
  </si>
  <si>
    <t>I-8</t>
  </si>
  <si>
    <t>I-6A</t>
  </si>
  <si>
    <t>I-8A</t>
  </si>
  <si>
    <t>I-6B</t>
  </si>
  <si>
    <t>I-8B</t>
  </si>
  <si>
    <t>I-6C</t>
  </si>
  <si>
    <t>I-8C</t>
  </si>
  <si>
    <t>I-6D</t>
  </si>
  <si>
    <t>I-8D</t>
  </si>
  <si>
    <t>"Orden" social en el sistema del canal operado por empleados pagos</t>
  </si>
  <si>
    <t>I-9</t>
  </si>
  <si>
    <r>
      <t>Grado en el cual las entregas</t>
    </r>
    <r>
      <rPr>
        <b/>
        <sz val="9"/>
        <rFont val="Times New Roman"/>
        <family val="1"/>
      </rPr>
      <t xml:space="preserve"> NO</t>
    </r>
    <r>
      <rPr>
        <sz val="9"/>
        <rFont val="Times New Roman"/>
        <family val="1"/>
      </rPr>
      <t xml:space="preserve"> se toman cuando está permitido, o los flujos son mayores a lo permitido</t>
    </r>
  </si>
  <si>
    <t>I-9A</t>
  </si>
  <si>
    <r>
      <t>Evidencia de la no-existencia</t>
    </r>
    <r>
      <rPr>
        <sz val="9"/>
        <rFont val="Times New Roman"/>
        <family val="1"/>
      </rPr>
      <t xml:space="preserve"> de tomas no autorizadas en los canales.</t>
    </r>
  </si>
  <si>
    <t>I-9B</t>
  </si>
  <si>
    <t>No existencia de vandalismo sobre las estructuras.</t>
  </si>
  <si>
    <t>I-9C</t>
  </si>
  <si>
    <t>CANAL PRINCIPAL</t>
  </si>
  <si>
    <t>Equipo de Reguladores Transversales - Compuertas -  (Canal Principal)</t>
  </si>
  <si>
    <t>I-l0</t>
  </si>
  <si>
    <t>Facilidad de operación de los reguladores transversales bajo el blanco actual de operación.  Esto no quiere decir que los blancos se alcancen; esto da un ranking a la dificultad en mover los reguladores transversales para alcanzar los blancos.</t>
  </si>
  <si>
    <t>I-10A</t>
  </si>
  <si>
    <t>Nivel de mantenimiento de los reguladores transversales.</t>
  </si>
  <si>
    <t>I-10C</t>
  </si>
  <si>
    <t>No existencia de fluctuaciones en los niveles del agua.</t>
  </si>
  <si>
    <t>I-10D</t>
  </si>
  <si>
    <t>Tiempo que viaja un cambio en los flujos a lo largo de todo el canal de este nivel</t>
  </si>
  <si>
    <t>I-10E</t>
  </si>
  <si>
    <t>Tomas en el Canal Principal</t>
  </si>
  <si>
    <t>I-12</t>
  </si>
  <si>
    <t>I-12A</t>
  </si>
  <si>
    <t>Nivel de mantenimiento.</t>
  </si>
  <si>
    <t>I-12C</t>
  </si>
  <si>
    <t>Capacidad de flujos.</t>
  </si>
  <si>
    <t>I-12D</t>
  </si>
  <si>
    <t>Reservorios de regulación del canal principal</t>
  </si>
  <si>
    <t>I-13</t>
  </si>
  <si>
    <t>Conveniencia en el número  de ubicacion(s)</t>
  </si>
  <si>
    <t>I-13A</t>
  </si>
  <si>
    <t>I-10B</t>
  </si>
  <si>
    <t>Eficacia de operación</t>
  </si>
  <si>
    <t>I-13B</t>
  </si>
  <si>
    <t>Conveniencia de la capacidad de almacenamiento y estabilización</t>
  </si>
  <si>
    <t>I-13C</t>
  </si>
  <si>
    <t>Mantenimiento</t>
  </si>
  <si>
    <t>I-13D</t>
  </si>
  <si>
    <t>I-11</t>
  </si>
  <si>
    <t>Comunicaciones del Canal Principal</t>
  </si>
  <si>
    <t>I-14</t>
  </si>
  <si>
    <t>I-11A</t>
  </si>
  <si>
    <t>Frecuencia de comunicaciones con el nivel siguiente superior? (horas)</t>
  </si>
  <si>
    <t>I-14A</t>
  </si>
  <si>
    <t>I-11B</t>
  </si>
  <si>
    <t>Frecuencia en la comunicación entre operadores o supervisores con los clientes</t>
  </si>
  <si>
    <t>I-14B</t>
  </si>
  <si>
    <t>I-11C</t>
  </si>
  <si>
    <t>Dependencia en las comunicaciones por teléfono y por radio.</t>
  </si>
  <si>
    <t>I-14C</t>
  </si>
  <si>
    <t>I-11D</t>
  </si>
  <si>
    <t>Frecuencia de visitas del nivel superior de supervisores al campo.</t>
  </si>
  <si>
    <t>I-14D</t>
  </si>
  <si>
    <t>I-11E</t>
  </si>
  <si>
    <t>Existencia y frecuencia de monitoreo a control remoto (automático o manual) en los puntos clave de derrames, incluyendo el final del canal.</t>
  </si>
  <si>
    <t>I-14E</t>
  </si>
  <si>
    <t>I-11F</t>
  </si>
  <si>
    <t>Disponibilidad de caminos a lo largo del canal</t>
  </si>
  <si>
    <t>I-14F</t>
  </si>
  <si>
    <t>Condiciones Generales del Canal Principal</t>
  </si>
  <si>
    <t>I-15</t>
  </si>
  <si>
    <t>Nivel general de mantenimiento del piso y bordes del canal</t>
  </si>
  <si>
    <t>I-15A</t>
  </si>
  <si>
    <t>I-12B</t>
  </si>
  <si>
    <t>No existencia de percolación profunda no deseada (note: si se usa el suministro conjuntivo, cierta cantidad de percolación profunda es deseada).</t>
  </si>
  <si>
    <t>I-15B</t>
  </si>
  <si>
    <t>Disponibilidad de equipo y personal apropiados para mantener este canal adecuadamente</t>
  </si>
  <si>
    <t>I-15C</t>
  </si>
  <si>
    <t>Tiempo que se tarda en llegar desde el galpón de mantenimiento hacia el punto mas distante a lo largo del canal (por las cuadrillas y la maquinaria de mantenimiento)</t>
  </si>
  <si>
    <t>I-15D</t>
  </si>
  <si>
    <t>Operación del Canal Principal</t>
  </si>
  <si>
    <t>I-16</t>
  </si>
  <si>
    <t>Con cuánta frecuencia responden los operadores de cabecera en tiempos reales a la información que reciben de los operadores/observadores de este nivel de canal? La pregunta se refiere as desigualdad de las ordenes y problemas asociados con las variaciones</t>
  </si>
  <si>
    <t>I-16A</t>
  </si>
  <si>
    <t>I-16B</t>
  </si>
  <si>
    <t>I-16C</t>
  </si>
  <si>
    <t>Con cuánta frecuencia es chequeado el canal en toda su extensión por problemas y reporte a la oficina?  Esto significa que una o más personas físicas manejan a lo largo de todas las secciones del canal.</t>
  </si>
  <si>
    <t>I-16D</t>
  </si>
  <si>
    <t>Canales de Segundo Nivel</t>
  </si>
  <si>
    <t>Equipo de Reguladores Transversales - Compuertas -  (Canales Secundarios)</t>
  </si>
  <si>
    <t>Tomas en el Canal Secundario</t>
  </si>
  <si>
    <t>Reservorios de regulación del canales secundarios</t>
  </si>
  <si>
    <t>Conveniencia en el número y ubicacion(s)</t>
  </si>
  <si>
    <t>I-17</t>
  </si>
  <si>
    <t>Comunicaciones del Canal Secundario</t>
  </si>
  <si>
    <t>I-l20</t>
  </si>
  <si>
    <t>I-17A</t>
  </si>
  <si>
    <t>I-20A</t>
  </si>
  <si>
    <t>I-17B</t>
  </si>
  <si>
    <t>I-20B</t>
  </si>
  <si>
    <t>I-17C</t>
  </si>
  <si>
    <t>I-20C</t>
  </si>
  <si>
    <t>I-17D</t>
  </si>
  <si>
    <t>I-20D</t>
  </si>
  <si>
    <t>I-17E</t>
  </si>
  <si>
    <t>I-20E</t>
  </si>
  <si>
    <t>I-17F</t>
  </si>
  <si>
    <t>I-21F</t>
  </si>
  <si>
    <t>I-18</t>
  </si>
  <si>
    <t>Condiciones Generales del Canal Secundario</t>
  </si>
  <si>
    <t>I-21</t>
  </si>
  <si>
    <t>I-18A</t>
  </si>
  <si>
    <t>I-21B</t>
  </si>
  <si>
    <t>I-18B</t>
  </si>
  <si>
    <t>I-21C</t>
  </si>
  <si>
    <t>I-18C</t>
  </si>
  <si>
    <t>I-21D</t>
  </si>
  <si>
    <t>I-18D</t>
  </si>
  <si>
    <t>Tiempo que se tarda en llegar desde el galpón de mantenimiento hacia el punto más distante a lo largo del canal (por las cuadrillas y la maquinaria de mantenimiento)</t>
  </si>
  <si>
    <t>I-21E</t>
  </si>
  <si>
    <t>I-19</t>
  </si>
  <si>
    <t>Operación del Canal Secundario</t>
  </si>
  <si>
    <t>I-22</t>
  </si>
  <si>
    <t>I-19A</t>
  </si>
  <si>
    <t>I-22A</t>
  </si>
  <si>
    <t>I-19B</t>
  </si>
  <si>
    <t>I-22B</t>
  </si>
  <si>
    <t>I-19C</t>
  </si>
  <si>
    <t>I-22C</t>
  </si>
  <si>
    <t>I-19D</t>
  </si>
  <si>
    <t>Con cuánta frecuencia es chequeado el canal en toda su extensión por problemas y reporte a la oficina?  Esto significa que una o mas personas físicas manejan a lo largo de todas las secciones del canal.</t>
  </si>
  <si>
    <t>I-22D</t>
  </si>
  <si>
    <t>Canales de Tercer Nivel</t>
  </si>
  <si>
    <t>I-20</t>
  </si>
  <si>
    <t>Equipo de Reguladores Transversales - Compuertas -  (Canales Terciarios)</t>
  </si>
  <si>
    <t>Tomas en el Canal Terciario</t>
  </si>
  <si>
    <t>I-21A</t>
  </si>
  <si>
    <t>Reservorios de regulación del canales terciarios</t>
  </si>
  <si>
    <t>I-23</t>
  </si>
  <si>
    <t>Comunicaciones del Canal Terciario</t>
  </si>
  <si>
    <t>I-23A</t>
  </si>
  <si>
    <t>I-23B</t>
  </si>
  <si>
    <t>I-23C</t>
  </si>
  <si>
    <t>I-23D</t>
  </si>
  <si>
    <t>I-23E</t>
  </si>
  <si>
    <t>I-23F</t>
  </si>
  <si>
    <t>I-24</t>
  </si>
  <si>
    <t>Condiciones Generales del Canal Terciario</t>
  </si>
  <si>
    <t>I-24A</t>
  </si>
  <si>
    <t>I-24B</t>
  </si>
  <si>
    <t>I-24C</t>
  </si>
  <si>
    <t>I-24D</t>
  </si>
  <si>
    <t>I-25</t>
  </si>
  <si>
    <t>Operación del Canal Terciario</t>
  </si>
  <si>
    <t>I-25A</t>
  </si>
  <si>
    <t>I-25B</t>
  </si>
  <si>
    <t>I-25C</t>
  </si>
  <si>
    <t>I-25D</t>
  </si>
  <si>
    <t>Presupuesto, Empleados, WUAs</t>
  </si>
  <si>
    <t>I-26</t>
  </si>
  <si>
    <t>Presupuestos</t>
  </si>
  <si>
    <t>Preguntas de oficina sobre el proyecto</t>
  </si>
  <si>
    <t>I-26A</t>
  </si>
  <si>
    <t xml:space="preserve"> Que porcentaje del proyecto total, incluyendo las WUA, operación y mantenimiento (O&amp;M) es recaudado como servicios internos y otros pagos a los usuarios?</t>
  </si>
  <si>
    <t>I-26B</t>
  </si>
  <si>
    <t>Proporción de la cantidad de dólares actuales y de los servicios internos que esta disponible (de todas las fuentes) para sostener adecuadamente toda la Operación y el Mantenimiento (O&amp;M) con el modo de operación presente.</t>
  </si>
  <si>
    <t>I-26C</t>
  </si>
  <si>
    <t>Proporción del presupuesto total se gasta en modernización de las estructuras y operación del suministro del agua (es diferente a rehabilitación y gastos regulares de operación)</t>
  </si>
  <si>
    <t>I-27</t>
  </si>
  <si>
    <t>Empleados del proyecto</t>
  </si>
  <si>
    <t>I-27A</t>
  </si>
  <si>
    <t>Frecuencia y adecuación del entrenamiento a operadores y capataces medios (no secretarias ni conductores).  Esto debe incluir a empleados de todos los niveles de distribución del sistema, no solo a aquellos que trabajan en la oficina.</t>
  </si>
  <si>
    <t>I-27B</t>
  </si>
  <si>
    <t>I-27C</t>
  </si>
  <si>
    <t>I-27D</t>
  </si>
  <si>
    <t>Habilidad del proyecto para dar de baja a empleados si hay razón.</t>
  </si>
  <si>
    <t>I-27E</t>
  </si>
  <si>
    <t>I-24E</t>
  </si>
  <si>
    <t>I-27F</t>
  </si>
  <si>
    <t>Salario relativo de los operadores de canales, comparado a otro típico empleo.</t>
  </si>
  <si>
    <t>I-24F</t>
  </si>
  <si>
    <t>I-28</t>
  </si>
  <si>
    <t>Asociación de usuarios de agua</t>
  </si>
  <si>
    <t>WUA</t>
  </si>
  <si>
    <t>I-28A</t>
  </si>
  <si>
    <t>I-28B</t>
  </si>
  <si>
    <t>Habilidad actual de la asociaciones de usuarios del agua mas fuertes en influenciar el suministro del agua en tiempo real a una WUA.</t>
  </si>
  <si>
    <t>I-28C</t>
  </si>
  <si>
    <t>Habilidad de las WUAs en depender de ayuda de afuera para hacer cumplir sus reglas.</t>
  </si>
  <si>
    <t>I-28D</t>
  </si>
  <si>
    <t xml:space="preserve">Base legal de las WUAs </t>
  </si>
  <si>
    <t>I-28E</t>
  </si>
  <si>
    <t>Fuerza de financiamiento de las WUA's.</t>
  </si>
  <si>
    <t>I-25E</t>
  </si>
  <si>
    <t>I-29</t>
  </si>
  <si>
    <t>Movilidad y tamaño del personal de operaciones</t>
  </si>
  <si>
    <t>Eficacia y movilidad del personal en las operaciones basado en el número  de personas con respecto al número de tomas.</t>
  </si>
  <si>
    <t>I-30</t>
  </si>
  <si>
    <t>Uso de computadores para los cobros y manejo de la base de datos</t>
  </si>
  <si>
    <t xml:space="preserve">Cuánto se usan las computadoras para los cobros y manejo de base de datos </t>
  </si>
  <si>
    <t>I-31</t>
  </si>
  <si>
    <t>Computadoras para control del canal</t>
  </si>
  <si>
    <t>Cuánto se usan las computadoras (central o en el lugar) para control del canal</t>
  </si>
  <si>
    <t>INDICADORES QUE NO FUERON COMPUTADOS ANTES</t>
  </si>
  <si>
    <t xml:space="preserve">ESTOS INDICADORES REQUIEREN ENTRADA DE VALORES     (0-4) EN CADA CASILLA </t>
  </si>
  <si>
    <t>I-32</t>
  </si>
  <si>
    <t>Disponibilidad del presente servicio de entregas de agua hacia las parcelas individuales, para soportar los sistemas de riego presurizados</t>
  </si>
  <si>
    <t>I-32A</t>
  </si>
  <si>
    <t xml:space="preserve">Medición y control de flujos que van a las parcelas </t>
  </si>
  <si>
    <t xml:space="preserve">4 - Excelente medición y control volumétricos;   3.5 - Disponibilidad de medición de flujos razonablemente bien, pero no los volúmenes.  Flujos son controlados;  2.5 - No se pueden medir flujos pero se controlan bastante bien;  0 - No se pueden controlar </t>
  </si>
  <si>
    <t>I-32B</t>
  </si>
  <si>
    <t>Flexibilidad hacia las parcelas</t>
  </si>
  <si>
    <t>4 - Entregas por arreglo, con frecuencia, tasa y duración como se prometió.  Todo puede ser cambiado si es pedido;  3 - Lo mismo que en 4, pero no se puede cambiar la duración;   2 - 2 variables son fijas pero la programación es por arreglo;  0 - Rotación</t>
  </si>
  <si>
    <t>I-32C</t>
  </si>
  <si>
    <t>Confiabilidad de entrega hacia las parcelas</t>
  </si>
  <si>
    <t>4 - El agua llega como fue prometido incluyendo el volumen apropiado;  3 - Con algunos días de retraso en ocasiones pero son confiables la tasa y duración;  0 - Más que unos días de retraso.</t>
  </si>
  <si>
    <t>I-33</t>
  </si>
  <si>
    <t>Cambios que se requieren para dar cierto soporte a los sistemas de riego presurizados</t>
  </si>
  <si>
    <t>I-33A</t>
  </si>
  <si>
    <t>Proceso</t>
  </si>
  <si>
    <t>Manejo</t>
  </si>
  <si>
    <t>I-33B</t>
  </si>
  <si>
    <t>Equipo</t>
  </si>
  <si>
    <t>I-34</t>
  </si>
  <si>
    <t xml:space="preserve">Sofisticación en recibir y usar información de ida y vuelta.  No necesita ser automático. </t>
  </si>
  <si>
    <t>Indicadores Especiales que no usan una escala de 0-4</t>
  </si>
  <si>
    <t>I-35</t>
  </si>
  <si>
    <t>Densidad de Tomas</t>
  </si>
  <si>
    <t>Numero de usuarios aguas abajo de las tomas operadas por empleados</t>
  </si>
  <si>
    <t>I-36</t>
  </si>
  <si>
    <t>Tomas/Operador</t>
  </si>
  <si>
    <t>(Numero de tomas operadas por empleados pagados)/(Empleados Pagados</t>
  </si>
  <si>
    <t>I-37</t>
  </si>
  <si>
    <t>Desorden del Canal Principal</t>
  </si>
  <si>
    <t>(Actual/Declarado)Servicio Completo del Canal Principal</t>
  </si>
  <si>
    <t>I-38</t>
  </si>
  <si>
    <t>Desorden en el Punto de Entrega</t>
  </si>
  <si>
    <t xml:space="preserve">(Actual/Declarado) Servicio de Suministro de Agua al punto más bajo aguas abajo declarado en el sistema que es operado por un empleado pagado </t>
  </si>
  <si>
    <t>I-39</t>
  </si>
  <si>
    <t>Desorden a Nivel de Campo</t>
  </si>
  <si>
    <t xml:space="preserve">(Actual/Declarado) Servicio de Suministro de Agua a Unidades de Propietarios Individuales (Ej., rancho o parcela) </t>
  </si>
  <si>
    <t>Project:</t>
  </si>
  <si>
    <t>Date:</t>
  </si>
  <si>
    <t>* Los siguientes son datos que han sido definidos por el IPTRID en la publicación</t>
  </si>
  <si>
    <t>"Guidelines for Benchmarking Performance in the Irrigation and Drainage Sector", Diciembre 2000.</t>
  </si>
  <si>
    <t xml:space="preserve">*  "DI 12" se refiere a  "Data Item No. 12" de la guía de IPTRID </t>
  </si>
  <si>
    <t>*  "FAO 1" se refiere a datos que fueron recogidos y computados en RAP, pero no fueron especificados por IPTRID; de todas maneras esos valores se necesitan para los cómputos de IPTRID</t>
  </si>
  <si>
    <t xml:space="preserve">* Estos valores fueron traídos desde otras hojas de cálculo </t>
  </si>
  <si>
    <t>Descripción</t>
  </si>
  <si>
    <t>Suministro externo de agua de superficie para irrigación a los usuarios - usando la eficiencia de transmisión declarada, MCM</t>
  </si>
  <si>
    <t>Entrada de agua para irrigación de superficie desde afuera del área bajo comando (bruto en los puntos de entrada y divergencias), MCM</t>
  </si>
  <si>
    <t>Área física bajo cultivo del área bajo comando (no incluye doble cultivo), ha</t>
  </si>
  <si>
    <t>Área con cultivos bajo riego dentro del área bajo comando, ha</t>
  </si>
  <si>
    <t>Entrada total de agua - incluye prec. bruta. y extrac. neta de acuif., excluye recirc. ext.</t>
  </si>
  <si>
    <t>Capacidad de flujo del canal/es principal/es en los punto/s de diversión, cms</t>
  </si>
  <si>
    <t>Pico de requerimiento bruto para irrigación, incluyendo ineficiencias, cms</t>
  </si>
  <si>
    <t>DI 10</t>
  </si>
  <si>
    <t>Volumen groso-bruto anual de agua para irrigación autorizada, MCM</t>
  </si>
  <si>
    <t>Flujo bruto máximo autorizado del proyecto, cms</t>
  </si>
  <si>
    <t>DI 10a</t>
  </si>
  <si>
    <t>Porcentaje promedio del agua autorizada que se recibe, %</t>
  </si>
  <si>
    <t>DI 12</t>
  </si>
  <si>
    <t>Ingreso bruto recolectado entre los usuarios del agua, incluye cuotas de servicios.  $US</t>
  </si>
  <si>
    <t>DI 13</t>
  </si>
  <si>
    <t>Costo total por manejo, operación y mantenimiento del proyecto.  $US</t>
  </si>
  <si>
    <t>DI 14</t>
  </si>
  <si>
    <t>Gastos total anual (Proyecto + WUA) en mantenimiento del sistema, $US</t>
  </si>
  <si>
    <t>DI 15</t>
  </si>
  <si>
    <t>Costo total en personal del proyecto y las WUAs, $US</t>
  </si>
  <si>
    <t>DI 16</t>
  </si>
  <si>
    <t>Número total de personal empleado por el proyecto y las WUAs</t>
  </si>
  <si>
    <t>DI 17</t>
  </si>
  <si>
    <t>Ingreso bruto que viene de los usuarios del agua, $US</t>
  </si>
  <si>
    <t>Vea nota abajo</t>
  </si>
  <si>
    <t>Producción agrícola bruta anual, tons</t>
  </si>
  <si>
    <t>Valor total anual de la producción agrícola a la tranquera, $US</t>
  </si>
  <si>
    <t>Volumen total anual de agua consumida por los cultivos (ET) - MCM</t>
  </si>
  <si>
    <t>DI 21</t>
  </si>
  <si>
    <t>Promedio de la salinidad del agua de riego, dS/m</t>
  </si>
  <si>
    <t>Promedio de la salinidad del agua de drenaje, dS/m</t>
  </si>
  <si>
    <t>DI 22</t>
  </si>
  <si>
    <t>Carga biológica (BOD) del agua de riego, promedio mgm/l</t>
  </si>
  <si>
    <t>Carga biológica (BOD) del agua de drenaje, promedio mgm/l</t>
  </si>
  <si>
    <t>DI 23</t>
  </si>
  <si>
    <t>Demanda química de oxigeno (COD) del agua de riego, promedio mgm/l</t>
  </si>
  <si>
    <t>Demanda química de oxigeno (COD) del agua de drenaje, promedio mgm/l</t>
  </si>
  <si>
    <t>DI 24</t>
  </si>
  <si>
    <t>Cambio en la profundidad de la capa de agua en los últimos 5 anos, m</t>
  </si>
  <si>
    <t>DI 25</t>
  </si>
  <si>
    <t>Promedio anual de la profundidad de la capa de agua, m</t>
  </si>
  <si>
    <t>DI26</t>
  </si>
  <si>
    <t>Requiere cómputos en profundidad</t>
  </si>
  <si>
    <t>Diferencias en el volumen de entrada y salida de sales</t>
  </si>
  <si>
    <t>RAP 9</t>
  </si>
  <si>
    <t>NETO anual total de bombeo de agua subterránea, MCM</t>
  </si>
  <si>
    <t>RAP 20</t>
  </si>
  <si>
    <t>ET cultivo de Lluvia Efectiva, MCM</t>
  </si>
  <si>
    <t>RAP 31</t>
  </si>
  <si>
    <t>Eficiencia del riego de parcelas</t>
  </si>
  <si>
    <t>RAP 15</t>
  </si>
  <si>
    <t>Eficiencia de transmisión de fuentes internas (estimada)</t>
  </si>
  <si>
    <t>Valores para DI18 deben ser extraídos de la Tabla 10 en cada Entrada -Año"X" hoja de cálculo</t>
  </si>
  <si>
    <t>Indicadores de IPTRID (computados de los valores de arriba)</t>
  </si>
  <si>
    <t>**Note - Los indicadores de IPTRID tal vez no sean iguales a los indicadores de RAP con el mismo nombre porque los indicadores de RAP reflejan terminología reciente entendida por USA para transmisión de indicadores transferibles.</t>
  </si>
  <si>
    <t>Diversión anual total de agua de irrigación de sup. por unidad de área bajo comando (m3/ha)</t>
  </si>
  <si>
    <t>Diversión anual total de agua de irrigación de sup. por unidad de área irrigada (m3/ha)</t>
  </si>
  <si>
    <t>Eficiencia del suministro de agua del sistema principal, %</t>
  </si>
  <si>
    <t>Suministro anual relativo de agua  ***excluye perc. prof. por arroz.***</t>
  </si>
  <si>
    <t>Suministro anual relativo de agua para irrigación  ***excluye perc. prof.por arroz.***</t>
  </si>
  <si>
    <t>Capacidad de suministro de agua</t>
  </si>
  <si>
    <t>Seguridad en las entregas autorizadas, % recibido</t>
  </si>
  <si>
    <t xml:space="preserve">Tasa de recuperación de costos </t>
  </si>
  <si>
    <t>Tasa entre el costo de mantenimiento y los ingresos</t>
  </si>
  <si>
    <t>Costo total del MOM por unidad de área (US$/ha)</t>
  </si>
  <si>
    <t>Costo total por persona empleada para el suministro del agua (US$/ha)</t>
  </si>
  <si>
    <t>Desempeño en la recolección de los ingresos</t>
  </si>
  <si>
    <t>Número de personal por unidad de área (Persons/ha)</t>
  </si>
  <si>
    <t>Promedio de ingresos por metro cúbico de agua de riego suministrada (US$/m3)</t>
  </si>
  <si>
    <t>Valor total anual de la producción agrícola (US$)</t>
  </si>
  <si>
    <t>Salidas por unidad de área bajo servicio (US$/ha)</t>
  </si>
  <si>
    <t>Salidas por unidad de área irrigada (US$/ha)</t>
  </si>
  <si>
    <t>Salidas por unidad de agua suministrada para riego (US$/m3)</t>
  </si>
  <si>
    <t>Salidas por unidad de agua consumida (US$/m3)</t>
  </si>
  <si>
    <t>4 - No hay cambios en la forma de ordenar el agua, entrenamiento al personal o movilidad;    3.5 - Mejoras en el entrenamiento solamente.  Los procedimientos y condiciones básicos están bien solo que no se llevan a cabo en toda su extensión;  3.0 - Cambios menores en la forma de ordenar el agua, movilidad, capacitación, y programas de incentivo; 2.0 - Cambio mayor en alguno de los de arriba; 1 - Cambio mayor en el factor 2 do los de arriba; 0 - Necesita repensar or reconvertir casi todo.</t>
  </si>
  <si>
    <t>4 - No se necesitan cambios;  3.5 - Solo se necesita reparar algunas de las estructuras existentes para que puedan ser usadas de nuevo.;  3.0 - Mejorar las comunicaciones, reparar algunas estructuras existentes y algunas estructuras claves nuevas son nececesarias (menos de US$300/ha necesarios), O...poco cambios en lo que existe pero se necesitan estructuras nuevas para la circulación del agua; 2 - Grande gasto de capital - $US300 - $us 600/ha; 1 - Se necesita grandes gastos en capital (a $US 1500/ha); 0 - Casi se necesita rehacer todo el sistema.</t>
  </si>
  <si>
    <t>4 - Continuo uso de información ida y vuelta para los cambios en los flujos de entrada con monitoreo en ciertos puntos clave.  O, se necesita mínimo uso de información de ida y vuelta como en sistemas de pipas cerradas.;    3 - Información de ida y vuelta varias veces al dia y uso rapido (en pocas horas) de aquella información en puntos importantes;  2 - Información de ida y vuelta desde puntos clave y uso apropiado de la información en 1 dia;  1 - Uso de información demanalmente or de ida y vuelta una vez por dia pero pobre uso de la información;  0 - No hay información de ida y vuelta que valga la pena or mucha información que no se usa.</t>
  </si>
  <si>
    <t xml:space="preserve">Disponibilidad de reglas escritas de desempeño </t>
  </si>
  <si>
    <t>4 - Cada empleado tiene una descripción escrita de sus tareas que detalla su trabajo y especifica como va a ser evaluado/a.  Hay evaluaciones anuales y los resultados son discutidos con los empleados.</t>
  </si>
  <si>
    <t>3 - Hay una descripción escrita de las tareas en general en la oficina.  Hay evaluaciones de desempeño anual pero no son muy rigurosas.</t>
  </si>
  <si>
    <t>2 - Hay una evaluación, pero no hay descripción detallada de tareas ni una descripción de los procedimientos para evaluarlas.</t>
  </si>
  <si>
    <t>1 - Hay una descripción de tareas escrita, pero no un procedimiento de evaluación de las mismas que tenga sentido.</t>
  </si>
  <si>
    <t>0 -  No hay una descripción de las tareas escrita ni un procedimiento formal de evaluación de las mismas.</t>
  </si>
  <si>
    <t>Poder de los empleados para tomar decisiones</t>
  </si>
  <si>
    <t>4 - Empleados son oficialmente alentados a pensar y actuar por propia decisión, y lo hacen de manera positiva.</t>
  </si>
  <si>
    <t>3 - Empleados no son oficialmente alentados a pensar y actuar por propia decisión, pero igualmente ellos lo hacen de manera positiva.</t>
  </si>
  <si>
    <t>2 - Empleados son oficialmente alentados a pensar y actuar por propia decisión, pero ellos no parecen tener mucha iniciativa.</t>
  </si>
  <si>
    <t>1 - Los empleados no se supone que realicen ninguna tarea importante sin previa autorización. Pero si ellos tiene iniciativas no son castigados.</t>
  </si>
  <si>
    <t>0 - Los empleados no se supone que realicen ninguna tarea importante sin previa autorización. Ellos creen que van a ser reprimidos si hacen algo por su propia cuenta.</t>
  </si>
  <si>
    <t>Habilidad del proyecto para dar de baja a empleados si hay motivo.</t>
  </si>
  <si>
    <t>4 - Es fácil echar o suspender empleados.  No hay uniones o largos procesos.  Empleados saben esto y conocen de otros empleados que fueron echados o suspendidos cuando fue necesario.</t>
  </si>
  <si>
    <t>3 - Empleados pueden ser echados cuando está bien documentado.  Es un proceso largo.  Empleados saben de otros empleados que fueron echados cuando fue necesario.</t>
  </si>
  <si>
    <t>2 - En raras ocasiones se echa a empleados debido a holgazanería o problemas graves.  No es común.  Empleados saben que esto es inusual a menos que una persona haya sido muy holgazana por mucho tiempo.</t>
  </si>
  <si>
    <t>1 - Muy raramente se echa a empleados y nunca es por holgazanería.  Es difícil desprenderse de personal innecesario.</t>
  </si>
  <si>
    <t>0 -  Empleados nunca son echados ni cuando deben serlo.  El sistema esta infestado con mucha gente innecesaria o que debería ser echada.</t>
  </si>
  <si>
    <t>Recompensa a servicio ejemplar</t>
  </si>
  <si>
    <t>4 - Hay un programa bien designado que cumple un proceso estructurado.  Premios se dan anualmente a gran número de individuos.  Promociones son dadas por méritos y bonos o beneficios extra se dan a aquellos que están a la cabeza de la lista.</t>
  </si>
  <si>
    <t>3 - No hay programa, se promueve frecuentemente a aquella gente que hace un buen trabajo.  Promoción se basa en el mérito.</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</si>
</sst>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quot;$&quot;#,##0"/>
    <numFmt numFmtId="167" formatCode="0.0%"/>
    <numFmt numFmtId="168" formatCode="0.000"/>
    <numFmt numFmtId="169" formatCode="0.0000E+00;\?"/>
    <numFmt numFmtId="170" formatCode="0.00000E+00;\?"/>
    <numFmt numFmtId="171" formatCode="0.000000E+00;\?"/>
    <numFmt numFmtId="172" formatCode="0.0000"/>
    <numFmt numFmtId="173" formatCode="0.00000"/>
    <numFmt numFmtId="174" formatCode="0.000000"/>
    <numFmt numFmtId="175" formatCode="0.0000000"/>
    <numFmt numFmtId="176" formatCode="0.00000000"/>
    <numFmt numFmtId="177" formatCode="_(* #,##0.0_);_(* \(#,##0.0\);_(* &quot;-&quot;??_);_(@_)"/>
    <numFmt numFmtId="178" formatCode="0.0_);[Red]\(0.0\)"/>
    <numFmt numFmtId="179" formatCode="0_);[Red]\(0\)"/>
    <numFmt numFmtId="180" formatCode="#,##0.0_);[Red]\(#,##0.0\)"/>
    <numFmt numFmtId="181" formatCode="_(* #,##0.000_);_(* \(#,##0.000\);_(* &quot;-&quot;??_);_(@_)"/>
    <numFmt numFmtId="182" formatCode="mm/dd/yy"/>
    <numFmt numFmtId="183" formatCode="#,##0.0"/>
    <numFmt numFmtId="184" formatCode="#,##0.000"/>
    <numFmt numFmtId="185" formatCode="#,##0.0000"/>
    <numFmt numFmtId="186" formatCode="#,##0.00000"/>
    <numFmt numFmtId="187" formatCode="0.00_);[Red]\(0.00\)"/>
    <numFmt numFmtId="188" formatCode="0.000_);[Red]\(0.000\)"/>
    <numFmt numFmtId="189" formatCode="0.0000_);[Red]\(0.0000\)"/>
  </numFmts>
  <fonts count="109">
    <font>
      <sz val="10"/>
      <name val="Arial"/>
      <family val="0"/>
    </font>
    <font>
      <sz val="18"/>
      <name val="Times New Roman"/>
      <family val="1"/>
    </font>
    <font>
      <sz val="10"/>
      <name val="Times New Roman"/>
      <family val="1"/>
    </font>
    <font>
      <sz val="9"/>
      <name val="Times New Roman"/>
      <family val="1"/>
    </font>
    <font>
      <b/>
      <sz val="10"/>
      <name val="Times New Roman"/>
      <family val="1"/>
    </font>
    <font>
      <i/>
      <sz val="9"/>
      <name val="Times New Roman"/>
      <family val="1"/>
    </font>
    <font>
      <u val="single"/>
      <sz val="9"/>
      <name val="Times New Roman"/>
      <family val="1"/>
    </font>
    <font>
      <b/>
      <sz val="12"/>
      <name val="Times New Roman"/>
      <family val="1"/>
    </font>
    <font>
      <sz val="12"/>
      <name val="Times New Roman"/>
      <family val="1"/>
    </font>
    <font>
      <b/>
      <u val="single"/>
      <sz val="10"/>
      <name val="Times New Roman"/>
      <family val="1"/>
    </font>
    <font>
      <b/>
      <u val="single"/>
      <sz val="9"/>
      <name val="Times New Roman"/>
      <family val="1"/>
    </font>
    <font>
      <b/>
      <u val="single"/>
      <sz val="12"/>
      <name val="Times New Roman"/>
      <family val="1"/>
    </font>
    <font>
      <b/>
      <i/>
      <u val="single"/>
      <sz val="9"/>
      <name val="Times New Roman"/>
      <family val="1"/>
    </font>
    <font>
      <i/>
      <sz val="12"/>
      <name val="Times New Roman"/>
      <family val="1"/>
    </font>
    <font>
      <b/>
      <sz val="9"/>
      <name val="Times New Roman"/>
      <family val="1"/>
    </font>
    <font>
      <b/>
      <sz val="9"/>
      <color indexed="10"/>
      <name val="Times New Roman"/>
      <family val="1"/>
    </font>
    <font>
      <b/>
      <sz val="10"/>
      <name val="Arial"/>
      <family val="2"/>
    </font>
    <font>
      <b/>
      <u val="single"/>
      <sz val="10"/>
      <name val="Arial"/>
      <family val="2"/>
    </font>
    <font>
      <i/>
      <sz val="10"/>
      <name val="Arial"/>
      <family val="2"/>
    </font>
    <font>
      <b/>
      <sz val="12"/>
      <name val="Arial"/>
      <family val="2"/>
    </font>
    <font>
      <i/>
      <sz val="8"/>
      <name val="Arial"/>
      <family val="2"/>
    </font>
    <font>
      <sz val="8"/>
      <name val="Arial"/>
      <family val="2"/>
    </font>
    <font>
      <b/>
      <sz val="8"/>
      <name val="Arial"/>
      <family val="2"/>
    </font>
    <font>
      <b/>
      <i/>
      <sz val="9"/>
      <name val="Times New Roman"/>
      <family val="1"/>
    </font>
    <font>
      <b/>
      <sz val="12"/>
      <color indexed="10"/>
      <name val="Arial"/>
      <family val="2"/>
    </font>
    <font>
      <sz val="10"/>
      <color indexed="10"/>
      <name val="Arial"/>
      <family val="0"/>
    </font>
    <font>
      <b/>
      <sz val="10"/>
      <color indexed="10"/>
      <name val="Arial"/>
      <family val="2"/>
    </font>
    <font>
      <u val="single"/>
      <sz val="10"/>
      <name val="Arial"/>
      <family val="2"/>
    </font>
    <font>
      <sz val="10"/>
      <color indexed="12"/>
      <name val="Arial"/>
      <family val="2"/>
    </font>
    <font>
      <sz val="10"/>
      <color indexed="8"/>
      <name val="Arial"/>
      <family val="2"/>
    </font>
    <font>
      <i/>
      <sz val="10"/>
      <color indexed="8"/>
      <name val="Arial"/>
      <family val="2"/>
    </font>
    <font>
      <sz val="9"/>
      <name val="Arial"/>
      <family val="2"/>
    </font>
    <font>
      <b/>
      <sz val="20"/>
      <name val="New Century Schlbk"/>
      <family val="0"/>
    </font>
    <font>
      <sz val="12"/>
      <color indexed="12"/>
      <name val="New Century Schlbk"/>
      <family val="0"/>
    </font>
    <font>
      <sz val="12"/>
      <color indexed="56"/>
      <name val="New Century Schlbk"/>
      <family val="0"/>
    </font>
    <font>
      <sz val="12"/>
      <color indexed="10"/>
      <name val="New Century Schlbk"/>
      <family val="0"/>
    </font>
    <font>
      <b/>
      <sz val="12"/>
      <name val="New Century Schlbk"/>
      <family val="0"/>
    </font>
    <font>
      <b/>
      <sz val="16"/>
      <name val="Times New Roman"/>
      <family val="1"/>
    </font>
    <font>
      <sz val="12"/>
      <name val="New Century Schlbk"/>
      <family val="0"/>
    </font>
    <font>
      <u val="single"/>
      <sz val="12"/>
      <name val="Times New Roman"/>
      <family val="1"/>
    </font>
    <font>
      <b/>
      <u val="single"/>
      <sz val="12"/>
      <name val="New Century Schlbk"/>
      <family val="0"/>
    </font>
    <font>
      <b/>
      <i/>
      <sz val="16"/>
      <name val="New Century Schlbk"/>
      <family val="0"/>
    </font>
    <font>
      <sz val="12"/>
      <color indexed="48"/>
      <name val="New Century Schlbk"/>
      <family val="0"/>
    </font>
    <font>
      <b/>
      <u val="single"/>
      <sz val="22"/>
      <name val="Times New Roman"/>
      <family val="1"/>
    </font>
    <font>
      <b/>
      <u val="single"/>
      <sz val="16"/>
      <name val="New Century Schlbk"/>
      <family val="0"/>
    </font>
    <font>
      <b/>
      <sz val="18"/>
      <name val="New Century Schlbk"/>
      <family val="0"/>
    </font>
    <font>
      <sz val="12"/>
      <name val="Arial"/>
      <family val="2"/>
    </font>
    <font>
      <sz val="12"/>
      <color indexed="56"/>
      <name val="Arial"/>
      <family val="2"/>
    </font>
    <font>
      <sz val="12"/>
      <color indexed="10"/>
      <name val="Arial"/>
      <family val="2"/>
    </font>
    <font>
      <b/>
      <sz val="18"/>
      <name val="Times New Roman"/>
      <family val="1"/>
    </font>
    <font>
      <b/>
      <i/>
      <sz val="18"/>
      <name val="Times New Roman"/>
      <family val="1"/>
    </font>
    <font>
      <u val="single"/>
      <sz val="12"/>
      <color indexed="10"/>
      <name val="Arial"/>
      <family val="2"/>
    </font>
    <font>
      <sz val="12"/>
      <color indexed="56"/>
      <name val="Times New Roman"/>
      <family val="1"/>
    </font>
    <font>
      <b/>
      <u val="single"/>
      <sz val="18"/>
      <name val="Times New Roman"/>
      <family val="1"/>
    </font>
    <font>
      <b/>
      <i/>
      <sz val="14"/>
      <name val="Times New Roman"/>
      <family val="0"/>
    </font>
    <font>
      <b/>
      <i/>
      <u val="single"/>
      <sz val="20"/>
      <name val="Times New Roman"/>
      <family val="1"/>
    </font>
    <font>
      <sz val="12"/>
      <color indexed="10"/>
      <name val="Times New Roman"/>
      <family val="1"/>
    </font>
    <font>
      <u val="single"/>
      <sz val="12"/>
      <color indexed="56"/>
      <name val="New Century Schlbk"/>
      <family val="0"/>
    </font>
    <font>
      <u val="single"/>
      <sz val="12"/>
      <name val="New Century Schlbk"/>
      <family val="0"/>
    </font>
    <font>
      <b/>
      <u val="single"/>
      <sz val="18"/>
      <name val="New Century Schlbk"/>
      <family val="0"/>
    </font>
    <font>
      <u val="single"/>
      <sz val="12"/>
      <color indexed="10"/>
      <name val="New Century Schlbk"/>
      <family val="0"/>
    </font>
    <font>
      <b/>
      <sz val="18"/>
      <color indexed="8"/>
      <name val="Arial"/>
      <family val="2"/>
    </font>
    <font>
      <sz val="14"/>
      <name val="Arial"/>
      <family val="2"/>
    </font>
    <font>
      <sz val="14"/>
      <color indexed="10"/>
      <name val="Arial"/>
      <family val="2"/>
    </font>
    <font>
      <b/>
      <sz val="18"/>
      <name val="Arial"/>
      <family val="2"/>
    </font>
    <font>
      <sz val="10"/>
      <color indexed="56"/>
      <name val="Arial"/>
      <family val="2"/>
    </font>
    <font>
      <b/>
      <i/>
      <sz val="16"/>
      <name val="Times New Roman"/>
      <family val="1"/>
    </font>
    <font>
      <b/>
      <sz val="12"/>
      <color indexed="10"/>
      <name val="Times New Roman"/>
      <family val="1"/>
    </font>
    <font>
      <b/>
      <sz val="12"/>
      <color indexed="8"/>
      <name val="Times New Roman"/>
      <family val="1"/>
    </font>
    <font>
      <b/>
      <sz val="12"/>
      <color indexed="56"/>
      <name val="Arial"/>
      <family val="2"/>
    </font>
    <font>
      <sz val="12"/>
      <color indexed="8"/>
      <name val="Arial"/>
      <family val="2"/>
    </font>
    <font>
      <b/>
      <i/>
      <u val="single"/>
      <sz val="18"/>
      <name val="Times New Roman"/>
      <family val="1"/>
    </font>
    <font>
      <b/>
      <sz val="14"/>
      <name val="Arial"/>
      <family val="2"/>
    </font>
    <font>
      <b/>
      <sz val="14"/>
      <color indexed="10"/>
      <name val="Times New Roman"/>
      <family val="1"/>
    </font>
    <font>
      <b/>
      <sz val="14"/>
      <name val="New Century Schlbk"/>
      <family val="0"/>
    </font>
    <font>
      <sz val="12"/>
      <name val="Century Schoolbook"/>
      <family val="1"/>
    </font>
    <font>
      <b/>
      <sz val="12"/>
      <name val="Century Schoolbook"/>
      <family val="1"/>
    </font>
    <font>
      <sz val="12"/>
      <color indexed="48"/>
      <name val="Century Schoolbook"/>
      <family val="1"/>
    </font>
    <font>
      <u val="single"/>
      <sz val="12"/>
      <color indexed="10"/>
      <name val="Times New Roman"/>
      <family val="1"/>
    </font>
    <font>
      <sz val="12"/>
      <color indexed="14"/>
      <name val="Times New Roman"/>
      <family val="1"/>
    </font>
    <font>
      <b/>
      <i/>
      <sz val="12"/>
      <name val="New Century Schlbk"/>
      <family val="0"/>
    </font>
    <font>
      <b/>
      <i/>
      <sz val="12"/>
      <name val="Times New Roman"/>
      <family val="1"/>
    </font>
    <font>
      <sz val="12"/>
      <color indexed="8"/>
      <name val="New Century Schlbk"/>
      <family val="0"/>
    </font>
    <font>
      <b/>
      <sz val="12"/>
      <color indexed="12"/>
      <name val="New Century Schlbk"/>
      <family val="0"/>
    </font>
    <font>
      <b/>
      <sz val="12"/>
      <color indexed="12"/>
      <name val="Times New Roman"/>
      <family val="1"/>
    </font>
    <font>
      <b/>
      <sz val="12"/>
      <color indexed="48"/>
      <name val="Century Schoolbook"/>
      <family val="1"/>
    </font>
    <font>
      <b/>
      <sz val="12"/>
      <color indexed="12"/>
      <name val="Arial"/>
      <family val="2"/>
    </font>
    <font>
      <b/>
      <sz val="12"/>
      <color indexed="10"/>
      <name val="Century Schoolbook"/>
      <family val="1"/>
    </font>
    <font>
      <b/>
      <sz val="12"/>
      <color indexed="8"/>
      <name val="Century Schoolbook"/>
      <family val="1"/>
    </font>
    <font>
      <b/>
      <sz val="12"/>
      <color indexed="10"/>
      <name val="New Century Schlbk"/>
      <family val="0"/>
    </font>
    <font>
      <b/>
      <sz val="12"/>
      <color indexed="8"/>
      <name val="New Century Schlbk"/>
      <family val="0"/>
    </font>
    <font>
      <b/>
      <sz val="12"/>
      <color indexed="56"/>
      <name val="New Century Schlbk"/>
      <family val="0"/>
    </font>
    <font>
      <sz val="9"/>
      <color indexed="8"/>
      <name val="Times New Roman"/>
      <family val="1"/>
    </font>
    <font>
      <b/>
      <sz val="9"/>
      <color indexed="12"/>
      <name val="Times New Roman"/>
      <family val="1"/>
    </font>
    <font>
      <b/>
      <u val="single"/>
      <sz val="14"/>
      <name val="Arial"/>
      <family val="2"/>
    </font>
    <font>
      <u val="single"/>
      <sz val="14"/>
      <name val="Arial"/>
      <family val="2"/>
    </font>
    <font>
      <i/>
      <sz val="14"/>
      <color indexed="8"/>
      <name val="Arial"/>
      <family val="2"/>
    </font>
    <font>
      <sz val="10"/>
      <color indexed="12"/>
      <name val="Times New Roman"/>
      <family val="1"/>
    </font>
    <font>
      <b/>
      <sz val="14"/>
      <name val="Times New Roman"/>
      <family val="1"/>
    </font>
    <font>
      <b/>
      <sz val="12"/>
      <color indexed="56"/>
      <name val="Times New Roman"/>
      <family val="1"/>
    </font>
    <font>
      <b/>
      <sz val="12"/>
      <color indexed="8"/>
      <name val="Arial"/>
      <family val="2"/>
    </font>
    <font>
      <b/>
      <sz val="14"/>
      <color indexed="56"/>
      <name val="New Century Schlbk"/>
      <family val="0"/>
    </font>
    <font>
      <b/>
      <u val="single"/>
      <sz val="12"/>
      <color indexed="12"/>
      <name val="Arial"/>
      <family val="2"/>
    </font>
    <font>
      <b/>
      <sz val="14"/>
      <color indexed="10"/>
      <name val="Arial"/>
      <family val="2"/>
    </font>
    <font>
      <b/>
      <sz val="18"/>
      <color indexed="8"/>
      <name val="New Century Schlbk"/>
      <family val="0"/>
    </font>
    <font>
      <sz val="12"/>
      <color indexed="12"/>
      <name val="Times New Roman"/>
      <family val="1"/>
    </font>
    <font>
      <b/>
      <sz val="24"/>
      <color indexed="10"/>
      <name val="New Century Schlbk"/>
      <family val="0"/>
    </font>
    <font>
      <b/>
      <sz val="26"/>
      <color indexed="12"/>
      <name val="Times New Roman"/>
      <family val="1"/>
    </font>
    <font>
      <b/>
      <sz val="26"/>
      <color indexed="10"/>
      <name val="New Century Schlbk"/>
      <family val="0"/>
    </font>
  </fonts>
  <fills count="10">
    <fill>
      <patternFill/>
    </fill>
    <fill>
      <patternFill patternType="gray125"/>
    </fill>
    <fill>
      <patternFill patternType="lightGray"/>
    </fill>
    <fill>
      <patternFill patternType="solid">
        <fgColor indexed="22"/>
        <bgColor indexed="64"/>
      </patternFill>
    </fill>
    <fill>
      <patternFill patternType="lightGray">
        <bgColor indexed="22"/>
      </patternFill>
    </fill>
    <fill>
      <patternFill patternType="solid">
        <fgColor indexed="9"/>
        <bgColor indexed="64"/>
      </patternFill>
    </fill>
    <fill>
      <patternFill patternType="gray0625">
        <bgColor indexed="22"/>
      </patternFill>
    </fill>
    <fill>
      <patternFill patternType="solid">
        <fgColor indexed="55"/>
        <bgColor indexed="64"/>
      </patternFill>
    </fill>
    <fill>
      <patternFill patternType="gray0625"/>
    </fill>
    <fill>
      <patternFill patternType="solid">
        <fgColor indexed="47"/>
        <bgColor indexed="64"/>
      </patternFill>
    </fill>
  </fills>
  <borders count="77">
    <border>
      <left/>
      <right/>
      <top/>
      <bottom/>
      <diagonal/>
    </border>
    <border>
      <left style="hair"/>
      <right style="hair"/>
      <top style="hair"/>
      <bottom style="hair"/>
    </border>
    <border>
      <left style="hair"/>
      <right>
        <color indexed="63"/>
      </right>
      <top style="hair"/>
      <bottom style="hair"/>
    </border>
    <border>
      <left style="medium"/>
      <right style="medium"/>
      <top style="medium"/>
      <bottom style="medium"/>
    </border>
    <border>
      <left style="thin"/>
      <right style="thin"/>
      <top style="thin"/>
      <bottom style="thin"/>
    </border>
    <border>
      <left style="thin"/>
      <right style="thin"/>
      <top style="thin"/>
      <bottom style="medium"/>
    </border>
    <border>
      <left>
        <color indexed="63"/>
      </left>
      <right style="thin"/>
      <top style="hair"/>
      <bottom style="hair"/>
    </border>
    <border>
      <left style="hair"/>
      <right style="thin"/>
      <top style="hair"/>
      <bottom style="hair"/>
    </border>
    <border>
      <left>
        <color indexed="63"/>
      </left>
      <right>
        <color indexed="63"/>
      </right>
      <top>
        <color indexed="63"/>
      </top>
      <bottom style="thin"/>
    </border>
    <border>
      <left style="thick"/>
      <right style="thick"/>
      <top style="thick"/>
      <bottom style="thick"/>
    </border>
    <border>
      <left style="hair"/>
      <right style="medium"/>
      <top style="hair"/>
      <bottom style="hair"/>
    </border>
    <border>
      <left>
        <color indexed="63"/>
      </left>
      <right>
        <color indexed="63"/>
      </right>
      <top>
        <color indexed="63"/>
      </top>
      <bottom style="hair"/>
    </border>
    <border>
      <left style="hair"/>
      <right style="medium"/>
      <top>
        <color indexed="63"/>
      </top>
      <bottom style="hair"/>
    </border>
    <border>
      <left style="hair"/>
      <right style="hair"/>
      <top style="thick"/>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hair"/>
      <bottom>
        <color indexed="63"/>
      </bottom>
    </border>
    <border>
      <left>
        <color indexed="63"/>
      </left>
      <right>
        <color indexed="63"/>
      </right>
      <top style="thin"/>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medium"/>
    </border>
    <border>
      <left>
        <color indexed="63"/>
      </left>
      <right style="thin"/>
      <top>
        <color indexed="63"/>
      </top>
      <bottom>
        <color indexed="63"/>
      </bottom>
    </border>
    <border>
      <left style="thin"/>
      <right style="thin"/>
      <top style="thin"/>
      <bottom>
        <color indexed="63"/>
      </bottom>
    </border>
    <border>
      <left>
        <color indexed="63"/>
      </left>
      <right>
        <color indexed="63"/>
      </right>
      <top>
        <color indexed="63"/>
      </top>
      <bottom style="thick"/>
    </border>
    <border>
      <left>
        <color indexed="63"/>
      </left>
      <right style="medium"/>
      <top>
        <color indexed="63"/>
      </top>
      <bottom>
        <color indexed="63"/>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thin"/>
      <bottom style="thick"/>
    </border>
    <border>
      <left style="thin"/>
      <right style="medium"/>
      <top style="thick"/>
      <bottom>
        <color indexed="63"/>
      </bottom>
    </border>
    <border>
      <left>
        <color indexed="63"/>
      </left>
      <right style="thin"/>
      <top style="thin"/>
      <bottom>
        <color indexed="63"/>
      </bottom>
    </border>
    <border>
      <left>
        <color indexed="63"/>
      </left>
      <right style="thin"/>
      <top style="thin"/>
      <bottom style="thin"/>
    </border>
    <border>
      <left style="thin"/>
      <right style="thin"/>
      <top style="medium"/>
      <bottom style="medium"/>
    </border>
    <border>
      <left style="hair"/>
      <right style="hair"/>
      <top>
        <color indexed="63"/>
      </top>
      <bottom style="medium"/>
    </border>
    <border>
      <left style="hair"/>
      <right>
        <color indexed="63"/>
      </right>
      <top style="hair"/>
      <bottom style="medium"/>
    </border>
    <border>
      <left style="hair"/>
      <right style="thin"/>
      <top>
        <color indexed="63"/>
      </top>
      <bottom style="hair"/>
    </border>
    <border>
      <left style="hair"/>
      <right>
        <color indexed="63"/>
      </right>
      <top>
        <color indexed="63"/>
      </top>
      <bottom style="hair"/>
    </border>
    <border>
      <left style="hair"/>
      <right style="hair"/>
      <top style="hair"/>
      <bottom style="medium"/>
    </border>
    <border>
      <left style="hair"/>
      <right style="hair"/>
      <top style="medium"/>
      <bottom style="medium"/>
    </border>
    <border>
      <left style="hair"/>
      <right>
        <color indexed="63"/>
      </right>
      <top style="medium"/>
      <bottom style="medium"/>
    </border>
    <border>
      <left style="hair"/>
      <right style="thin"/>
      <top style="hair"/>
      <bottom style="medium"/>
    </border>
    <border>
      <left>
        <color indexed="63"/>
      </left>
      <right>
        <color indexed="63"/>
      </right>
      <top style="hair"/>
      <bottom style="medium"/>
    </border>
    <border>
      <left style="hair"/>
      <right>
        <color indexed="63"/>
      </right>
      <top>
        <color indexed="63"/>
      </top>
      <bottom style="medium"/>
    </border>
    <border>
      <left>
        <color indexed="63"/>
      </left>
      <right style="thin"/>
      <top style="thin"/>
      <bottom style="medium"/>
    </border>
    <border>
      <left style="medium"/>
      <right style="medium"/>
      <top style="medium"/>
      <bottom>
        <color indexed="63"/>
      </bottom>
    </border>
    <border>
      <left style="medium"/>
      <right style="medium"/>
      <top style="thin"/>
      <bottom style="thin"/>
    </border>
    <border>
      <left style="medium"/>
      <right>
        <color indexed="63"/>
      </right>
      <top style="thin"/>
      <bottom style="thin"/>
    </border>
    <border>
      <left style="medium"/>
      <right style="medium"/>
      <top>
        <color indexed="63"/>
      </top>
      <bottom>
        <color indexed="63"/>
      </bottom>
    </border>
    <border>
      <left style="thin"/>
      <right style="thin"/>
      <top style="thin"/>
      <bottom style="thick"/>
    </border>
    <border>
      <left style="thin"/>
      <right style="thin"/>
      <top style="thick"/>
      <bottom style="thin"/>
    </border>
    <border>
      <left style="thin"/>
      <right>
        <color indexed="63"/>
      </right>
      <top>
        <color indexed="63"/>
      </top>
      <bottom style="thin"/>
    </border>
    <border>
      <left style="thin"/>
      <right>
        <color indexed="63"/>
      </right>
      <top style="thin"/>
      <bottom style="thick"/>
    </border>
    <border>
      <left style="thin"/>
      <right>
        <color indexed="63"/>
      </right>
      <top>
        <color indexed="63"/>
      </top>
      <bottom>
        <color indexed="63"/>
      </bottom>
    </border>
    <border>
      <left>
        <color indexed="63"/>
      </left>
      <right style="thin"/>
      <top>
        <color indexed="63"/>
      </top>
      <bottom style="medium"/>
    </border>
    <border>
      <left>
        <color indexed="63"/>
      </left>
      <right>
        <color indexed="63"/>
      </right>
      <top style="thin"/>
      <bottom style="medium"/>
    </border>
    <border>
      <left style="medium"/>
      <right>
        <color indexed="63"/>
      </right>
      <top>
        <color indexed="63"/>
      </top>
      <bottom style="medium"/>
    </border>
    <border>
      <left style="medium"/>
      <right style="medium"/>
      <top style="medium"/>
      <bottom style="thin"/>
    </border>
    <border>
      <left style="medium"/>
      <right style="medium"/>
      <top style="thin"/>
      <bottom style="medium"/>
    </border>
    <border>
      <left style="medium"/>
      <right style="thin"/>
      <top style="medium"/>
      <bottom style="medium"/>
    </border>
    <border>
      <left style="medium"/>
      <right>
        <color indexed="63"/>
      </right>
      <top style="medium"/>
      <bottom style="medium"/>
    </border>
    <border>
      <left style="thin"/>
      <right style="thin"/>
      <top style="medium"/>
      <bottom style="thin"/>
    </border>
    <border>
      <left style="thin"/>
      <right style="medium"/>
      <top>
        <color indexed="63"/>
      </top>
      <bottom>
        <color indexed="63"/>
      </bottom>
    </border>
    <border>
      <left style="thin"/>
      <right style="medium"/>
      <top>
        <color indexed="63"/>
      </top>
      <bottom style="medium"/>
    </border>
    <border>
      <left style="thin"/>
      <right style="thin"/>
      <top style="hair"/>
      <bottom style="hair"/>
    </border>
    <border>
      <left style="thin"/>
      <right>
        <color indexed="63"/>
      </right>
      <top style="medium"/>
      <bottom style="medium"/>
    </border>
    <border>
      <left style="medium"/>
      <right style="thin"/>
      <top style="medium"/>
      <bottom style="thin"/>
    </border>
    <border>
      <left style="thin"/>
      <right>
        <color indexed="63"/>
      </right>
      <top style="medium"/>
      <bottom style="thin"/>
    </border>
    <border>
      <left style="medium"/>
      <right style="thin"/>
      <top style="thin"/>
      <bottom style="thin"/>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12">
    <xf numFmtId="0" fontId="0" fillId="0" borderId="0" xfId="0" applyAlignment="1">
      <alignment/>
    </xf>
    <xf numFmtId="0" fontId="1" fillId="0" borderId="0" xfId="0" applyFont="1" applyAlignment="1">
      <alignment horizontal="left"/>
    </xf>
    <xf numFmtId="0" fontId="2" fillId="0" borderId="1" xfId="0" applyFont="1" applyFill="1" applyBorder="1" applyAlignment="1">
      <alignment horizontal="left"/>
    </xf>
    <xf numFmtId="0" fontId="3" fillId="0" borderId="0" xfId="0" applyFont="1" applyFill="1" applyAlignment="1">
      <alignment wrapText="1"/>
    </xf>
    <xf numFmtId="0" fontId="3" fillId="0" borderId="0" xfId="0" applyFont="1" applyAlignment="1">
      <alignment horizontal="center"/>
    </xf>
    <xf numFmtId="0" fontId="3" fillId="0" borderId="0" xfId="0" applyFont="1" applyAlignment="1">
      <alignment/>
    </xf>
    <xf numFmtId="0" fontId="3" fillId="0" borderId="1" xfId="0" applyFont="1" applyFill="1" applyBorder="1" applyAlignment="1">
      <alignment wrapText="1"/>
    </xf>
    <xf numFmtId="0" fontId="3" fillId="0" borderId="1" xfId="0" applyFont="1" applyFill="1" applyBorder="1" applyAlignment="1">
      <alignment horizontal="left" wrapText="1"/>
    </xf>
    <xf numFmtId="0" fontId="1" fillId="0" borderId="0" xfId="0" applyFont="1" applyFill="1" applyAlignment="1">
      <alignment wrapText="1"/>
    </xf>
    <xf numFmtId="0" fontId="1" fillId="0" borderId="0" xfId="0" applyFont="1" applyAlignment="1">
      <alignment horizontal="center"/>
    </xf>
    <xf numFmtId="0" fontId="1" fillId="0" borderId="0" xfId="0" applyFont="1" applyAlignment="1">
      <alignment/>
    </xf>
    <xf numFmtId="0" fontId="7" fillId="0" borderId="0" xfId="0" applyFont="1" applyAlignment="1">
      <alignment horizontal="left"/>
    </xf>
    <xf numFmtId="0" fontId="8" fillId="0" borderId="0" xfId="0" applyFont="1" applyFill="1" applyAlignment="1">
      <alignment wrapText="1"/>
    </xf>
    <xf numFmtId="0" fontId="8" fillId="0" borderId="0" xfId="0" applyFont="1" applyAlignment="1">
      <alignment horizontal="center"/>
    </xf>
    <xf numFmtId="0" fontId="8" fillId="0" borderId="0" xfId="0" applyFont="1" applyAlignment="1">
      <alignment/>
    </xf>
    <xf numFmtId="0" fontId="4" fillId="0" borderId="1" xfId="0" applyFont="1" applyFill="1" applyBorder="1" applyAlignment="1">
      <alignment horizontal="left"/>
    </xf>
    <xf numFmtId="4" fontId="4" fillId="0" borderId="1" xfId="0" applyNumberFormat="1" applyFont="1" applyFill="1" applyBorder="1" applyAlignment="1">
      <alignment horizontal="left"/>
    </xf>
    <xf numFmtId="2" fontId="4" fillId="0" borderId="1" xfId="0" applyNumberFormat="1" applyFont="1" applyFill="1" applyBorder="1" applyAlignment="1">
      <alignment horizontal="left"/>
    </xf>
    <xf numFmtId="0" fontId="2" fillId="0" borderId="0" xfId="0" applyFont="1" applyFill="1" applyAlignment="1">
      <alignment horizontal="left"/>
    </xf>
    <xf numFmtId="0" fontId="3" fillId="0" borderId="2" xfId="0" applyFont="1" applyFill="1" applyBorder="1" applyAlignment="1">
      <alignment wrapText="1"/>
    </xf>
    <xf numFmtId="0" fontId="3" fillId="0" borderId="2" xfId="0" applyFont="1" applyFill="1" applyBorder="1" applyAlignment="1">
      <alignment horizontal="right" wrapText="1"/>
    </xf>
    <xf numFmtId="0" fontId="3" fillId="0" borderId="2" xfId="0" applyFont="1" applyFill="1" applyBorder="1" applyAlignment="1">
      <alignment horizontal="left" wrapText="1"/>
    </xf>
    <xf numFmtId="0" fontId="6" fillId="0" borderId="2" xfId="0" applyFont="1" applyFill="1" applyBorder="1" applyAlignment="1">
      <alignment horizontal="left" wrapText="1"/>
    </xf>
    <xf numFmtId="0" fontId="12" fillId="0" borderId="2" xfId="0" applyFont="1" applyFill="1" applyBorder="1" applyAlignment="1">
      <alignment horizontal="left"/>
    </xf>
    <xf numFmtId="0" fontId="5" fillId="0" borderId="2" xfId="0" applyFont="1" applyFill="1" applyBorder="1" applyAlignment="1">
      <alignment horizontal="right" wrapText="1"/>
    </xf>
    <xf numFmtId="0" fontId="3" fillId="0" borderId="3" xfId="0" applyFont="1" applyFill="1" applyBorder="1" applyAlignment="1">
      <alignment horizontal="center"/>
    </xf>
    <xf numFmtId="0" fontId="3" fillId="0" borderId="0" xfId="0" applyFont="1" applyAlignment="1">
      <alignment wrapText="1"/>
    </xf>
    <xf numFmtId="0" fontId="10" fillId="0" borderId="2" xfId="0" applyFont="1" applyFill="1" applyBorder="1" applyAlignment="1">
      <alignment horizontal="left" wrapText="1"/>
    </xf>
    <xf numFmtId="0" fontId="10" fillId="0" borderId="2" xfId="0" applyFont="1" applyFill="1" applyBorder="1" applyAlignment="1">
      <alignment wrapText="1"/>
    </xf>
    <xf numFmtId="0" fontId="13" fillId="0" borderId="2" xfId="0" applyFont="1" applyFill="1" applyBorder="1" applyAlignment="1">
      <alignment horizontal="left" wrapText="1"/>
    </xf>
    <xf numFmtId="0" fontId="3" fillId="1" borderId="4" xfId="0" applyFont="1" applyFill="1" applyBorder="1" applyAlignment="1">
      <alignment horizontal="center"/>
    </xf>
    <xf numFmtId="0" fontId="3" fillId="0" borderId="4" xfId="0" applyFont="1" applyBorder="1" applyAlignment="1">
      <alignment horizontal="center"/>
    </xf>
    <xf numFmtId="0" fontId="0" fillId="0" borderId="4" xfId="0" applyBorder="1" applyAlignment="1">
      <alignment/>
    </xf>
    <xf numFmtId="0" fontId="3" fillId="0" borderId="5" xfId="0" applyFont="1" applyBorder="1" applyAlignment="1">
      <alignment horizontal="center"/>
    </xf>
    <xf numFmtId="4" fontId="3" fillId="0" borderId="2" xfId="0" applyNumberFormat="1" applyFont="1" applyFill="1" applyBorder="1" applyAlignment="1">
      <alignment wrapText="1"/>
    </xf>
    <xf numFmtId="0" fontId="14" fillId="0" borderId="2" xfId="0" applyFont="1" applyFill="1" applyBorder="1" applyAlignment="1">
      <alignment horizontal="left" wrapText="1"/>
    </xf>
    <xf numFmtId="3" fontId="3" fillId="0" borderId="4" xfId="0" applyNumberFormat="1" applyFont="1" applyBorder="1" applyAlignment="1">
      <alignment horizontal="center"/>
    </xf>
    <xf numFmtId="9" fontId="3" fillId="0" borderId="4" xfId="0" applyNumberFormat="1" applyFont="1" applyBorder="1" applyAlignment="1">
      <alignment horizontal="center"/>
    </xf>
    <xf numFmtId="0" fontId="3" fillId="0" borderId="4" xfId="0" applyFont="1" applyFill="1" applyBorder="1" applyAlignment="1">
      <alignment horizontal="center"/>
    </xf>
    <xf numFmtId="1" fontId="3" fillId="0" borderId="4" xfId="0" applyNumberFormat="1" applyFont="1" applyBorder="1" applyAlignment="1">
      <alignment horizontal="center"/>
    </xf>
    <xf numFmtId="0" fontId="6" fillId="0" borderId="2" xfId="0" applyFont="1" applyFill="1" applyBorder="1" applyAlignment="1">
      <alignment horizontal="right" wrapText="1"/>
    </xf>
    <xf numFmtId="2" fontId="3" fillId="0" borderId="2" xfId="0" applyNumberFormat="1" applyFont="1" applyFill="1" applyBorder="1" applyAlignment="1">
      <alignment horizontal="left" wrapText="1"/>
    </xf>
    <xf numFmtId="0" fontId="5" fillId="0" borderId="2" xfId="0" applyFont="1" applyFill="1" applyBorder="1" applyAlignment="1">
      <alignment horizontal="left" wrapText="1"/>
    </xf>
    <xf numFmtId="0" fontId="9" fillId="0" borderId="2" xfId="0" applyFont="1" applyFill="1" applyBorder="1" applyAlignment="1">
      <alignment horizontal="left"/>
    </xf>
    <xf numFmtId="173" fontId="3" fillId="0" borderId="4" xfId="0" applyNumberFormat="1" applyFont="1" applyBorder="1" applyAlignment="1">
      <alignment horizontal="center"/>
    </xf>
    <xf numFmtId="0" fontId="3" fillId="1" borderId="4" xfId="0" applyFont="1" applyFill="1" applyBorder="1" applyAlignment="1">
      <alignment horizontal="center" wrapText="1"/>
    </xf>
    <xf numFmtId="2" fontId="3" fillId="0" borderId="4" xfId="0" applyNumberFormat="1" applyFont="1" applyBorder="1" applyAlignment="1">
      <alignment horizontal="center"/>
    </xf>
    <xf numFmtId="0" fontId="10" fillId="0" borderId="2" xfId="0" applyFont="1" applyFill="1" applyBorder="1" applyAlignment="1">
      <alignment horizontal="left"/>
    </xf>
    <xf numFmtId="0" fontId="3" fillId="0" borderId="6" xfId="0" applyFont="1" applyFill="1" applyBorder="1" applyAlignment="1">
      <alignment wrapText="1"/>
    </xf>
    <xf numFmtId="0" fontId="3" fillId="0" borderId="7" xfId="0" applyFont="1" applyFill="1" applyBorder="1" applyAlignment="1">
      <alignment wrapText="1"/>
    </xf>
    <xf numFmtId="0" fontId="3" fillId="0" borderId="7" xfId="0" applyFont="1" applyFill="1" applyBorder="1" applyAlignment="1">
      <alignment horizontal="left" wrapText="1"/>
    </xf>
    <xf numFmtId="0" fontId="5" fillId="0" borderId="2" xfId="0" applyFont="1" applyFill="1" applyBorder="1" applyAlignment="1">
      <alignment horizontal="center" wrapText="1"/>
    </xf>
    <xf numFmtId="0" fontId="0" fillId="0" borderId="0" xfId="0" applyAlignment="1">
      <alignment wrapText="1"/>
    </xf>
    <xf numFmtId="0" fontId="0" fillId="0" borderId="0" xfId="0" applyAlignment="1">
      <alignment horizontal="center" wrapText="1"/>
    </xf>
    <xf numFmtId="0" fontId="0" fillId="0" borderId="0" xfId="0" applyAlignment="1">
      <alignment horizontal="center"/>
    </xf>
    <xf numFmtId="0" fontId="18" fillId="0" borderId="0" xfId="0" applyFont="1" applyAlignment="1">
      <alignment horizontal="center"/>
    </xf>
    <xf numFmtId="0" fontId="16" fillId="0" borderId="0" xfId="0" applyFont="1" applyAlignment="1">
      <alignment/>
    </xf>
    <xf numFmtId="0" fontId="8" fillId="0" borderId="8" xfId="0" applyFont="1" applyBorder="1" applyAlignment="1">
      <alignment horizontal="center"/>
    </xf>
    <xf numFmtId="0" fontId="0" fillId="0" borderId="9" xfId="0" applyBorder="1" applyAlignment="1">
      <alignment horizontal="center" textRotation="90" wrapText="1"/>
    </xf>
    <xf numFmtId="0" fontId="0" fillId="0" borderId="9" xfId="0" applyBorder="1" applyAlignment="1">
      <alignment horizontal="center" wrapText="1"/>
    </xf>
    <xf numFmtId="0" fontId="20" fillId="0" borderId="9" xfId="0" applyFont="1" applyBorder="1" applyAlignment="1">
      <alignment horizontal="center" textRotation="90" wrapText="1"/>
    </xf>
    <xf numFmtId="0" fontId="0" fillId="0" borderId="10" xfId="0" applyBorder="1" applyAlignment="1">
      <alignment horizontal="center" wrapText="1"/>
    </xf>
    <xf numFmtId="0" fontId="0" fillId="0" borderId="10" xfId="0" applyFill="1" applyBorder="1" applyAlignment="1">
      <alignment horizontal="center" wrapText="1"/>
    </xf>
    <xf numFmtId="0" fontId="0" fillId="0" borderId="1" xfId="0" applyBorder="1" applyAlignment="1">
      <alignment horizontal="center" wrapText="1"/>
    </xf>
    <xf numFmtId="0" fontId="20" fillId="0" borderId="0" xfId="0" applyFont="1" applyAlignment="1">
      <alignment horizontal="center"/>
    </xf>
    <xf numFmtId="0" fontId="0" fillId="0" borderId="11" xfId="0" applyBorder="1" applyAlignment="1">
      <alignment horizontal="center"/>
    </xf>
    <xf numFmtId="0" fontId="2" fillId="0" borderId="1" xfId="0" applyFont="1" applyFill="1" applyBorder="1" applyAlignment="1">
      <alignment horizontal="center"/>
    </xf>
    <xf numFmtId="0" fontId="23" fillId="0" borderId="2" xfId="0" applyFont="1" applyFill="1" applyBorder="1" applyAlignment="1">
      <alignment wrapText="1"/>
    </xf>
    <xf numFmtId="0" fontId="3" fillId="1" borderId="2" xfId="0" applyFont="1" applyFill="1" applyBorder="1" applyAlignment="1">
      <alignment horizontal="right" wrapText="1"/>
    </xf>
    <xf numFmtId="0" fontId="0" fillId="0" borderId="4" xfId="0" applyBorder="1" applyAlignment="1">
      <alignment horizontal="center"/>
    </xf>
    <xf numFmtId="0" fontId="0" fillId="0" borderId="4" xfId="0" applyBorder="1" applyAlignment="1">
      <alignment horizontal="center" wrapText="1"/>
    </xf>
    <xf numFmtId="0" fontId="26" fillId="0" borderId="4" xfId="0" applyFont="1" applyFill="1"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19" fillId="0" borderId="13" xfId="0" applyFont="1" applyBorder="1" applyAlignment="1">
      <alignment horizontal="center" wrapText="1"/>
    </xf>
    <xf numFmtId="0" fontId="18" fillId="0" borderId="13" xfId="0" applyFont="1" applyBorder="1" applyAlignment="1">
      <alignment horizontal="center" wrapText="1"/>
    </xf>
    <xf numFmtId="0" fontId="21" fillId="0" borderId="13" xfId="0" applyFont="1" applyBorder="1" applyAlignment="1">
      <alignment horizontal="center" wrapText="1"/>
    </xf>
    <xf numFmtId="0" fontId="17" fillId="0" borderId="1" xfId="0" applyFont="1" applyBorder="1" applyAlignment="1">
      <alignment horizontal="center" wrapText="1"/>
    </xf>
    <xf numFmtId="0" fontId="0" fillId="0" borderId="1" xfId="0" applyFont="1" applyBorder="1" applyAlignment="1">
      <alignment horizontal="center" wrapText="1"/>
    </xf>
    <xf numFmtId="0" fontId="0" fillId="2" borderId="1" xfId="0" applyFill="1" applyBorder="1" applyAlignment="1">
      <alignment horizontal="center" wrapText="1"/>
    </xf>
    <xf numFmtId="0" fontId="3" fillId="2" borderId="1" xfId="0" applyFont="1" applyFill="1" applyBorder="1" applyAlignment="1">
      <alignment horizontal="left" wrapText="1"/>
    </xf>
    <xf numFmtId="0" fontId="18" fillId="2" borderId="1" xfId="0" applyFont="1" applyFill="1" applyBorder="1" applyAlignment="1">
      <alignment horizontal="center" wrapText="1"/>
    </xf>
    <xf numFmtId="0" fontId="19" fillId="0" borderId="1" xfId="0" applyFont="1" applyBorder="1" applyAlignment="1">
      <alignment horizontal="center" wrapText="1"/>
    </xf>
    <xf numFmtId="0" fontId="0" fillId="0" borderId="1" xfId="0" applyBorder="1" applyAlignment="1">
      <alignment wrapText="1"/>
    </xf>
    <xf numFmtId="0" fontId="0" fillId="0" borderId="1" xfId="0" applyBorder="1" applyAlignment="1">
      <alignment horizontal="center"/>
    </xf>
    <xf numFmtId="16" fontId="0" fillId="0" borderId="1" xfId="0" applyNumberFormat="1" applyBorder="1" applyAlignment="1">
      <alignment horizontal="center"/>
    </xf>
    <xf numFmtId="0" fontId="16" fillId="0" borderId="1" xfId="0" applyFont="1" applyBorder="1" applyAlignment="1">
      <alignment horizontal="center" wrapText="1"/>
    </xf>
    <xf numFmtId="0" fontId="0" fillId="0" borderId="1" xfId="0" applyBorder="1" applyAlignment="1">
      <alignment horizontal="right" wrapText="1"/>
    </xf>
    <xf numFmtId="0" fontId="26" fillId="0" borderId="4" xfId="0" applyFont="1" applyBorder="1" applyAlignment="1">
      <alignment horizontal="center" wrapText="1"/>
    </xf>
    <xf numFmtId="1" fontId="15" fillId="3" borderId="3" xfId="19" applyNumberFormat="1" applyFont="1" applyFill="1" applyBorder="1" applyAlignment="1">
      <alignment horizontal="center"/>
    </xf>
    <xf numFmtId="0" fontId="15" fillId="3" borderId="4" xfId="0" applyFont="1" applyFill="1" applyBorder="1" applyAlignment="1">
      <alignment horizontal="center"/>
    </xf>
    <xf numFmtId="0" fontId="26" fillId="3" borderId="4" xfId="0" applyFont="1" applyFill="1" applyBorder="1" applyAlignment="1">
      <alignment horizontal="center" wrapText="1"/>
    </xf>
    <xf numFmtId="1" fontId="26" fillId="3" borderId="4" xfId="0" applyNumberFormat="1" applyFont="1" applyFill="1" applyBorder="1" applyAlignment="1">
      <alignment horizontal="center" wrapText="1"/>
    </xf>
    <xf numFmtId="0" fontId="18" fillId="4" borderId="1" xfId="0" applyFont="1" applyFill="1" applyBorder="1" applyAlignment="1">
      <alignment horizontal="center" wrapText="1"/>
    </xf>
    <xf numFmtId="164" fontId="24" fillId="3" borderId="1" xfId="0" applyNumberFormat="1" applyFont="1" applyFill="1" applyBorder="1" applyAlignment="1">
      <alignment horizontal="center" wrapText="1"/>
    </xf>
    <xf numFmtId="0" fontId="18" fillId="3" borderId="1" xfId="0" applyFont="1" applyFill="1" applyBorder="1" applyAlignment="1">
      <alignment horizontal="center" wrapText="1"/>
    </xf>
    <xf numFmtId="0" fontId="21" fillId="3" borderId="1" xfId="0" applyFont="1" applyFill="1" applyBorder="1" applyAlignment="1">
      <alignment horizontal="center" wrapText="1"/>
    </xf>
    <xf numFmtId="0" fontId="0" fillId="3" borderId="0" xfId="0" applyFill="1" applyAlignment="1">
      <alignment horizontal="center" wrapText="1"/>
    </xf>
    <xf numFmtId="0" fontId="0" fillId="3" borderId="11" xfId="0" applyFill="1" applyBorder="1" applyAlignment="1">
      <alignment horizontal="center" wrapText="1"/>
    </xf>
    <xf numFmtId="0" fontId="21" fillId="4" borderId="1" xfId="0" applyFont="1" applyFill="1" applyBorder="1" applyAlignment="1">
      <alignment horizontal="center" wrapText="1"/>
    </xf>
    <xf numFmtId="0" fontId="0" fillId="3" borderId="0" xfId="0" applyFill="1" applyAlignment="1">
      <alignment horizontal="center"/>
    </xf>
    <xf numFmtId="0" fontId="10" fillId="0" borderId="14" xfId="0" applyFont="1" applyFill="1" applyBorder="1" applyAlignment="1">
      <alignment wrapText="1"/>
    </xf>
    <xf numFmtId="0" fontId="0" fillId="3" borderId="1" xfId="0" applyFill="1" applyBorder="1" applyAlignment="1">
      <alignment/>
    </xf>
    <xf numFmtId="0" fontId="18" fillId="3" borderId="1" xfId="0" applyFont="1" applyFill="1" applyBorder="1" applyAlignment="1">
      <alignment horizontal="center"/>
    </xf>
    <xf numFmtId="0" fontId="0" fillId="3" borderId="11" xfId="0" applyFill="1" applyBorder="1" applyAlignment="1">
      <alignment horizontal="center"/>
    </xf>
    <xf numFmtId="0" fontId="22" fillId="3" borderId="1" xfId="0" applyFont="1" applyFill="1" applyBorder="1" applyAlignment="1">
      <alignment horizontal="center" wrapText="1"/>
    </xf>
    <xf numFmtId="0" fontId="18" fillId="3" borderId="15" xfId="0" applyFont="1" applyFill="1" applyBorder="1" applyAlignment="1">
      <alignment horizontal="center"/>
    </xf>
    <xf numFmtId="0" fontId="21" fillId="3" borderId="0" xfId="0" applyFont="1" applyFill="1" applyAlignment="1">
      <alignment horizontal="center" wrapText="1"/>
    </xf>
    <xf numFmtId="0" fontId="21" fillId="3" borderId="11" xfId="0" applyFont="1" applyFill="1" applyBorder="1" applyAlignment="1">
      <alignment horizontal="center" wrapText="1"/>
    </xf>
    <xf numFmtId="0" fontId="21" fillId="3" borderId="16" xfId="0" applyFont="1" applyFill="1" applyBorder="1" applyAlignment="1">
      <alignment horizontal="center" wrapText="1"/>
    </xf>
    <xf numFmtId="0" fontId="0" fillId="3" borderId="16" xfId="0" applyFill="1" applyBorder="1" applyAlignment="1">
      <alignment horizontal="center"/>
    </xf>
    <xf numFmtId="0" fontId="19" fillId="3" borderId="16" xfId="0" applyFont="1" applyFill="1" applyBorder="1" applyAlignment="1">
      <alignment horizontal="center"/>
    </xf>
    <xf numFmtId="0" fontId="0" fillId="0" borderId="17" xfId="0" applyBorder="1" applyAlignment="1">
      <alignment horizontal="left" wrapText="1"/>
    </xf>
    <xf numFmtId="0" fontId="2" fillId="0" borderId="18" xfId="0" applyFont="1" applyFill="1" applyBorder="1" applyAlignment="1">
      <alignment horizontal="left"/>
    </xf>
    <xf numFmtId="0" fontId="2" fillId="0" borderId="19" xfId="0" applyFont="1" applyFill="1" applyBorder="1" applyAlignment="1">
      <alignment horizontal="left"/>
    </xf>
    <xf numFmtId="0" fontId="2" fillId="0" borderId="20" xfId="0" applyFont="1" applyFill="1" applyBorder="1" applyAlignment="1">
      <alignment horizontal="left"/>
    </xf>
    <xf numFmtId="0" fontId="3" fillId="0" borderId="14" xfId="0" applyFont="1" applyFill="1" applyBorder="1" applyAlignment="1">
      <alignment wrapText="1"/>
    </xf>
    <xf numFmtId="0" fontId="2" fillId="0" borderId="21" xfId="0" applyFont="1" applyFill="1" applyBorder="1" applyAlignment="1">
      <alignment horizontal="left"/>
    </xf>
    <xf numFmtId="0" fontId="4" fillId="0" borderId="19" xfId="0" applyFont="1" applyFill="1" applyBorder="1" applyAlignment="1">
      <alignment horizontal="left"/>
    </xf>
    <xf numFmtId="0" fontId="6" fillId="0" borderId="14" xfId="0" applyFont="1" applyFill="1" applyBorder="1" applyAlignment="1">
      <alignment horizontal="left" wrapText="1"/>
    </xf>
    <xf numFmtId="0" fontId="3" fillId="0" borderId="2" xfId="0" applyFont="1" applyFill="1" applyBorder="1" applyAlignment="1">
      <alignment horizontal="center" wrapText="1"/>
    </xf>
    <xf numFmtId="0" fontId="3" fillId="0" borderId="14" xfId="0" applyFont="1" applyFill="1" applyBorder="1" applyAlignment="1">
      <alignment horizontal="left" wrapText="1"/>
    </xf>
    <xf numFmtId="0" fontId="3" fillId="0" borderId="14" xfId="0" applyFont="1" applyFill="1" applyBorder="1" applyAlignment="1">
      <alignment horizontal="right" wrapText="1"/>
    </xf>
    <xf numFmtId="0" fontId="4" fillId="0" borderId="20" xfId="0" applyFont="1" applyFill="1" applyBorder="1" applyAlignment="1">
      <alignment horizontal="left"/>
    </xf>
    <xf numFmtId="0" fontId="4" fillId="0" borderId="21" xfId="0" applyFont="1" applyFill="1" applyBorder="1" applyAlignment="1">
      <alignment horizontal="left"/>
    </xf>
    <xf numFmtId="0" fontId="2" fillId="0" borderId="16" xfId="0" applyFont="1" applyFill="1" applyBorder="1" applyAlignment="1">
      <alignment horizontal="left"/>
    </xf>
    <xf numFmtId="0" fontId="26" fillId="3" borderId="4" xfId="0" applyFont="1" applyFill="1" applyBorder="1" applyAlignment="1">
      <alignment horizontal="center"/>
    </xf>
    <xf numFmtId="0" fontId="3" fillId="0" borderId="6" xfId="0" applyFont="1" applyBorder="1" applyAlignment="1">
      <alignment horizontal="right"/>
    </xf>
    <xf numFmtId="0" fontId="3" fillId="0" borderId="6" xfId="0" applyFont="1" applyFill="1" applyBorder="1" applyAlignment="1">
      <alignment horizontal="right" wrapText="1"/>
    </xf>
    <xf numFmtId="0" fontId="4" fillId="0" borderId="18" xfId="0" applyFont="1" applyFill="1" applyBorder="1" applyAlignment="1">
      <alignment horizontal="left"/>
    </xf>
    <xf numFmtId="0" fontId="0" fillId="0" borderId="22" xfId="0" applyBorder="1" applyAlignment="1">
      <alignment/>
    </xf>
    <xf numFmtId="0" fontId="0" fillId="0" borderId="23" xfId="0" applyBorder="1" applyAlignment="1">
      <alignment/>
    </xf>
    <xf numFmtId="0" fontId="6" fillId="0" borderId="14" xfId="0" applyFont="1" applyFill="1" applyBorder="1" applyAlignment="1">
      <alignment wrapText="1"/>
    </xf>
    <xf numFmtId="3" fontId="15" fillId="3" borderId="4" xfId="0" applyNumberFormat="1" applyFont="1" applyFill="1" applyBorder="1" applyAlignment="1">
      <alignment horizontal="center"/>
    </xf>
    <xf numFmtId="0" fontId="2" fillId="0" borderId="24" xfId="0" applyFont="1" applyFill="1" applyBorder="1" applyAlignment="1">
      <alignment horizontal="left"/>
    </xf>
    <xf numFmtId="0" fontId="14" fillId="0" borderId="7" xfId="0" applyFont="1" applyFill="1" applyBorder="1" applyAlignment="1">
      <alignment wrapText="1"/>
    </xf>
    <xf numFmtId="0" fontId="2" fillId="0" borderId="19" xfId="0" applyFont="1" applyFill="1" applyBorder="1" applyAlignment="1">
      <alignment horizontal="left" wrapText="1"/>
    </xf>
    <xf numFmtId="0" fontId="0" fillId="0" borderId="16" xfId="0" applyBorder="1" applyAlignment="1">
      <alignment/>
    </xf>
    <xf numFmtId="0" fontId="17" fillId="0" borderId="0" xfId="0" applyFont="1" applyAlignment="1">
      <alignment/>
    </xf>
    <xf numFmtId="0" fontId="8" fillId="3" borderId="0" xfId="0" applyFont="1" applyFill="1" applyAlignment="1">
      <alignment/>
    </xf>
    <xf numFmtId="38" fontId="26" fillId="3" borderId="4" xfId="0" applyNumberFormat="1" applyFont="1" applyFill="1" applyBorder="1" applyAlignment="1">
      <alignment horizontal="center" wrapText="1"/>
    </xf>
    <xf numFmtId="0" fontId="17" fillId="0" borderId="0" xfId="0" applyFont="1" applyAlignment="1">
      <alignment horizontal="center" wrapText="1"/>
    </xf>
    <xf numFmtId="0" fontId="0" fillId="0" borderId="4" xfId="0" applyFont="1" applyBorder="1" applyAlignment="1">
      <alignment horizontal="left" wrapText="1"/>
    </xf>
    <xf numFmtId="0" fontId="31" fillId="0" borderId="4" xfId="0" applyFont="1" applyFill="1" applyBorder="1" applyAlignment="1">
      <alignment horizontal="left" wrapText="1"/>
    </xf>
    <xf numFmtId="1" fontId="26" fillId="3" borderId="4" xfId="0" applyNumberFormat="1" applyFont="1" applyFill="1" applyBorder="1" applyAlignment="1">
      <alignment horizontal="center"/>
    </xf>
    <xf numFmtId="38" fontId="26" fillId="3" borderId="4" xfId="0" applyNumberFormat="1" applyFont="1" applyFill="1" applyBorder="1" applyAlignment="1">
      <alignment horizontal="center"/>
    </xf>
    <xf numFmtId="0" fontId="16" fillId="0" borderId="1" xfId="0" applyFont="1" applyBorder="1" applyAlignment="1">
      <alignment horizontal="left"/>
    </xf>
    <xf numFmtId="0" fontId="0" fillId="0" borderId="1" xfId="0" applyBorder="1" applyAlignment="1">
      <alignment horizontal="left"/>
    </xf>
    <xf numFmtId="0" fontId="4" fillId="0" borderId="24" xfId="0" applyFont="1" applyFill="1" applyBorder="1" applyAlignment="1">
      <alignment horizontal="left"/>
    </xf>
    <xf numFmtId="0" fontId="32" fillId="3" borderId="0" xfId="0" applyFont="1" applyFill="1" applyAlignment="1">
      <alignment/>
    </xf>
    <xf numFmtId="0" fontId="0" fillId="3" borderId="0" xfId="0" applyFill="1" applyAlignment="1">
      <alignment/>
    </xf>
    <xf numFmtId="0" fontId="0" fillId="5" borderId="3" xfId="0" applyFill="1" applyBorder="1" applyAlignment="1">
      <alignment/>
    </xf>
    <xf numFmtId="0" fontId="33" fillId="3" borderId="0" xfId="0" applyFont="1" applyFill="1" applyAlignment="1">
      <alignment horizontal="center"/>
    </xf>
    <xf numFmtId="0" fontId="34" fillId="3" borderId="0" xfId="0" applyFont="1" applyFill="1" applyAlignment="1">
      <alignment horizontal="center"/>
    </xf>
    <xf numFmtId="0" fontId="0" fillId="3" borderId="3" xfId="0" applyFill="1" applyBorder="1" applyAlignment="1">
      <alignment/>
    </xf>
    <xf numFmtId="168" fontId="35" fillId="3" borderId="0" xfId="0" applyNumberFormat="1" applyFont="1" applyFill="1" applyAlignment="1">
      <alignment horizontal="center"/>
    </xf>
    <xf numFmtId="164" fontId="35" fillId="3" borderId="3" xfId="0" applyNumberFormat="1" applyFont="1" applyFill="1" applyBorder="1" applyAlignment="1">
      <alignment horizontal="center"/>
    </xf>
    <xf numFmtId="0" fontId="36" fillId="3" borderId="0" xfId="0" applyFont="1" applyFill="1" applyAlignment="1">
      <alignment/>
    </xf>
    <xf numFmtId="0" fontId="36" fillId="6" borderId="0" xfId="0" applyFont="1" applyFill="1" applyAlignment="1">
      <alignment/>
    </xf>
    <xf numFmtId="0" fontId="0" fillId="6" borderId="0" xfId="0" applyFill="1" applyAlignment="1">
      <alignment/>
    </xf>
    <xf numFmtId="0" fontId="37" fillId="3" borderId="0" xfId="0" applyFont="1" applyFill="1" applyAlignment="1">
      <alignment horizontal="right"/>
    </xf>
    <xf numFmtId="0" fontId="7" fillId="3" borderId="0" xfId="0" applyFont="1" applyFill="1" applyAlignment="1">
      <alignment horizontal="left"/>
    </xf>
    <xf numFmtId="0" fontId="7" fillId="3" borderId="0" xfId="0" applyFont="1" applyFill="1" applyAlignment="1">
      <alignment/>
    </xf>
    <xf numFmtId="0" fontId="8" fillId="3" borderId="0" xfId="0" applyFont="1" applyFill="1" applyBorder="1" applyAlignment="1">
      <alignment horizontal="center"/>
    </xf>
    <xf numFmtId="0" fontId="7" fillId="3" borderId="0" xfId="0" applyFont="1" applyFill="1" applyAlignment="1">
      <alignment wrapText="1"/>
    </xf>
    <xf numFmtId="0" fontId="8" fillId="3" borderId="0" xfId="0" applyFont="1" applyFill="1" applyBorder="1" applyAlignment="1">
      <alignment/>
    </xf>
    <xf numFmtId="0" fontId="41" fillId="3" borderId="0" xfId="0" applyFont="1" applyFill="1" applyAlignment="1">
      <alignment horizontal="center"/>
    </xf>
    <xf numFmtId="0" fontId="0" fillId="3" borderId="0" xfId="0" applyFill="1" applyAlignment="1">
      <alignment vertical="top" wrapText="1"/>
    </xf>
    <xf numFmtId="0" fontId="0" fillId="3" borderId="8" xfId="0" applyFill="1" applyBorder="1" applyAlignment="1">
      <alignment horizontal="center"/>
    </xf>
    <xf numFmtId="0" fontId="34" fillId="3" borderId="8" xfId="0" applyFont="1" applyFill="1" applyBorder="1" applyAlignment="1">
      <alignment horizontal="center"/>
    </xf>
    <xf numFmtId="0" fontId="0" fillId="3" borderId="4" xfId="0" applyFill="1" applyBorder="1" applyAlignment="1">
      <alignment/>
    </xf>
    <xf numFmtId="0" fontId="36" fillId="3" borderId="0" xfId="0" applyFont="1" applyFill="1" applyAlignment="1">
      <alignment horizontal="center"/>
    </xf>
    <xf numFmtId="0" fontId="42" fillId="3" borderId="0" xfId="0" applyFont="1" applyFill="1" applyAlignment="1">
      <alignment horizontal="center"/>
    </xf>
    <xf numFmtId="0" fontId="35" fillId="3" borderId="0" xfId="0" applyFont="1" applyFill="1" applyAlignment="1">
      <alignment horizontal="center"/>
    </xf>
    <xf numFmtId="0" fontId="35" fillId="3" borderId="4" xfId="0" applyFont="1" applyFill="1" applyBorder="1" applyAlignment="1">
      <alignment horizontal="center"/>
    </xf>
    <xf numFmtId="0" fontId="43" fillId="3" borderId="0" xfId="0" applyFont="1" applyFill="1" applyAlignment="1">
      <alignment/>
    </xf>
    <xf numFmtId="0" fontId="40" fillId="3" borderId="0" xfId="0" applyFont="1" applyFill="1" applyAlignment="1">
      <alignment/>
    </xf>
    <xf numFmtId="0" fontId="40" fillId="3" borderId="0" xfId="0" applyFont="1" applyFill="1" applyAlignment="1">
      <alignment horizontal="center"/>
    </xf>
    <xf numFmtId="0" fontId="36" fillId="3" borderId="4" xfId="0" applyFont="1" applyFill="1" applyBorder="1" applyAlignment="1">
      <alignment horizontal="center"/>
    </xf>
    <xf numFmtId="0" fontId="0" fillId="7" borderId="25" xfId="0" applyFill="1" applyBorder="1" applyAlignment="1">
      <alignment horizontal="center"/>
    </xf>
    <xf numFmtId="0" fontId="44" fillId="3" borderId="26" xfId="0" applyFont="1" applyFill="1" applyBorder="1" applyAlignment="1">
      <alignment horizontal="center"/>
    </xf>
    <xf numFmtId="2" fontId="0" fillId="7" borderId="27" xfId="0" applyNumberFormat="1" applyFill="1" applyBorder="1" applyAlignment="1">
      <alignment horizontal="center"/>
    </xf>
    <xf numFmtId="2" fontId="0" fillId="7" borderId="4" xfId="0" applyNumberFormat="1" applyFill="1" applyBorder="1" applyAlignment="1">
      <alignment horizontal="center"/>
    </xf>
    <xf numFmtId="0" fontId="42" fillId="3" borderId="8" xfId="0" applyFont="1" applyFill="1" applyBorder="1" applyAlignment="1">
      <alignment horizontal="center"/>
    </xf>
    <xf numFmtId="0" fontId="0" fillId="3" borderId="17" xfId="0" applyFill="1" applyBorder="1" applyAlignment="1">
      <alignment/>
    </xf>
    <xf numFmtId="0" fontId="0" fillId="3" borderId="17" xfId="0" applyFill="1" applyBorder="1" applyAlignment="1">
      <alignment horizontal="center"/>
    </xf>
    <xf numFmtId="0" fontId="35" fillId="3" borderId="17" xfId="0" applyFont="1" applyFill="1" applyBorder="1" applyAlignment="1">
      <alignment horizontal="center"/>
    </xf>
    <xf numFmtId="0" fontId="45" fillId="3" borderId="0" xfId="0" applyFont="1" applyFill="1" applyAlignment="1">
      <alignment/>
    </xf>
    <xf numFmtId="0" fontId="46" fillId="3" borderId="0" xfId="0" applyFont="1" applyFill="1" applyAlignment="1">
      <alignment horizontal="center"/>
    </xf>
    <xf numFmtId="0" fontId="47" fillId="3" borderId="0" xfId="0" applyFont="1" applyFill="1" applyAlignment="1">
      <alignment horizontal="center"/>
    </xf>
    <xf numFmtId="0" fontId="48" fillId="3" borderId="0" xfId="0" applyFont="1" applyFill="1" applyAlignment="1">
      <alignment horizontal="center"/>
    </xf>
    <xf numFmtId="0" fontId="49" fillId="3" borderId="0" xfId="0" applyFont="1" applyFill="1" applyAlignment="1">
      <alignment/>
    </xf>
    <xf numFmtId="0" fontId="50" fillId="3" borderId="0" xfId="0" applyFont="1" applyFill="1" applyAlignment="1">
      <alignment/>
    </xf>
    <xf numFmtId="0" fontId="51" fillId="3" borderId="0" xfId="0" applyFont="1" applyFill="1" applyAlignment="1">
      <alignment horizontal="center"/>
    </xf>
    <xf numFmtId="0" fontId="8" fillId="3" borderId="4" xfId="0" applyFont="1" applyFill="1" applyBorder="1" applyAlignment="1">
      <alignment/>
    </xf>
    <xf numFmtId="0" fontId="0" fillId="3" borderId="0" xfId="0" applyFont="1" applyFill="1" applyAlignment="1">
      <alignment/>
    </xf>
    <xf numFmtId="0" fontId="46" fillId="3" borderId="0" xfId="0" applyFont="1" applyFill="1" applyAlignment="1">
      <alignment horizontal="left"/>
    </xf>
    <xf numFmtId="0" fontId="48" fillId="3" borderId="4" xfId="0" applyFont="1" applyFill="1" applyBorder="1" applyAlignment="1">
      <alignment horizontal="center"/>
    </xf>
    <xf numFmtId="0" fontId="47" fillId="3" borderId="4" xfId="0" applyFont="1" applyFill="1" applyBorder="1" applyAlignment="1">
      <alignment horizontal="center"/>
    </xf>
    <xf numFmtId="179" fontId="8" fillId="3" borderId="0" xfId="15" applyNumberFormat="1" applyFont="1" applyFill="1" applyBorder="1" applyAlignment="1">
      <alignment horizontal="center"/>
    </xf>
    <xf numFmtId="179" fontId="8" fillId="3" borderId="0" xfId="0" applyNumberFormat="1" applyFont="1" applyFill="1" applyBorder="1" applyAlignment="1">
      <alignment horizontal="center"/>
    </xf>
    <xf numFmtId="41" fontId="8" fillId="3" borderId="0" xfId="16" applyFont="1" applyFill="1" applyBorder="1" applyAlignment="1">
      <alignment/>
    </xf>
    <xf numFmtId="0" fontId="54" fillId="3" borderId="0" xfId="0" applyFont="1" applyFill="1" applyAlignment="1">
      <alignment/>
    </xf>
    <xf numFmtId="0" fontId="55" fillId="3" borderId="0" xfId="0" applyFont="1" applyFill="1" applyAlignment="1">
      <alignment horizontal="centerContinuous" vertical="center"/>
    </xf>
    <xf numFmtId="0" fontId="8" fillId="3" borderId="0" xfId="0" applyFont="1" applyFill="1" applyAlignment="1">
      <alignment horizontal="centerContinuous" vertical="center"/>
    </xf>
    <xf numFmtId="0" fontId="8" fillId="3" borderId="0" xfId="0" applyFont="1" applyFill="1" applyAlignment="1">
      <alignment vertical="top" wrapText="1"/>
    </xf>
    <xf numFmtId="0" fontId="57" fillId="3" borderId="0" xfId="0" applyFont="1" applyFill="1" applyBorder="1" applyAlignment="1">
      <alignment horizontal="center"/>
    </xf>
    <xf numFmtId="0" fontId="57" fillId="3" borderId="0" xfId="0" applyFont="1" applyFill="1" applyAlignment="1">
      <alignment horizontal="center"/>
    </xf>
    <xf numFmtId="0" fontId="58" fillId="3" borderId="0" xfId="0" applyFont="1" applyFill="1" applyAlignment="1">
      <alignment horizontal="center"/>
    </xf>
    <xf numFmtId="164" fontId="35" fillId="3" borderId="0" xfId="0" applyNumberFormat="1" applyFont="1" applyFill="1" applyAlignment="1">
      <alignment horizontal="center"/>
    </xf>
    <xf numFmtId="178" fontId="7" fillId="5" borderId="4" xfId="15" applyNumberFormat="1" applyFont="1" applyFill="1" applyBorder="1" applyAlignment="1">
      <alignment horizontal="center"/>
    </xf>
    <xf numFmtId="178" fontId="7" fillId="5" borderId="4" xfId="0" applyNumberFormat="1" applyFont="1" applyFill="1" applyBorder="1" applyAlignment="1">
      <alignment horizontal="center"/>
    </xf>
    <xf numFmtId="164" fontId="7" fillId="5" borderId="4" xfId="0" applyNumberFormat="1" applyFont="1" applyFill="1" applyBorder="1" applyAlignment="1">
      <alignment horizontal="center"/>
    </xf>
    <xf numFmtId="0" fontId="8" fillId="3" borderId="0" xfId="0" applyFont="1" applyFill="1" applyBorder="1" applyAlignment="1">
      <alignment wrapText="1"/>
    </xf>
    <xf numFmtId="178" fontId="56" fillId="3" borderId="0" xfId="15" applyNumberFormat="1" applyFont="1" applyFill="1" applyBorder="1" applyAlignment="1">
      <alignment horizontal="center"/>
    </xf>
    <xf numFmtId="0" fontId="59" fillId="3" borderId="0" xfId="0" applyFont="1" applyFill="1" applyAlignment="1">
      <alignment/>
    </xf>
    <xf numFmtId="38" fontId="46" fillId="3" borderId="0" xfId="0" applyNumberFormat="1" applyFont="1" applyFill="1" applyBorder="1" applyAlignment="1">
      <alignment horizontal="center"/>
    </xf>
    <xf numFmtId="0" fontId="36" fillId="3" borderId="8" xfId="0" applyFont="1" applyFill="1" applyBorder="1" applyAlignment="1">
      <alignment horizontal="center"/>
    </xf>
    <xf numFmtId="0" fontId="0" fillId="7" borderId="4" xfId="0" applyFill="1" applyBorder="1" applyAlignment="1">
      <alignment horizontal="center"/>
    </xf>
    <xf numFmtId="0" fontId="44" fillId="3" borderId="8" xfId="0" applyFont="1" applyFill="1" applyBorder="1" applyAlignment="1">
      <alignment horizontal="center"/>
    </xf>
    <xf numFmtId="3" fontId="0" fillId="7" borderId="4" xfId="0" applyNumberFormat="1" applyFill="1" applyBorder="1" applyAlignment="1">
      <alignment/>
    </xf>
    <xf numFmtId="3" fontId="0" fillId="3" borderId="0" xfId="0" applyNumberFormat="1" applyFill="1" applyBorder="1" applyAlignment="1">
      <alignment/>
    </xf>
    <xf numFmtId="0" fontId="60" fillId="3" borderId="0" xfId="0" applyFont="1" applyFill="1" applyAlignment="1">
      <alignment horizontal="center"/>
    </xf>
    <xf numFmtId="164" fontId="60" fillId="3" borderId="0" xfId="0" applyNumberFormat="1" applyFont="1" applyFill="1" applyAlignment="1">
      <alignment horizontal="center"/>
    </xf>
    <xf numFmtId="0" fontId="36" fillId="7" borderId="4" xfId="0" applyFont="1" applyFill="1" applyBorder="1" applyAlignment="1">
      <alignment horizontal="center"/>
    </xf>
    <xf numFmtId="0" fontId="29" fillId="3" borderId="0" xfId="0" applyFont="1" applyFill="1" applyAlignment="1">
      <alignment horizontal="center"/>
    </xf>
    <xf numFmtId="164" fontId="48" fillId="3" borderId="0" xfId="0" applyNumberFormat="1" applyFont="1" applyFill="1" applyAlignment="1">
      <alignment horizontal="center"/>
    </xf>
    <xf numFmtId="164" fontId="35" fillId="3" borderId="0" xfId="0" applyNumberFormat="1" applyFont="1" applyFill="1" applyBorder="1" applyAlignment="1">
      <alignment horizontal="center"/>
    </xf>
    <xf numFmtId="0" fontId="61" fillId="3" borderId="0" xfId="0" applyFont="1" applyFill="1" applyAlignment="1">
      <alignment/>
    </xf>
    <xf numFmtId="0" fontId="0" fillId="3" borderId="0" xfId="0" applyFont="1" applyFill="1" applyAlignment="1">
      <alignment horizontal="center"/>
    </xf>
    <xf numFmtId="0" fontId="58" fillId="3" borderId="0" xfId="0" applyFont="1" applyFill="1" applyAlignment="1">
      <alignment/>
    </xf>
    <xf numFmtId="0" fontId="0" fillId="3" borderId="0" xfId="0" applyFont="1" applyFill="1" applyAlignment="1">
      <alignment horizontal="center"/>
    </xf>
    <xf numFmtId="0" fontId="0" fillId="3" borderId="0" xfId="0" applyFont="1" applyFill="1" applyAlignment="1">
      <alignment/>
    </xf>
    <xf numFmtId="0" fontId="62" fillId="3" borderId="0" xfId="0" applyFont="1" applyFill="1" applyAlignment="1">
      <alignment horizontal="center"/>
    </xf>
    <xf numFmtId="0" fontId="62" fillId="3" borderId="0" xfId="0" applyFont="1" applyFill="1" applyAlignment="1">
      <alignment horizontal="right"/>
    </xf>
    <xf numFmtId="164" fontId="63" fillId="3" borderId="3" xfId="0" applyNumberFormat="1" applyFont="1" applyFill="1" applyBorder="1" applyAlignment="1">
      <alignment horizontal="center"/>
    </xf>
    <xf numFmtId="0" fontId="64" fillId="3" borderId="0" xfId="0" applyFont="1" applyFill="1" applyAlignment="1">
      <alignment/>
    </xf>
    <xf numFmtId="0" fontId="58" fillId="3" borderId="0" xfId="0" applyFont="1" applyFill="1" applyBorder="1" applyAlignment="1">
      <alignment horizontal="center"/>
    </xf>
    <xf numFmtId="0" fontId="65" fillId="3" borderId="0" xfId="0" applyFont="1" applyFill="1" applyAlignment="1">
      <alignment horizontal="center"/>
    </xf>
    <xf numFmtId="0" fontId="66" fillId="3" borderId="0" xfId="0" applyFont="1" applyFill="1" applyAlignment="1">
      <alignment/>
    </xf>
    <xf numFmtId="164" fontId="51" fillId="3" borderId="0" xfId="0" applyNumberFormat="1" applyFont="1" applyFill="1" applyAlignment="1">
      <alignment horizontal="center"/>
    </xf>
    <xf numFmtId="38" fontId="7" fillId="5" borderId="4" xfId="15" applyNumberFormat="1" applyFont="1" applyFill="1" applyBorder="1" applyAlignment="1">
      <alignment horizontal="center"/>
    </xf>
    <xf numFmtId="164" fontId="0" fillId="3" borderId="0" xfId="0" applyNumberFormat="1" applyFont="1" applyFill="1" applyAlignment="1">
      <alignment horizontal="center"/>
    </xf>
    <xf numFmtId="164" fontId="67" fillId="3" borderId="4" xfId="0" applyNumberFormat="1" applyFont="1" applyFill="1" applyBorder="1" applyAlignment="1">
      <alignment horizontal="center"/>
    </xf>
    <xf numFmtId="2" fontId="46" fillId="3" borderId="0" xfId="0" applyNumberFormat="1" applyFont="1" applyFill="1" applyAlignment="1">
      <alignment horizontal="left"/>
    </xf>
    <xf numFmtId="2" fontId="0" fillId="3" borderId="0" xfId="0" applyNumberFormat="1" applyFont="1" applyFill="1" applyAlignment="1">
      <alignment horizontal="center"/>
    </xf>
    <xf numFmtId="164" fontId="67" fillId="3" borderId="0" xfId="0" applyNumberFormat="1" applyFont="1" applyFill="1" applyBorder="1" applyAlignment="1">
      <alignment horizontal="center"/>
    </xf>
    <xf numFmtId="164" fontId="68" fillId="5" borderId="4" xfId="0" applyNumberFormat="1" applyFont="1" applyFill="1" applyBorder="1" applyAlignment="1">
      <alignment horizontal="center"/>
    </xf>
    <xf numFmtId="0" fontId="69" fillId="3" borderId="0" xfId="0" applyFont="1" applyFill="1" applyAlignment="1">
      <alignment horizontal="center"/>
    </xf>
    <xf numFmtId="2" fontId="48" fillId="3" borderId="0" xfId="0" applyNumberFormat="1" applyFont="1" applyFill="1" applyAlignment="1">
      <alignment horizontal="center"/>
    </xf>
    <xf numFmtId="0" fontId="65" fillId="3" borderId="0" xfId="0" applyFont="1" applyFill="1" applyAlignment="1">
      <alignment/>
    </xf>
    <xf numFmtId="0" fontId="70" fillId="3" borderId="0" xfId="0" applyFont="1" applyFill="1" applyAlignment="1">
      <alignment/>
    </xf>
    <xf numFmtId="0" fontId="46" fillId="3" borderId="0" xfId="0" applyFont="1" applyFill="1" applyAlignment="1">
      <alignment horizontal="center"/>
    </xf>
    <xf numFmtId="0" fontId="16" fillId="3" borderId="0" xfId="0" applyFont="1" applyFill="1" applyAlignment="1">
      <alignment horizontal="center"/>
    </xf>
    <xf numFmtId="0" fontId="0" fillId="3" borderId="0" xfId="0" applyFont="1" applyFill="1" applyAlignment="1">
      <alignment/>
    </xf>
    <xf numFmtId="0" fontId="19" fillId="3" borderId="0" xfId="0" applyFont="1" applyFill="1" applyAlignment="1">
      <alignment horizontal="center"/>
    </xf>
    <xf numFmtId="0" fontId="53" fillId="3" borderId="0" xfId="0" applyFont="1" applyFill="1" applyAlignment="1">
      <alignment/>
    </xf>
    <xf numFmtId="0" fontId="71" fillId="3" borderId="0" xfId="0" applyFont="1" applyFill="1" applyAlignment="1">
      <alignment/>
    </xf>
    <xf numFmtId="0" fontId="47" fillId="3" borderId="0" xfId="0" applyFont="1" applyFill="1" applyAlignment="1">
      <alignment horizontal="center"/>
    </xf>
    <xf numFmtId="168" fontId="47" fillId="3" borderId="0" xfId="0" applyNumberFormat="1" applyFont="1" applyFill="1" applyAlignment="1">
      <alignment horizontal="center"/>
    </xf>
    <xf numFmtId="164" fontId="0" fillId="3" borderId="0" xfId="0" applyNumberFormat="1" applyFill="1" applyAlignment="1">
      <alignment horizontal="center"/>
    </xf>
    <xf numFmtId="2" fontId="0" fillId="3" borderId="0" xfId="0" applyNumberFormat="1" applyFill="1" applyAlignment="1">
      <alignment horizontal="center"/>
    </xf>
    <xf numFmtId="0" fontId="52" fillId="3" borderId="0" xfId="0" applyFont="1" applyFill="1" applyAlignment="1">
      <alignment horizontal="center"/>
    </xf>
    <xf numFmtId="178" fontId="7" fillId="5" borderId="28" xfId="15" applyNumberFormat="1" applyFont="1" applyFill="1" applyBorder="1" applyAlignment="1">
      <alignment horizontal="center"/>
    </xf>
    <xf numFmtId="0" fontId="8" fillId="3" borderId="29" xfId="0" applyFont="1" applyFill="1" applyBorder="1" applyAlignment="1">
      <alignment/>
    </xf>
    <xf numFmtId="2" fontId="56" fillId="3" borderId="4" xfId="0" applyNumberFormat="1" applyFont="1" applyFill="1" applyBorder="1" applyAlignment="1">
      <alignment horizontal="center"/>
    </xf>
    <xf numFmtId="0" fontId="0" fillId="3" borderId="0" xfId="0" applyFont="1" applyFill="1" applyAlignment="1">
      <alignment horizontal="right"/>
    </xf>
    <xf numFmtId="2" fontId="48" fillId="3" borderId="3" xfId="0" applyNumberFormat="1" applyFont="1" applyFill="1" applyBorder="1" applyAlignment="1">
      <alignment horizontal="center"/>
    </xf>
    <xf numFmtId="2" fontId="0" fillId="3" borderId="3" xfId="0" applyNumberFormat="1" applyFont="1" applyFill="1" applyBorder="1" applyAlignment="1">
      <alignment horizontal="center"/>
    </xf>
    <xf numFmtId="0" fontId="46" fillId="3" borderId="0" xfId="0" applyFont="1" applyFill="1" applyAlignment="1">
      <alignment horizontal="right"/>
    </xf>
    <xf numFmtId="0" fontId="72" fillId="3" borderId="0" xfId="0" applyFont="1" applyFill="1" applyAlignment="1">
      <alignment horizontal="center"/>
    </xf>
    <xf numFmtId="2" fontId="48" fillId="3" borderId="9" xfId="0" applyNumberFormat="1" applyFont="1" applyFill="1" applyBorder="1" applyAlignment="1">
      <alignment horizontal="center"/>
    </xf>
    <xf numFmtId="0" fontId="37" fillId="3" borderId="0" xfId="0" applyFont="1" applyFill="1" applyAlignment="1">
      <alignment/>
    </xf>
    <xf numFmtId="0" fontId="37" fillId="3" borderId="0" xfId="0" applyFont="1" applyFill="1" applyAlignment="1">
      <alignment horizontal="left"/>
    </xf>
    <xf numFmtId="0" fontId="52" fillId="3" borderId="0" xfId="0" applyFont="1" applyFill="1" applyAlignment="1">
      <alignment horizontal="center"/>
    </xf>
    <xf numFmtId="0" fontId="56" fillId="3" borderId="0" xfId="0" applyFont="1" applyFill="1" applyAlignment="1">
      <alignment horizontal="center"/>
    </xf>
    <xf numFmtId="0" fontId="59" fillId="3" borderId="0" xfId="0" applyFont="1" applyFill="1" applyAlignment="1">
      <alignment horizontal="left"/>
    </xf>
    <xf numFmtId="0" fontId="44" fillId="3" borderId="30" xfId="0" applyFont="1" applyFill="1" applyBorder="1" applyAlignment="1">
      <alignment horizontal="center"/>
    </xf>
    <xf numFmtId="0" fontId="34" fillId="3" borderId="4" xfId="0" applyFont="1" applyFill="1" applyBorder="1" applyAlignment="1">
      <alignment horizontal="center"/>
    </xf>
    <xf numFmtId="0" fontId="34" fillId="3" borderId="31" xfId="0" applyFont="1" applyFill="1" applyBorder="1" applyAlignment="1">
      <alignment horizontal="center"/>
    </xf>
    <xf numFmtId="0" fontId="36" fillId="3" borderId="32" xfId="0" applyFont="1" applyFill="1" applyBorder="1" applyAlignment="1">
      <alignment horizontal="center"/>
    </xf>
    <xf numFmtId="0" fontId="0" fillId="3" borderId="33" xfId="0" applyFont="1" applyFill="1" applyBorder="1" applyAlignment="1">
      <alignment horizontal="center"/>
    </xf>
    <xf numFmtId="0" fontId="76" fillId="3" borderId="3" xfId="0" applyFont="1" applyFill="1" applyBorder="1" applyAlignment="1">
      <alignment horizontal="center"/>
    </xf>
    <xf numFmtId="0" fontId="36" fillId="3" borderId="17" xfId="0" applyFont="1" applyFill="1" applyBorder="1" applyAlignment="1">
      <alignment horizontal="center"/>
    </xf>
    <xf numFmtId="0" fontId="76" fillId="3" borderId="34" xfId="0" applyFont="1" applyFill="1" applyBorder="1" applyAlignment="1">
      <alignment horizontal="center"/>
    </xf>
    <xf numFmtId="0" fontId="77" fillId="3" borderId="35" xfId="0" applyFont="1" applyFill="1" applyBorder="1" applyAlignment="1">
      <alignment horizontal="center"/>
    </xf>
    <xf numFmtId="0" fontId="77" fillId="3" borderId="0" xfId="0" applyFont="1" applyFill="1" applyBorder="1" applyAlignment="1">
      <alignment horizontal="center"/>
    </xf>
    <xf numFmtId="0" fontId="0" fillId="3" borderId="35" xfId="0" applyFont="1" applyFill="1" applyBorder="1" applyAlignment="1">
      <alignment/>
    </xf>
    <xf numFmtId="0" fontId="36" fillId="7" borderId="36" xfId="0" applyFont="1" applyFill="1" applyBorder="1" applyAlignment="1">
      <alignment horizontal="center"/>
    </xf>
    <xf numFmtId="0" fontId="77" fillId="3" borderId="29" xfId="0" applyFont="1" applyFill="1" applyBorder="1" applyAlignment="1">
      <alignment horizontal="center"/>
    </xf>
    <xf numFmtId="0" fontId="0" fillId="3" borderId="29" xfId="0" applyFont="1" applyFill="1" applyBorder="1" applyAlignment="1">
      <alignment/>
    </xf>
    <xf numFmtId="0" fontId="0" fillId="3" borderId="37" xfId="0" applyFill="1" applyBorder="1" applyAlignment="1">
      <alignment/>
    </xf>
    <xf numFmtId="0" fontId="78" fillId="3" borderId="0" xfId="0" applyFont="1" applyFill="1" applyAlignment="1">
      <alignment horizontal="center"/>
    </xf>
    <xf numFmtId="0" fontId="8" fillId="3" borderId="0" xfId="0" applyFont="1" applyFill="1" applyAlignment="1">
      <alignment horizontal="center"/>
    </xf>
    <xf numFmtId="0" fontId="75" fillId="3" borderId="17" xfId="0" applyFont="1" applyFill="1" applyBorder="1" applyAlignment="1">
      <alignment horizontal="center"/>
    </xf>
    <xf numFmtId="0" fontId="34" fillId="3" borderId="38" xfId="0" applyFont="1" applyFill="1" applyBorder="1" applyAlignment="1">
      <alignment horizontal="center"/>
    </xf>
    <xf numFmtId="2" fontId="79" fillId="3" borderId="0" xfId="0" applyNumberFormat="1" applyFont="1" applyFill="1" applyAlignment="1">
      <alignment/>
    </xf>
    <xf numFmtId="2" fontId="0" fillId="3" borderId="0" xfId="0" applyNumberFormat="1" applyFill="1" applyAlignment="1">
      <alignment/>
    </xf>
    <xf numFmtId="0" fontId="39" fillId="3" borderId="0" xfId="0" applyFont="1" applyFill="1" applyAlignment="1">
      <alignment/>
    </xf>
    <xf numFmtId="0" fontId="27" fillId="3" borderId="0" xfId="0" applyFont="1" applyFill="1" applyAlignment="1">
      <alignment horizontal="center"/>
    </xf>
    <xf numFmtId="0" fontId="34" fillId="3" borderId="39" xfId="0" applyFont="1" applyFill="1" applyBorder="1" applyAlignment="1">
      <alignment horizontal="center"/>
    </xf>
    <xf numFmtId="38" fontId="0" fillId="3" borderId="0" xfId="0" applyNumberFormat="1" applyFont="1" applyFill="1" applyAlignment="1">
      <alignment horizontal="center"/>
    </xf>
    <xf numFmtId="2" fontId="56" fillId="3" borderId="0" xfId="0" applyNumberFormat="1" applyFont="1" applyFill="1" applyAlignment="1">
      <alignment horizontal="center"/>
    </xf>
    <xf numFmtId="0" fontId="0" fillId="3" borderId="29" xfId="0" applyFill="1" applyBorder="1" applyAlignment="1">
      <alignment/>
    </xf>
    <xf numFmtId="0" fontId="0" fillId="3" borderId="0" xfId="0" applyFill="1" applyAlignment="1">
      <alignment horizontal="left"/>
    </xf>
    <xf numFmtId="0" fontId="80" fillId="3" borderId="0" xfId="0" applyFont="1" applyFill="1" applyAlignment="1">
      <alignment/>
    </xf>
    <xf numFmtId="0" fontId="36" fillId="3" borderId="29" xfId="0" applyFont="1" applyFill="1" applyBorder="1" applyAlignment="1">
      <alignment/>
    </xf>
    <xf numFmtId="0" fontId="0" fillId="3" borderId="0" xfId="0" applyFill="1" applyBorder="1" applyAlignment="1">
      <alignment horizontal="center"/>
    </xf>
    <xf numFmtId="0" fontId="81" fillId="3" borderId="0" xfId="0" applyFont="1" applyFill="1" applyAlignment="1">
      <alignment/>
    </xf>
    <xf numFmtId="0" fontId="0" fillId="0" borderId="1" xfId="0" applyBorder="1" applyAlignment="1">
      <alignment/>
    </xf>
    <xf numFmtId="0" fontId="0" fillId="1" borderId="0" xfId="0" applyFill="1" applyAlignment="1">
      <alignment/>
    </xf>
    <xf numFmtId="0" fontId="0" fillId="0" borderId="0" xfId="0" applyAlignment="1">
      <alignment horizontal="left"/>
    </xf>
    <xf numFmtId="0" fontId="0" fillId="1" borderId="0" xfId="0" applyFill="1" applyAlignment="1">
      <alignment horizontal="center"/>
    </xf>
    <xf numFmtId="0" fontId="34" fillId="0" borderId="0" xfId="0" applyFont="1" applyAlignment="1">
      <alignment horizontal="center"/>
    </xf>
    <xf numFmtId="0" fontId="34" fillId="1" borderId="0" xfId="0" applyFont="1" applyFill="1" applyAlignment="1">
      <alignment horizontal="center"/>
    </xf>
    <xf numFmtId="1" fontId="34" fillId="0" borderId="0" xfId="0" applyNumberFormat="1" applyFont="1" applyAlignment="1">
      <alignment horizontal="center"/>
    </xf>
    <xf numFmtId="2" fontId="34" fillId="0" borderId="0" xfId="0" applyNumberFormat="1" applyFont="1" applyAlignment="1">
      <alignment horizontal="center"/>
    </xf>
    <xf numFmtId="2" fontId="35" fillId="0" borderId="0" xfId="0" applyNumberFormat="1" applyFont="1" applyAlignment="1">
      <alignment horizontal="center"/>
    </xf>
    <xf numFmtId="164" fontId="35" fillId="0" borderId="0" xfId="0" applyNumberFormat="1" applyFont="1" applyAlignment="1">
      <alignment horizontal="center"/>
    </xf>
    <xf numFmtId="0" fontId="35" fillId="0" borderId="0" xfId="0" applyFont="1" applyAlignment="1">
      <alignment horizontal="center"/>
    </xf>
    <xf numFmtId="164" fontId="35" fillId="0" borderId="0" xfId="0" applyNumberFormat="1" applyFont="1" applyFill="1" applyAlignment="1">
      <alignment horizontal="center"/>
    </xf>
    <xf numFmtId="1" fontId="35" fillId="0" borderId="0" xfId="0" applyNumberFormat="1" applyFont="1" applyFill="1" applyAlignment="1">
      <alignment horizontal="center"/>
    </xf>
    <xf numFmtId="0" fontId="35" fillId="0" borderId="0" xfId="0" applyFont="1" applyFill="1" applyAlignment="1">
      <alignment horizontal="center"/>
    </xf>
    <xf numFmtId="0" fontId="34" fillId="0" borderId="0" xfId="0" applyFont="1" applyFill="1" applyAlignment="1">
      <alignment horizontal="center"/>
    </xf>
    <xf numFmtId="2" fontId="0" fillId="1" borderId="0" xfId="0" applyNumberFormat="1" applyFill="1" applyAlignment="1">
      <alignment horizontal="center"/>
    </xf>
    <xf numFmtId="2" fontId="35" fillId="0" borderId="0" xfId="0" applyNumberFormat="1" applyFont="1" applyFill="1" applyAlignment="1">
      <alignment horizontal="center"/>
    </xf>
    <xf numFmtId="2" fontId="34" fillId="0" borderId="0" xfId="0" applyNumberFormat="1" applyFont="1" applyFill="1" applyAlignment="1">
      <alignment horizontal="center"/>
    </xf>
    <xf numFmtId="0" fontId="0" fillId="1" borderId="0" xfId="0" applyFill="1" applyAlignment="1">
      <alignment wrapText="1"/>
    </xf>
    <xf numFmtId="0" fontId="0" fillId="1" borderId="0" xfId="0" applyFill="1" applyAlignment="1">
      <alignment horizontal="center" wrapText="1"/>
    </xf>
    <xf numFmtId="0" fontId="0" fillId="0" borderId="0" xfId="0" applyFont="1" applyAlignment="1">
      <alignment/>
    </xf>
    <xf numFmtId="38" fontId="33" fillId="3" borderId="1" xfId="15" applyNumberFormat="1" applyFont="1" applyFill="1" applyBorder="1" applyAlignment="1">
      <alignment horizontal="center"/>
    </xf>
    <xf numFmtId="0" fontId="83" fillId="3" borderId="1" xfId="0" applyFont="1" applyFill="1" applyBorder="1" applyAlignment="1">
      <alignment horizontal="center"/>
    </xf>
    <xf numFmtId="38" fontId="83" fillId="3" borderId="1" xfId="15" applyNumberFormat="1" applyFont="1" applyFill="1" applyBorder="1" applyAlignment="1">
      <alignment horizontal="center"/>
    </xf>
    <xf numFmtId="1" fontId="83" fillId="3" borderId="1" xfId="0" applyNumberFormat="1" applyFont="1" applyFill="1" applyBorder="1" applyAlignment="1">
      <alignment horizontal="center"/>
    </xf>
    <xf numFmtId="0" fontId="0" fillId="8" borderId="0" xfId="0" applyFill="1" applyBorder="1" applyAlignment="1">
      <alignment horizontal="center"/>
    </xf>
    <xf numFmtId="2" fontId="82" fillId="8" borderId="0" xfId="0" applyNumberFormat="1" applyFont="1" applyFill="1" applyBorder="1" applyAlignment="1">
      <alignment horizontal="center"/>
    </xf>
    <xf numFmtId="2" fontId="35" fillId="8" borderId="0" xfId="0" applyNumberFormat="1" applyFont="1" applyFill="1" applyBorder="1" applyAlignment="1">
      <alignment horizontal="center"/>
    </xf>
    <xf numFmtId="0" fontId="0" fillId="8" borderId="0" xfId="0" applyFill="1" applyAlignment="1">
      <alignment/>
    </xf>
    <xf numFmtId="37" fontId="26" fillId="3" borderId="4" xfId="15" applyNumberFormat="1" applyFont="1" applyFill="1" applyBorder="1" applyAlignment="1">
      <alignment horizontal="center" wrapText="1"/>
    </xf>
    <xf numFmtId="0" fontId="5" fillId="0" borderId="14" xfId="0" applyFont="1" applyFill="1" applyBorder="1" applyAlignment="1">
      <alignment horizontal="right" wrapText="1"/>
    </xf>
    <xf numFmtId="37" fontId="3" fillId="0" borderId="4" xfId="15" applyNumberFormat="1" applyFont="1" applyFill="1" applyBorder="1" applyAlignment="1">
      <alignment horizontal="center"/>
    </xf>
    <xf numFmtId="37" fontId="3" fillId="0" borderId="4" xfId="15" applyNumberFormat="1" applyFont="1" applyBorder="1" applyAlignment="1">
      <alignment horizontal="center"/>
    </xf>
    <xf numFmtId="0" fontId="5" fillId="0" borderId="1" xfId="0" applyFont="1" applyFill="1" applyBorder="1" applyAlignment="1">
      <alignment horizontal="left" wrapText="1"/>
    </xf>
    <xf numFmtId="0" fontId="15" fillId="3" borderId="40" xfId="0" applyFont="1" applyFill="1" applyBorder="1" applyAlignment="1">
      <alignment horizontal="center"/>
    </xf>
    <xf numFmtId="172" fontId="26" fillId="3" borderId="4" xfId="0" applyNumberFormat="1" applyFont="1" applyFill="1" applyBorder="1" applyAlignment="1">
      <alignment horizontal="center"/>
    </xf>
    <xf numFmtId="2" fontId="26" fillId="3" borderId="4" xfId="0" applyNumberFormat="1" applyFont="1" applyFill="1" applyBorder="1" applyAlignment="1">
      <alignment horizontal="center"/>
    </xf>
    <xf numFmtId="164" fontId="26" fillId="3" borderId="4" xfId="0" applyNumberFormat="1" applyFont="1" applyFill="1" applyBorder="1" applyAlignment="1">
      <alignment horizontal="center"/>
    </xf>
    <xf numFmtId="183" fontId="26" fillId="3" borderId="4" xfId="0" applyNumberFormat="1" applyFont="1" applyFill="1" applyBorder="1" applyAlignment="1">
      <alignment horizontal="center"/>
    </xf>
    <xf numFmtId="3" fontId="26" fillId="3" borderId="4" xfId="0" applyNumberFormat="1" applyFont="1" applyFill="1" applyBorder="1" applyAlignment="1">
      <alignment horizontal="center"/>
    </xf>
    <xf numFmtId="164" fontId="28" fillId="3" borderId="1" xfId="0" applyNumberFormat="1" applyFont="1" applyFill="1" applyBorder="1" applyAlignment="1">
      <alignment horizontal="center" wrapText="1"/>
    </xf>
    <xf numFmtId="1" fontId="89" fillId="3" borderId="1" xfId="0" applyNumberFormat="1" applyFont="1" applyFill="1" applyBorder="1" applyAlignment="1">
      <alignment horizontal="center"/>
    </xf>
    <xf numFmtId="2" fontId="89" fillId="3" borderId="1" xfId="0" applyNumberFormat="1" applyFont="1" applyFill="1" applyBorder="1" applyAlignment="1">
      <alignment horizontal="center"/>
    </xf>
    <xf numFmtId="0" fontId="91" fillId="3" borderId="1" xfId="0" applyFont="1" applyFill="1" applyBorder="1" applyAlignment="1">
      <alignment horizontal="center"/>
    </xf>
    <xf numFmtId="0" fontId="89" fillId="3" borderId="1" xfId="0" applyFont="1" applyFill="1" applyBorder="1" applyAlignment="1">
      <alignment horizontal="center"/>
    </xf>
    <xf numFmtId="164" fontId="89" fillId="3" borderId="1" xfId="0" applyNumberFormat="1" applyFont="1" applyFill="1" applyBorder="1" applyAlignment="1">
      <alignment horizontal="center"/>
    </xf>
    <xf numFmtId="1" fontId="89" fillId="3" borderId="1" xfId="0" applyNumberFormat="1" applyFont="1" applyFill="1" applyBorder="1" applyAlignment="1">
      <alignment horizontal="center" wrapText="1"/>
    </xf>
    <xf numFmtId="3" fontId="3" fillId="1" borderId="4" xfId="0" applyNumberFormat="1" applyFont="1" applyFill="1" applyBorder="1" applyAlignment="1">
      <alignment horizontal="center"/>
    </xf>
    <xf numFmtId="0" fontId="3" fillId="0" borderId="28" xfId="0" applyFont="1" applyBorder="1" applyAlignment="1">
      <alignment horizontal="center"/>
    </xf>
    <xf numFmtId="0" fontId="2" fillId="0" borderId="41" xfId="0" applyFont="1" applyFill="1" applyBorder="1" applyAlignment="1">
      <alignment horizontal="left"/>
    </xf>
    <xf numFmtId="0" fontId="3" fillId="0" borderId="42" xfId="0" applyFont="1" applyFill="1" applyBorder="1" applyAlignment="1">
      <alignment horizontal="left" wrapText="1"/>
    </xf>
    <xf numFmtId="0" fontId="3" fillId="1" borderId="5" xfId="0" applyFont="1" applyFill="1" applyBorder="1" applyAlignment="1">
      <alignment horizontal="center"/>
    </xf>
    <xf numFmtId="0" fontId="2" fillId="0" borderId="0" xfId="0" applyFont="1" applyFill="1" applyBorder="1" applyAlignment="1">
      <alignment horizontal="left"/>
    </xf>
    <xf numFmtId="0" fontId="2" fillId="0" borderId="29" xfId="0" applyFont="1" applyFill="1" applyBorder="1" applyAlignment="1">
      <alignment horizontal="left"/>
    </xf>
    <xf numFmtId="0" fontId="2" fillId="0" borderId="23" xfId="0" applyFont="1" applyFill="1" applyBorder="1" applyAlignment="1">
      <alignment horizontal="left"/>
    </xf>
    <xf numFmtId="0" fontId="3" fillId="0" borderId="43" xfId="0" applyFont="1" applyFill="1" applyBorder="1" applyAlignment="1">
      <alignment wrapText="1"/>
    </xf>
    <xf numFmtId="3" fontId="3" fillId="0" borderId="4" xfId="0" applyNumberFormat="1" applyFont="1" applyFill="1" applyBorder="1" applyAlignment="1">
      <alignment horizontal="center"/>
    </xf>
    <xf numFmtId="0" fontId="5" fillId="0" borderId="6" xfId="0" applyFont="1" applyFill="1" applyBorder="1" applyAlignment="1">
      <alignment horizontal="right" wrapText="1"/>
    </xf>
    <xf numFmtId="0" fontId="92" fillId="0" borderId="4" xfId="0" applyFont="1" applyFill="1" applyBorder="1" applyAlignment="1">
      <alignment horizontal="center"/>
    </xf>
    <xf numFmtId="3" fontId="92" fillId="0" borderId="4" xfId="0" applyNumberFormat="1" applyFont="1" applyFill="1" applyBorder="1" applyAlignment="1">
      <alignment horizontal="center"/>
    </xf>
    <xf numFmtId="3" fontId="15" fillId="3" borderId="3" xfId="0" applyNumberFormat="1" applyFont="1" applyFill="1" applyBorder="1" applyAlignment="1">
      <alignment horizontal="center"/>
    </xf>
    <xf numFmtId="164" fontId="18" fillId="4" borderId="1" xfId="0" applyNumberFormat="1" applyFont="1" applyFill="1" applyBorder="1" applyAlignment="1">
      <alignment horizontal="center" wrapText="1"/>
    </xf>
    <xf numFmtId="164" fontId="25" fillId="3" borderId="1" xfId="0" applyNumberFormat="1" applyFont="1" applyFill="1" applyBorder="1" applyAlignment="1">
      <alignment horizontal="center" wrapText="1"/>
    </xf>
    <xf numFmtId="0" fontId="11" fillId="1" borderId="4" xfId="0" applyFont="1" applyFill="1" applyBorder="1" applyAlignment="1">
      <alignment horizontal="center"/>
    </xf>
    <xf numFmtId="0" fontId="3" fillId="0" borderId="11" xfId="0" applyFont="1" applyFill="1" applyBorder="1" applyAlignment="1">
      <alignment wrapText="1"/>
    </xf>
    <xf numFmtId="0" fontId="3" fillId="1" borderId="28" xfId="0" applyFont="1" applyFill="1" applyBorder="1" applyAlignment="1">
      <alignment horizontal="center"/>
    </xf>
    <xf numFmtId="0" fontId="4" fillId="0" borderId="41" xfId="0" applyFont="1" applyFill="1" applyBorder="1" applyAlignment="1">
      <alignment horizontal="left"/>
    </xf>
    <xf numFmtId="0" fontId="3" fillId="0" borderId="42" xfId="0" applyFont="1" applyFill="1" applyBorder="1" applyAlignment="1">
      <alignment horizontal="right" wrapText="1"/>
    </xf>
    <xf numFmtId="0" fontId="3" fillId="0" borderId="44" xfId="0" applyFont="1" applyFill="1" applyBorder="1" applyAlignment="1">
      <alignment wrapText="1"/>
    </xf>
    <xf numFmtId="1" fontId="3" fillId="0" borderId="28" xfId="0" applyNumberFormat="1" applyFont="1" applyBorder="1" applyAlignment="1">
      <alignment horizontal="center"/>
    </xf>
    <xf numFmtId="0" fontId="3" fillId="0" borderId="11" xfId="0" applyFont="1" applyFill="1" applyBorder="1" applyAlignment="1">
      <alignment horizontal="left" wrapText="1"/>
    </xf>
    <xf numFmtId="0" fontId="3" fillId="0" borderId="28" xfId="0" applyFont="1" applyFill="1" applyBorder="1" applyAlignment="1">
      <alignment horizontal="center"/>
    </xf>
    <xf numFmtId="0" fontId="4" fillId="0" borderId="45" xfId="0" applyFont="1" applyFill="1" applyBorder="1" applyAlignment="1">
      <alignment horizontal="left"/>
    </xf>
    <xf numFmtId="0" fontId="3" fillId="0" borderId="44" xfId="0" applyFont="1" applyFill="1" applyBorder="1" applyAlignment="1">
      <alignment horizontal="left" wrapText="1"/>
    </xf>
    <xf numFmtId="0" fontId="3" fillId="0" borderId="21" xfId="0" applyFont="1" applyFill="1" applyBorder="1" applyAlignment="1">
      <alignment horizontal="right" wrapText="1"/>
    </xf>
    <xf numFmtId="0" fontId="3" fillId="0" borderId="31" xfId="0" applyFont="1" applyBorder="1" applyAlignment="1">
      <alignment horizontal="center"/>
    </xf>
    <xf numFmtId="0" fontId="5" fillId="0" borderId="42" xfId="0" applyFont="1" applyFill="1" applyBorder="1" applyAlignment="1">
      <alignment horizontal="right" wrapText="1"/>
    </xf>
    <xf numFmtId="0" fontId="15" fillId="3" borderId="5" xfId="0" applyFont="1" applyFill="1" applyBorder="1" applyAlignment="1">
      <alignment horizontal="center"/>
    </xf>
    <xf numFmtId="166" fontId="4" fillId="0" borderId="46" xfId="0" applyNumberFormat="1" applyFont="1" applyFill="1" applyBorder="1" applyAlignment="1">
      <alignment horizontal="left"/>
    </xf>
    <xf numFmtId="166" fontId="3" fillId="0" borderId="47" xfId="0" applyNumberFormat="1" applyFont="1" applyFill="1" applyBorder="1" applyAlignment="1">
      <alignment horizontal="left" wrapText="1"/>
    </xf>
    <xf numFmtId="3" fontId="3" fillId="0" borderId="40" xfId="0" applyNumberFormat="1" applyFont="1" applyFill="1" applyBorder="1" applyAlignment="1">
      <alignment horizontal="center"/>
    </xf>
    <xf numFmtId="0" fontId="93" fillId="3" borderId="4" xfId="0" applyFont="1" applyFill="1" applyBorder="1" applyAlignment="1">
      <alignment horizontal="center"/>
    </xf>
    <xf numFmtId="0" fontId="2" fillId="0" borderId="45" xfId="0" applyFont="1" applyFill="1" applyBorder="1" applyAlignment="1">
      <alignment horizontal="left"/>
    </xf>
    <xf numFmtId="0" fontId="5" fillId="0" borderId="48" xfId="0" applyFont="1" applyFill="1" applyBorder="1" applyAlignment="1">
      <alignment horizontal="right" wrapText="1"/>
    </xf>
    <xf numFmtId="3" fontId="3" fillId="0" borderId="5" xfId="0" applyNumberFormat="1" applyFont="1" applyBorder="1" applyAlignment="1">
      <alignment horizontal="center"/>
    </xf>
    <xf numFmtId="3" fontId="15" fillId="3" borderId="5" xfId="0" applyNumberFormat="1" applyFont="1" applyFill="1" applyBorder="1" applyAlignment="1">
      <alignment horizontal="center"/>
    </xf>
    <xf numFmtId="1" fontId="3" fillId="0" borderId="4" xfId="15" applyNumberFormat="1" applyFont="1" applyBorder="1" applyAlignment="1">
      <alignment horizontal="center"/>
    </xf>
    <xf numFmtId="3" fontId="26" fillId="3" borderId="4" xfId="0" applyNumberFormat="1" applyFont="1" applyFill="1" applyBorder="1" applyAlignment="1">
      <alignment horizontal="center" wrapText="1"/>
    </xf>
    <xf numFmtId="0" fontId="2" fillId="0" borderId="24" xfId="0" applyFont="1" applyFill="1" applyBorder="1" applyAlignment="1">
      <alignment horizontal="left" wrapText="1"/>
    </xf>
    <xf numFmtId="0" fontId="3" fillId="0" borderId="28" xfId="0" applyFont="1" applyFill="1" applyBorder="1" applyAlignment="1">
      <alignment horizontal="center" wrapText="1"/>
    </xf>
    <xf numFmtId="0" fontId="3" fillId="0" borderId="2" xfId="0" applyFont="1" applyFill="1" applyBorder="1" applyAlignment="1">
      <alignment horizontal="left" vertical="top" wrapText="1"/>
    </xf>
    <xf numFmtId="0" fontId="3" fillId="0" borderId="4" xfId="0" applyFont="1" applyBorder="1" applyAlignment="1">
      <alignment horizontal="center" wrapText="1"/>
    </xf>
    <xf numFmtId="0" fontId="92" fillId="0" borderId="28" xfId="0" applyFont="1" applyBorder="1" applyAlignment="1">
      <alignment horizontal="center"/>
    </xf>
    <xf numFmtId="0" fontId="3" fillId="0" borderId="44" xfId="0" applyFont="1" applyFill="1" applyBorder="1" applyAlignment="1">
      <alignment horizontal="left" vertical="top" wrapText="1"/>
    </xf>
    <xf numFmtId="0" fontId="3" fillId="0" borderId="28" xfId="0" applyFont="1" applyBorder="1" applyAlignment="1">
      <alignment horizontal="center" wrapText="1"/>
    </xf>
    <xf numFmtId="2" fontId="89" fillId="3" borderId="1" xfId="0" applyNumberFormat="1" applyFont="1" applyFill="1" applyBorder="1" applyAlignment="1">
      <alignment horizontal="left"/>
    </xf>
    <xf numFmtId="0" fontId="46" fillId="0" borderId="1" xfId="0" applyFont="1" applyBorder="1" applyAlignment="1">
      <alignment horizontal="center"/>
    </xf>
    <xf numFmtId="0" fontId="19" fillId="3" borderId="1" xfId="0" applyFont="1" applyFill="1" applyBorder="1" applyAlignment="1">
      <alignment horizontal="center"/>
    </xf>
    <xf numFmtId="0" fontId="86" fillId="3" borderId="1" xfId="0" applyFont="1" applyFill="1" applyBorder="1" applyAlignment="1">
      <alignment horizontal="center"/>
    </xf>
    <xf numFmtId="0" fontId="46" fillId="0" borderId="1" xfId="0" applyFont="1" applyFill="1" applyBorder="1" applyAlignment="1">
      <alignment horizontal="center"/>
    </xf>
    <xf numFmtId="0" fontId="46" fillId="0" borderId="1" xfId="0" applyFont="1" applyBorder="1" applyAlignment="1">
      <alignment horizontal="left" wrapText="1"/>
    </xf>
    <xf numFmtId="0" fontId="38" fillId="0" borderId="1" xfId="0" applyFont="1" applyFill="1" applyBorder="1" applyAlignment="1">
      <alignment horizontal="center"/>
    </xf>
    <xf numFmtId="0" fontId="36" fillId="0" borderId="1" xfId="0" applyFont="1" applyFill="1" applyBorder="1" applyAlignment="1">
      <alignment horizontal="center"/>
    </xf>
    <xf numFmtId="0" fontId="46" fillId="0" borderId="1" xfId="0" applyFont="1" applyFill="1" applyBorder="1" applyAlignment="1">
      <alignment horizontal="center" wrapText="1"/>
    </xf>
    <xf numFmtId="0" fontId="62" fillId="0" borderId="1" xfId="0" applyFont="1" applyBorder="1" applyAlignment="1">
      <alignment horizontal="center" wrapText="1"/>
    </xf>
    <xf numFmtId="0" fontId="62" fillId="0" borderId="1" xfId="0" applyFont="1" applyBorder="1" applyAlignment="1">
      <alignment/>
    </xf>
    <xf numFmtId="0" fontId="62" fillId="0" borderId="1" xfId="0" applyFont="1" applyBorder="1" applyAlignment="1">
      <alignment horizontal="center"/>
    </xf>
    <xf numFmtId="0" fontId="62" fillId="3" borderId="1" xfId="0" applyFont="1" applyFill="1" applyBorder="1" applyAlignment="1">
      <alignment horizontal="center"/>
    </xf>
    <xf numFmtId="49" fontId="74" fillId="3" borderId="1" xfId="0" applyNumberFormat="1" applyFont="1" applyFill="1" applyBorder="1" applyAlignment="1">
      <alignment horizontal="center"/>
    </xf>
    <xf numFmtId="0" fontId="94" fillId="0" borderId="1" xfId="0" applyFont="1" applyBorder="1" applyAlignment="1">
      <alignment/>
    </xf>
    <xf numFmtId="0" fontId="62" fillId="0" borderId="1" xfId="0" applyFont="1" applyFill="1" applyBorder="1" applyAlignment="1">
      <alignment horizontal="center"/>
    </xf>
    <xf numFmtId="0" fontId="62" fillId="0" borderId="15" xfId="0" applyFont="1" applyBorder="1" applyAlignment="1">
      <alignment horizontal="center"/>
    </xf>
    <xf numFmtId="0" fontId="16" fillId="3" borderId="0" xfId="0" applyFont="1" applyFill="1" applyAlignment="1">
      <alignment/>
    </xf>
    <xf numFmtId="0" fontId="5" fillId="0" borderId="49" xfId="0" applyFont="1" applyFill="1" applyBorder="1" applyAlignment="1">
      <alignment horizontal="right" wrapText="1"/>
    </xf>
    <xf numFmtId="0" fontId="4" fillId="0" borderId="50" xfId="0" applyFont="1" applyFill="1" applyBorder="1" applyAlignment="1">
      <alignment horizontal="left"/>
    </xf>
    <xf numFmtId="164" fontId="0" fillId="0" borderId="0" xfId="0" applyNumberFormat="1" applyAlignment="1">
      <alignment horizontal="center"/>
    </xf>
    <xf numFmtId="164" fontId="0" fillId="0" borderId="9" xfId="0" applyNumberFormat="1" applyBorder="1" applyAlignment="1">
      <alignment horizontal="center" textRotation="90" wrapText="1"/>
    </xf>
    <xf numFmtId="164" fontId="0" fillId="0" borderId="13" xfId="0" applyNumberFormat="1" applyBorder="1" applyAlignment="1">
      <alignment horizontal="center" wrapText="1"/>
    </xf>
    <xf numFmtId="164" fontId="28" fillId="3" borderId="1" xfId="0" applyNumberFormat="1" applyFont="1" applyFill="1" applyBorder="1" applyAlignment="1">
      <alignment horizontal="center" wrapText="1"/>
    </xf>
    <xf numFmtId="164" fontId="28" fillId="3" borderId="4" xfId="0" applyNumberFormat="1" applyFont="1" applyFill="1" applyBorder="1" applyAlignment="1">
      <alignment horizontal="center"/>
    </xf>
    <xf numFmtId="164" fontId="25" fillId="3" borderId="1" xfId="0" applyNumberFormat="1" applyFont="1" applyFill="1" applyBorder="1" applyAlignment="1">
      <alignment horizontal="center"/>
    </xf>
    <xf numFmtId="164" fontId="28" fillId="3" borderId="1" xfId="0" applyNumberFormat="1" applyFont="1" applyFill="1" applyBorder="1" applyAlignment="1">
      <alignment horizontal="center"/>
    </xf>
    <xf numFmtId="164" fontId="24" fillId="3" borderId="1" xfId="0" applyNumberFormat="1" applyFont="1" applyFill="1" applyBorder="1" applyAlignment="1">
      <alignment horizontal="center"/>
    </xf>
    <xf numFmtId="164" fontId="24" fillId="3" borderId="18" xfId="0" applyNumberFormat="1" applyFont="1" applyFill="1" applyBorder="1" applyAlignment="1">
      <alignment horizontal="center" wrapText="1"/>
    </xf>
    <xf numFmtId="164" fontId="24" fillId="3" borderId="0" xfId="0" applyNumberFormat="1" applyFont="1" applyFill="1" applyAlignment="1">
      <alignment horizontal="center" wrapText="1"/>
    </xf>
    <xf numFmtId="164" fontId="19" fillId="0" borderId="3" xfId="0" applyNumberFormat="1" applyFont="1" applyFill="1" applyBorder="1" applyAlignment="1">
      <alignment horizontal="center"/>
    </xf>
    <xf numFmtId="164" fontId="18" fillId="2" borderId="1" xfId="0" applyNumberFormat="1" applyFont="1" applyFill="1" applyBorder="1" applyAlignment="1">
      <alignment horizontal="center" wrapText="1"/>
    </xf>
    <xf numFmtId="164" fontId="29" fillId="3" borderId="1" xfId="0" applyNumberFormat="1" applyFont="1" applyFill="1" applyBorder="1" applyAlignment="1">
      <alignment horizontal="center" wrapText="1"/>
    </xf>
    <xf numFmtId="164" fontId="30" fillId="4" borderId="1" xfId="0" applyNumberFormat="1" applyFont="1" applyFill="1" applyBorder="1" applyAlignment="1">
      <alignment horizontal="center" wrapText="1"/>
    </xf>
    <xf numFmtId="164" fontId="29" fillId="3" borderId="1" xfId="0" applyNumberFormat="1" applyFont="1" applyFill="1" applyBorder="1" applyAlignment="1">
      <alignment horizontal="center"/>
    </xf>
    <xf numFmtId="164" fontId="29" fillId="3" borderId="14" xfId="0" applyNumberFormat="1" applyFont="1" applyFill="1" applyBorder="1" applyAlignment="1">
      <alignment horizontal="center"/>
    </xf>
    <xf numFmtId="164" fontId="25" fillId="3" borderId="14" xfId="0" applyNumberFormat="1" applyFont="1" applyFill="1" applyBorder="1" applyAlignment="1">
      <alignment horizontal="center"/>
    </xf>
    <xf numFmtId="164" fontId="0" fillId="3" borderId="14" xfId="0" applyNumberFormat="1" applyFill="1" applyBorder="1" applyAlignment="1">
      <alignment horizontal="center"/>
    </xf>
    <xf numFmtId="0" fontId="10" fillId="0" borderId="44" xfId="0" applyFont="1" applyFill="1" applyBorder="1" applyAlignment="1">
      <alignment horizontal="left" wrapText="1"/>
    </xf>
    <xf numFmtId="0" fontId="0" fillId="0" borderId="28" xfId="0" applyBorder="1" applyAlignment="1">
      <alignment horizontal="center"/>
    </xf>
    <xf numFmtId="0" fontId="2" fillId="0" borderId="50" xfId="0" applyFont="1" applyFill="1" applyBorder="1" applyAlignment="1">
      <alignment horizontal="left"/>
    </xf>
    <xf numFmtId="0" fontId="3" fillId="1" borderId="51" xfId="0" applyFont="1" applyFill="1" applyBorder="1" applyAlignment="1">
      <alignment horizontal="center"/>
    </xf>
    <xf numFmtId="0" fontId="19" fillId="3" borderId="0" xfId="0" applyFont="1" applyFill="1" applyAlignment="1">
      <alignment/>
    </xf>
    <xf numFmtId="0" fontId="7" fillId="3" borderId="0" xfId="0" applyFont="1" applyFill="1" applyAlignment="1">
      <alignment/>
    </xf>
    <xf numFmtId="0" fontId="3" fillId="0" borderId="21" xfId="0" applyFont="1" applyFill="1" applyBorder="1" applyAlignment="1">
      <alignment horizontal="left" wrapText="1"/>
    </xf>
    <xf numFmtId="0" fontId="3" fillId="0" borderId="45" xfId="0" applyFont="1" applyFill="1" applyBorder="1" applyAlignment="1">
      <alignment horizontal="left"/>
    </xf>
    <xf numFmtId="0" fontId="15" fillId="3" borderId="28" xfId="0" applyFont="1" applyFill="1" applyBorder="1" applyAlignment="1">
      <alignment horizontal="center"/>
    </xf>
    <xf numFmtId="164" fontId="97" fillId="3" borderId="1" xfId="0" applyNumberFormat="1" applyFont="1" applyFill="1" applyBorder="1" applyAlignment="1">
      <alignment horizontal="center"/>
    </xf>
    <xf numFmtId="0" fontId="0" fillId="0" borderId="0" xfId="0" applyBorder="1" applyAlignment="1">
      <alignment/>
    </xf>
    <xf numFmtId="0" fontId="0" fillId="0" borderId="29" xfId="0" applyBorder="1" applyAlignment="1">
      <alignment/>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0" xfId="0" applyAlignment="1">
      <alignment horizontal="right" vertical="center" wrapText="1"/>
    </xf>
    <xf numFmtId="0" fontId="0" fillId="0" borderId="11" xfId="0" applyBorder="1" applyAlignment="1">
      <alignment horizontal="right" vertical="center" wrapText="1"/>
    </xf>
    <xf numFmtId="0" fontId="0" fillId="0" borderId="0" xfId="0" applyAlignment="1">
      <alignment horizontal="left" vertical="center" wrapText="1"/>
    </xf>
    <xf numFmtId="164" fontId="16" fillId="0" borderId="3" xfId="0" applyNumberFormat="1" applyFont="1" applyFill="1" applyBorder="1" applyAlignment="1">
      <alignment horizontal="center"/>
    </xf>
    <xf numFmtId="164" fontId="16" fillId="0" borderId="52" xfId="0" applyNumberFormat="1" applyFont="1" applyFill="1" applyBorder="1" applyAlignment="1">
      <alignment horizontal="center"/>
    </xf>
    <xf numFmtId="0" fontId="19" fillId="3" borderId="0" xfId="0" applyFont="1" applyFill="1" applyAlignment="1">
      <alignment/>
    </xf>
    <xf numFmtId="49" fontId="7" fillId="5" borderId="4" xfId="15" applyNumberFormat="1" applyFont="1" applyFill="1" applyBorder="1" applyAlignment="1">
      <alignment horizontal="center"/>
    </xf>
    <xf numFmtId="49" fontId="7" fillId="5" borderId="4" xfId="15" applyNumberFormat="1" applyFont="1" applyFill="1" applyBorder="1" applyAlignment="1">
      <alignment horizontal="center"/>
    </xf>
    <xf numFmtId="38" fontId="36" fillId="5" borderId="4" xfId="15" applyNumberFormat="1" applyFont="1" applyFill="1" applyBorder="1" applyAlignment="1">
      <alignment horizontal="center"/>
    </xf>
    <xf numFmtId="1" fontId="7" fillId="5" borderId="4" xfId="0" applyNumberFormat="1" applyFont="1" applyFill="1" applyBorder="1" applyAlignment="1">
      <alignment horizontal="center"/>
    </xf>
    <xf numFmtId="0" fontId="7" fillId="5" borderId="4" xfId="0" applyFont="1" applyFill="1" applyBorder="1" applyAlignment="1">
      <alignment horizontal="center"/>
    </xf>
    <xf numFmtId="0" fontId="7" fillId="3" borderId="0" xfId="0" applyFont="1" applyFill="1" applyBorder="1" applyAlignment="1">
      <alignment horizontal="center"/>
    </xf>
    <xf numFmtId="0" fontId="7" fillId="3" borderId="0" xfId="0" applyFont="1" applyFill="1" applyBorder="1" applyAlignment="1">
      <alignment/>
    </xf>
    <xf numFmtId="164" fontId="7" fillId="5" borderId="4" xfId="0" applyNumberFormat="1" applyFont="1" applyFill="1" applyBorder="1" applyAlignment="1">
      <alignment horizontal="center"/>
    </xf>
    <xf numFmtId="164" fontId="89" fillId="3" borderId="3" xfId="0" applyNumberFormat="1" applyFont="1" applyFill="1" applyBorder="1" applyAlignment="1">
      <alignment horizontal="center"/>
    </xf>
    <xf numFmtId="164" fontId="91" fillId="3" borderId="3" xfId="0" applyNumberFormat="1" applyFont="1" applyFill="1" applyBorder="1" applyAlignment="1">
      <alignment horizontal="center"/>
    </xf>
    <xf numFmtId="0" fontId="98" fillId="3" borderId="0" xfId="0" applyFont="1" applyFill="1" applyBorder="1" applyAlignment="1">
      <alignment/>
    </xf>
    <xf numFmtId="0" fontId="98" fillId="3" borderId="0" xfId="0" applyFont="1" applyFill="1" applyAlignment="1">
      <alignment/>
    </xf>
    <xf numFmtId="0" fontId="19" fillId="3" borderId="38" xfId="0" applyFont="1" applyFill="1" applyBorder="1" applyAlignment="1">
      <alignment horizontal="center"/>
    </xf>
    <xf numFmtId="0" fontId="19" fillId="3" borderId="26" xfId="0" applyFont="1" applyFill="1" applyBorder="1" applyAlignment="1">
      <alignment horizontal="center"/>
    </xf>
    <xf numFmtId="0" fontId="19" fillId="0" borderId="53" xfId="0" applyFont="1" applyBorder="1" applyAlignment="1">
      <alignment horizontal="center"/>
    </xf>
    <xf numFmtId="2" fontId="19" fillId="0" borderId="39" xfId="0" applyNumberFormat="1" applyFont="1" applyBorder="1" applyAlignment="1">
      <alignment horizontal="center"/>
    </xf>
    <xf numFmtId="49" fontId="102" fillId="3" borderId="2" xfId="0" applyNumberFormat="1" applyFont="1" applyFill="1" applyBorder="1" applyAlignment="1">
      <alignment horizontal="center"/>
    </xf>
    <xf numFmtId="0" fontId="86" fillId="3" borderId="2" xfId="0" applyFont="1" applyFill="1" applyBorder="1" applyAlignment="1">
      <alignment horizontal="center"/>
    </xf>
    <xf numFmtId="1" fontId="83" fillId="3" borderId="2" xfId="0" applyNumberFormat="1" applyFont="1" applyFill="1" applyBorder="1" applyAlignment="1">
      <alignment horizontal="center"/>
    </xf>
    <xf numFmtId="2" fontId="19" fillId="0" borderId="4" xfId="0" applyNumberFormat="1" applyFont="1" applyBorder="1" applyAlignment="1">
      <alignment horizontal="center"/>
    </xf>
    <xf numFmtId="0" fontId="19" fillId="0" borderId="26" xfId="0" applyFont="1" applyBorder="1" applyAlignment="1">
      <alignment horizontal="center"/>
    </xf>
    <xf numFmtId="0" fontId="36" fillId="3" borderId="54" xfId="0" applyFont="1" applyFill="1" applyBorder="1" applyAlignment="1">
      <alignment horizontal="center"/>
    </xf>
    <xf numFmtId="0" fontId="36" fillId="3" borderId="53" xfId="0" applyFont="1" applyFill="1" applyBorder="1" applyAlignment="1">
      <alignment horizontal="center"/>
    </xf>
    <xf numFmtId="0" fontId="19" fillId="3" borderId="55" xfId="0" applyFont="1" applyFill="1" applyBorder="1" applyAlignment="1">
      <alignment horizontal="center"/>
    </xf>
    <xf numFmtId="0" fontId="19" fillId="3" borderId="0" xfId="0" applyFont="1" applyFill="1" applyAlignment="1">
      <alignment horizontal="right"/>
    </xf>
    <xf numFmtId="0" fontId="19" fillId="0" borderId="9" xfId="0" applyFont="1" applyFill="1" applyBorder="1" applyAlignment="1">
      <alignment horizontal="center"/>
    </xf>
    <xf numFmtId="0" fontId="19" fillId="0" borderId="39" xfId="0" applyFont="1" applyFill="1" applyBorder="1" applyAlignment="1">
      <alignment horizontal="center"/>
    </xf>
    <xf numFmtId="0" fontId="19" fillId="0" borderId="4" xfId="0" applyFont="1" applyFill="1" applyBorder="1" applyAlignment="1">
      <alignment horizontal="center"/>
    </xf>
    <xf numFmtId="0" fontId="7" fillId="3" borderId="4" xfId="0" applyFont="1" applyFill="1" applyBorder="1" applyAlignment="1">
      <alignment/>
    </xf>
    <xf numFmtId="178" fontId="99" fillId="3" borderId="4" xfId="15" applyNumberFormat="1" applyFont="1" applyFill="1" applyBorder="1" applyAlignment="1">
      <alignment horizontal="center"/>
    </xf>
    <xf numFmtId="0" fontId="99" fillId="3" borderId="4" xfId="0" applyFont="1" applyFill="1" applyBorder="1" applyAlignment="1">
      <alignment horizontal="center"/>
    </xf>
    <xf numFmtId="0" fontId="7" fillId="3" borderId="4" xfId="0" applyFont="1" applyFill="1" applyBorder="1" applyAlignment="1">
      <alignment horizontal="center"/>
    </xf>
    <xf numFmtId="179" fontId="7" fillId="5" borderId="4" xfId="15" applyNumberFormat="1" applyFont="1" applyFill="1" applyBorder="1" applyAlignment="1">
      <alignment horizontal="center"/>
    </xf>
    <xf numFmtId="179" fontId="7" fillId="3" borderId="4" xfId="0" applyNumberFormat="1" applyFont="1" applyFill="1" applyBorder="1" applyAlignment="1">
      <alignment horizontal="center"/>
    </xf>
    <xf numFmtId="49" fontId="7" fillId="3" borderId="4" xfId="0" applyNumberFormat="1" applyFont="1" applyFill="1" applyBorder="1" applyAlignment="1">
      <alignment vertical="top" wrapText="1"/>
    </xf>
    <xf numFmtId="0" fontId="7" fillId="3" borderId="4" xfId="0" applyFont="1" applyFill="1" applyBorder="1" applyAlignment="1">
      <alignment vertical="top" wrapText="1"/>
    </xf>
    <xf numFmtId="0" fontId="7" fillId="3" borderId="4" xfId="0" applyFont="1" applyFill="1" applyBorder="1" applyAlignment="1">
      <alignment wrapText="1"/>
    </xf>
    <xf numFmtId="178" fontId="67" fillId="3" borderId="4" xfId="15" applyNumberFormat="1" applyFont="1" applyFill="1" applyBorder="1" applyAlignment="1">
      <alignment horizontal="center"/>
    </xf>
    <xf numFmtId="1" fontId="7" fillId="5" borderId="4" xfId="15" applyNumberFormat="1" applyFont="1" applyFill="1" applyBorder="1" applyAlignment="1">
      <alignment horizontal="center" vertical="top" wrapText="1"/>
    </xf>
    <xf numFmtId="1" fontId="7" fillId="5" borderId="4" xfId="0" applyNumberFormat="1" applyFont="1" applyFill="1" applyBorder="1" applyAlignment="1">
      <alignment horizontal="center" vertical="top" wrapText="1"/>
    </xf>
    <xf numFmtId="1" fontId="67" fillId="3" borderId="4" xfId="0" applyNumberFormat="1" applyFont="1" applyFill="1" applyBorder="1" applyAlignment="1">
      <alignment horizontal="center" vertical="top" wrapText="1"/>
    </xf>
    <xf numFmtId="1" fontId="67" fillId="3" borderId="4" xfId="15" applyNumberFormat="1" applyFont="1" applyFill="1" applyBorder="1" applyAlignment="1">
      <alignment horizontal="center"/>
    </xf>
    <xf numFmtId="0" fontId="7" fillId="5" borderId="26" xfId="0" applyFont="1" applyFill="1" applyBorder="1" applyAlignment="1">
      <alignment/>
    </xf>
    <xf numFmtId="0" fontId="7" fillId="5" borderId="25" xfId="0" applyFont="1" applyFill="1" applyBorder="1" applyAlignment="1">
      <alignment/>
    </xf>
    <xf numFmtId="0" fontId="7" fillId="5" borderId="39" xfId="0" applyFont="1" applyFill="1" applyBorder="1" applyAlignment="1">
      <alignment/>
    </xf>
    <xf numFmtId="0" fontId="7" fillId="3" borderId="0" xfId="0" applyFont="1" applyFill="1" applyAlignment="1">
      <alignment horizontal="centerContinuous" vertical="center"/>
    </xf>
    <xf numFmtId="0" fontId="68" fillId="3" borderId="4" xfId="0" applyFont="1" applyFill="1" applyBorder="1" applyAlignment="1">
      <alignment wrapText="1"/>
    </xf>
    <xf numFmtId="178" fontId="67" fillId="3" borderId="4" xfId="0" applyNumberFormat="1" applyFont="1" applyFill="1" applyBorder="1" applyAlignment="1">
      <alignment horizontal="center" wrapText="1"/>
    </xf>
    <xf numFmtId="0" fontId="16" fillId="3" borderId="0" xfId="0" applyFont="1" applyFill="1" applyAlignment="1">
      <alignment/>
    </xf>
    <xf numFmtId="0" fontId="7" fillId="3" borderId="0" xfId="0" applyFont="1" applyFill="1" applyAlignment="1">
      <alignment horizontal="right"/>
    </xf>
    <xf numFmtId="0" fontId="91" fillId="3" borderId="8" xfId="0" applyFont="1" applyFill="1" applyBorder="1" applyAlignment="1">
      <alignment horizontal="center"/>
    </xf>
    <xf numFmtId="0" fontId="91" fillId="3" borderId="0" xfId="0" applyFont="1" applyFill="1" applyAlignment="1">
      <alignment horizontal="center"/>
    </xf>
    <xf numFmtId="0" fontId="89" fillId="3" borderId="0" xfId="0" applyFont="1" applyFill="1" applyAlignment="1">
      <alignment horizontal="center"/>
    </xf>
    <xf numFmtId="164" fontId="89" fillId="3" borderId="0" xfId="0" applyNumberFormat="1" applyFont="1" applyFill="1" applyAlignment="1">
      <alignment horizontal="center"/>
    </xf>
    <xf numFmtId="0" fontId="16" fillId="0" borderId="0" xfId="0" applyFont="1" applyAlignment="1">
      <alignment/>
    </xf>
    <xf numFmtId="0" fontId="16" fillId="3" borderId="4" xfId="0" applyFont="1" applyFill="1" applyBorder="1" applyAlignment="1">
      <alignment horizontal="center"/>
    </xf>
    <xf numFmtId="38" fontId="89" fillId="3" borderId="4" xfId="15" applyNumberFormat="1" applyFont="1" applyFill="1" applyBorder="1" applyAlignment="1">
      <alignment horizontal="center"/>
    </xf>
    <xf numFmtId="38" fontId="89" fillId="3" borderId="0" xfId="15" applyNumberFormat="1" applyFont="1" applyFill="1" applyBorder="1" applyAlignment="1">
      <alignment horizontal="center"/>
    </xf>
    <xf numFmtId="0" fontId="16" fillId="7" borderId="4" xfId="0" applyFont="1" applyFill="1" applyBorder="1" applyAlignment="1">
      <alignment horizontal="center"/>
    </xf>
    <xf numFmtId="1" fontId="16" fillId="7" borderId="4" xfId="0" applyNumberFormat="1" applyFont="1" applyFill="1" applyBorder="1" applyAlignment="1">
      <alignment horizontal="center"/>
    </xf>
    <xf numFmtId="1" fontId="16" fillId="3" borderId="0" xfId="0" applyNumberFormat="1" applyFont="1" applyFill="1" applyBorder="1" applyAlignment="1">
      <alignment horizontal="center"/>
    </xf>
    <xf numFmtId="0" fontId="91" fillId="3" borderId="26" xfId="0" applyFont="1" applyFill="1" applyBorder="1" applyAlignment="1">
      <alignment horizontal="center"/>
    </xf>
    <xf numFmtId="2" fontId="91" fillId="3" borderId="4" xfId="0" applyNumberFormat="1" applyFont="1" applyFill="1" applyBorder="1" applyAlignment="1">
      <alignment horizontal="center"/>
    </xf>
    <xf numFmtId="1" fontId="91" fillId="3" borderId="0" xfId="0" applyNumberFormat="1" applyFont="1" applyFill="1" applyBorder="1" applyAlignment="1">
      <alignment horizontal="center"/>
    </xf>
    <xf numFmtId="0" fontId="16" fillId="3" borderId="56" xfId="0" applyFont="1" applyFill="1" applyBorder="1" applyAlignment="1">
      <alignment horizontal="center"/>
    </xf>
    <xf numFmtId="38" fontId="16" fillId="0" borderId="56" xfId="15" applyNumberFormat="1" applyFont="1" applyBorder="1" applyAlignment="1">
      <alignment horizontal="center"/>
    </xf>
    <xf numFmtId="0" fontId="16" fillId="3" borderId="28" xfId="0" applyFont="1" applyFill="1" applyBorder="1" applyAlignment="1">
      <alignment horizontal="center"/>
    </xf>
    <xf numFmtId="0" fontId="91" fillId="3" borderId="28" xfId="0" applyFont="1" applyFill="1" applyBorder="1" applyAlignment="1">
      <alignment horizontal="center"/>
    </xf>
    <xf numFmtId="40" fontId="91" fillId="3" borderId="28" xfId="15" applyNumberFormat="1" applyFont="1" applyFill="1" applyBorder="1" applyAlignment="1">
      <alignment horizontal="center"/>
    </xf>
    <xf numFmtId="38" fontId="91" fillId="3" borderId="0" xfId="15" applyNumberFormat="1" applyFont="1" applyFill="1" applyBorder="1" applyAlignment="1">
      <alignment horizontal="center"/>
    </xf>
    <xf numFmtId="0" fontId="91" fillId="3" borderId="56" xfId="0" applyFont="1" applyFill="1" applyBorder="1" applyAlignment="1">
      <alignment horizontal="center"/>
    </xf>
    <xf numFmtId="0" fontId="16" fillId="3" borderId="31" xfId="0" applyFont="1" applyFill="1" applyBorder="1" applyAlignment="1">
      <alignment horizontal="center"/>
    </xf>
    <xf numFmtId="0" fontId="83" fillId="3" borderId="31" xfId="0" applyFont="1" applyFill="1" applyBorder="1" applyAlignment="1">
      <alignment horizontal="center"/>
    </xf>
    <xf numFmtId="38" fontId="16" fillId="0" borderId="31" xfId="15" applyNumberFormat="1" applyFont="1" applyBorder="1" applyAlignment="1">
      <alignment horizontal="center"/>
    </xf>
    <xf numFmtId="0" fontId="16" fillId="3" borderId="57" xfId="0" applyFont="1" applyFill="1" applyBorder="1" applyAlignment="1">
      <alignment horizontal="center"/>
    </xf>
    <xf numFmtId="40" fontId="91" fillId="3" borderId="57" xfId="15" applyNumberFormat="1" applyFont="1" applyFill="1" applyBorder="1" applyAlignment="1">
      <alignment horizontal="center"/>
    </xf>
    <xf numFmtId="0" fontId="83" fillId="3" borderId="56" xfId="0" applyFont="1" applyFill="1" applyBorder="1" applyAlignment="1">
      <alignment horizontal="center"/>
    </xf>
    <xf numFmtId="0" fontId="83" fillId="3" borderId="28" xfId="0" applyFont="1" applyFill="1" applyBorder="1" applyAlignment="1">
      <alignment horizontal="center"/>
    </xf>
    <xf numFmtId="0" fontId="83" fillId="3" borderId="57" xfId="0" applyFont="1" applyFill="1" applyBorder="1" applyAlignment="1">
      <alignment horizontal="center"/>
    </xf>
    <xf numFmtId="180" fontId="91" fillId="3" borderId="0" xfId="15" applyNumberFormat="1" applyFont="1" applyFill="1" applyBorder="1" applyAlignment="1">
      <alignment horizontal="center"/>
    </xf>
    <xf numFmtId="0" fontId="16" fillId="3" borderId="28" xfId="0" applyFont="1" applyFill="1" applyBorder="1" applyAlignment="1">
      <alignment/>
    </xf>
    <xf numFmtId="38" fontId="89" fillId="3" borderId="28" xfId="15" applyNumberFormat="1" applyFont="1" applyFill="1" applyBorder="1" applyAlignment="1">
      <alignment horizontal="center"/>
    </xf>
    <xf numFmtId="38" fontId="89" fillId="3" borderId="58" xfId="15" applyNumberFormat="1" applyFont="1" applyFill="1" applyBorder="1" applyAlignment="1">
      <alignment horizontal="center"/>
    </xf>
    <xf numFmtId="38" fontId="89" fillId="3" borderId="3" xfId="15" applyNumberFormat="1" applyFont="1" applyFill="1" applyBorder="1" applyAlignment="1">
      <alignment horizontal="center"/>
    </xf>
    <xf numFmtId="0" fontId="91" fillId="3" borderId="59" xfId="0" applyFont="1" applyFill="1" applyBorder="1" applyAlignment="1">
      <alignment horizontal="center"/>
    </xf>
    <xf numFmtId="0" fontId="7" fillId="3" borderId="5" xfId="0" applyFont="1" applyFill="1" applyBorder="1" applyAlignment="1">
      <alignment wrapText="1"/>
    </xf>
    <xf numFmtId="0" fontId="68" fillId="3" borderId="28" xfId="0" applyFont="1" applyFill="1" applyBorder="1" applyAlignment="1">
      <alignment wrapText="1"/>
    </xf>
    <xf numFmtId="178" fontId="67" fillId="3" borderId="5" xfId="0" applyNumberFormat="1" applyFont="1" applyFill="1" applyBorder="1" applyAlignment="1">
      <alignment horizontal="center" wrapText="1"/>
    </xf>
    <xf numFmtId="178" fontId="67" fillId="3" borderId="28" xfId="0" applyNumberFormat="1" applyFont="1" applyFill="1" applyBorder="1" applyAlignment="1">
      <alignment horizontal="center" wrapText="1"/>
    </xf>
    <xf numFmtId="178" fontId="99" fillId="3" borderId="4" xfId="0" applyNumberFormat="1" applyFont="1" applyFill="1" applyBorder="1" applyAlignment="1">
      <alignment horizontal="center"/>
    </xf>
    <xf numFmtId="164" fontId="67" fillId="3" borderId="0" xfId="0" applyNumberFormat="1" applyFont="1" applyFill="1" applyBorder="1" applyAlignment="1">
      <alignment horizontal="right"/>
    </xf>
    <xf numFmtId="164" fontId="67" fillId="3" borderId="60" xfId="0" applyNumberFormat="1" applyFont="1" applyFill="1" applyBorder="1" applyAlignment="1">
      <alignment horizontal="left"/>
    </xf>
    <xf numFmtId="0" fontId="7" fillId="3" borderId="0" xfId="0" applyFont="1" applyFill="1" applyAlignment="1">
      <alignment horizontal="right"/>
    </xf>
    <xf numFmtId="0" fontId="91" fillId="3" borderId="30" xfId="0" applyFont="1" applyFill="1" applyBorder="1" applyAlignment="1">
      <alignment horizontal="center"/>
    </xf>
    <xf numFmtId="0" fontId="91" fillId="3" borderId="61" xfId="0" applyFont="1" applyFill="1" applyBorder="1" applyAlignment="1">
      <alignment horizontal="center"/>
    </xf>
    <xf numFmtId="0" fontId="91" fillId="3" borderId="61" xfId="0" applyFont="1" applyFill="1" applyBorder="1" applyAlignment="1">
      <alignment/>
    </xf>
    <xf numFmtId="0" fontId="76" fillId="3" borderId="62" xfId="0" applyFont="1" applyFill="1" applyBorder="1" applyAlignment="1">
      <alignment horizontal="center"/>
    </xf>
    <xf numFmtId="0" fontId="76" fillId="3" borderId="63" xfId="0" applyFont="1" applyFill="1" applyBorder="1" applyAlignment="1">
      <alignment horizontal="center"/>
    </xf>
    <xf numFmtId="0" fontId="76" fillId="3" borderId="64" xfId="0" applyFont="1" applyFill="1" applyBorder="1" applyAlignment="1">
      <alignment horizontal="center"/>
    </xf>
    <xf numFmtId="0" fontId="76" fillId="3" borderId="53" xfId="0" applyFont="1" applyFill="1" applyBorder="1" applyAlignment="1">
      <alignment horizontal="center"/>
    </xf>
    <xf numFmtId="0" fontId="76" fillId="3" borderId="65" xfId="0" applyFont="1" applyFill="1" applyBorder="1" applyAlignment="1">
      <alignment horizontal="center"/>
    </xf>
    <xf numFmtId="0" fontId="91" fillId="3" borderId="5" xfId="0" applyFont="1" applyFill="1" applyBorder="1" applyAlignment="1">
      <alignment horizontal="center"/>
    </xf>
    <xf numFmtId="0" fontId="91" fillId="3" borderId="4" xfId="0" applyFont="1" applyFill="1" applyBorder="1" applyAlignment="1">
      <alignment horizontal="center"/>
    </xf>
    <xf numFmtId="0" fontId="91" fillId="3" borderId="31" xfId="0" applyFont="1" applyFill="1" applyBorder="1" applyAlignment="1">
      <alignment horizontal="center"/>
    </xf>
    <xf numFmtId="0" fontId="88" fillId="5" borderId="66" xfId="0" applyFont="1" applyFill="1" applyBorder="1" applyAlignment="1">
      <alignment horizontal="center"/>
    </xf>
    <xf numFmtId="0" fontId="88" fillId="5" borderId="40" xfId="0" applyFont="1" applyFill="1" applyBorder="1" applyAlignment="1">
      <alignment horizontal="center"/>
    </xf>
    <xf numFmtId="0" fontId="100" fillId="5" borderId="67" xfId="0" applyFont="1" applyFill="1" applyBorder="1" applyAlignment="1">
      <alignment horizontal="center"/>
    </xf>
    <xf numFmtId="0" fontId="16" fillId="3" borderId="29" xfId="0" applyFont="1" applyFill="1" applyBorder="1" applyAlignment="1">
      <alignment/>
    </xf>
    <xf numFmtId="0" fontId="16" fillId="0" borderId="4" xfId="0" applyFont="1" applyFill="1" applyBorder="1" applyAlignment="1">
      <alignment horizontal="center"/>
    </xf>
    <xf numFmtId="0" fontId="7" fillId="0" borderId="4" xfId="0" applyFont="1" applyFill="1" applyBorder="1" applyAlignment="1">
      <alignment horizontal="center"/>
    </xf>
    <xf numFmtId="0" fontId="11" fillId="3" borderId="29" xfId="0" applyFont="1" applyFill="1" applyBorder="1" applyAlignment="1">
      <alignment horizontal="center"/>
    </xf>
    <xf numFmtId="0" fontId="11" fillId="3" borderId="29" xfId="0" applyFont="1" applyFill="1" applyBorder="1" applyAlignment="1">
      <alignment/>
    </xf>
    <xf numFmtId="0" fontId="11" fillId="3" borderId="29" xfId="0" applyFont="1" applyFill="1" applyBorder="1" applyAlignment="1">
      <alignment wrapText="1"/>
    </xf>
    <xf numFmtId="0" fontId="11" fillId="3" borderId="29" xfId="0" applyFont="1" applyFill="1" applyBorder="1" applyAlignment="1">
      <alignment horizontal="center" wrapText="1"/>
    </xf>
    <xf numFmtId="0" fontId="7" fillId="3" borderId="0" xfId="0" applyFont="1" applyFill="1" applyAlignment="1">
      <alignment horizontal="center" wrapText="1"/>
    </xf>
    <xf numFmtId="0" fontId="99" fillId="3" borderId="68" xfId="0" applyFont="1" applyFill="1" applyBorder="1" applyAlignment="1">
      <alignment horizontal="center"/>
    </xf>
    <xf numFmtId="0" fontId="7" fillId="0" borderId="68" xfId="0" applyFont="1" applyFill="1" applyBorder="1" applyAlignment="1">
      <alignment horizontal="center"/>
    </xf>
    <xf numFmtId="38" fontId="91" fillId="3" borderId="28" xfId="0" applyNumberFormat="1" applyFont="1" applyFill="1" applyBorder="1" applyAlignment="1">
      <alignment horizontal="center"/>
    </xf>
    <xf numFmtId="38" fontId="67" fillId="3" borderId="57" xfId="15" applyNumberFormat="1" applyFont="1" applyFill="1" applyBorder="1" applyAlignment="1">
      <alignment horizontal="center"/>
    </xf>
    <xf numFmtId="0" fontId="7" fillId="0" borderId="4" xfId="0" applyFont="1" applyFill="1" applyBorder="1" applyAlignment="1">
      <alignment horizontal="center"/>
    </xf>
    <xf numFmtId="38" fontId="67" fillId="3" borderId="4" xfId="15" applyNumberFormat="1" applyFont="1" applyFill="1" applyBorder="1" applyAlignment="1">
      <alignment horizontal="center"/>
    </xf>
    <xf numFmtId="38" fontId="67" fillId="3" borderId="4" xfId="0" applyNumberFormat="1" applyFont="1" applyFill="1" applyBorder="1" applyAlignment="1">
      <alignment horizontal="center"/>
    </xf>
    <xf numFmtId="0" fontId="101" fillId="3" borderId="69" xfId="0" applyFont="1" applyFill="1" applyBorder="1" applyAlignment="1">
      <alignment horizontal="center"/>
    </xf>
    <xf numFmtId="0" fontId="101" fillId="3" borderId="70" xfId="0" applyFont="1" applyFill="1" applyBorder="1" applyAlignment="1">
      <alignment horizontal="center"/>
    </xf>
    <xf numFmtId="0" fontId="101" fillId="3" borderId="37" xfId="0" applyFont="1" applyFill="1" applyBorder="1" applyAlignment="1">
      <alignment horizontal="center"/>
    </xf>
    <xf numFmtId="0" fontId="72" fillId="3" borderId="0" xfId="0" applyFont="1" applyFill="1" applyAlignment="1">
      <alignment/>
    </xf>
    <xf numFmtId="49" fontId="102" fillId="3" borderId="1" xfId="0" applyNumberFormat="1" applyFont="1" applyFill="1" applyBorder="1" applyAlignment="1">
      <alignment horizontal="center"/>
    </xf>
    <xf numFmtId="0" fontId="62" fillId="0" borderId="1" xfId="0" applyFont="1" applyBorder="1" applyAlignment="1">
      <alignment horizontal="center" textRotation="180" wrapText="1"/>
    </xf>
    <xf numFmtId="0" fontId="62" fillId="0" borderId="1" xfId="0" applyFont="1" applyFill="1" applyBorder="1" applyAlignment="1">
      <alignment horizontal="center" vertical="center"/>
    </xf>
    <xf numFmtId="0" fontId="62" fillId="0" borderId="1" xfId="0" applyFont="1" applyBorder="1" applyAlignment="1">
      <alignment vertical="center"/>
    </xf>
    <xf numFmtId="0" fontId="94" fillId="0" borderId="1" xfId="0" applyFont="1" applyBorder="1" applyAlignment="1">
      <alignment vertical="center"/>
    </xf>
    <xf numFmtId="0" fontId="62" fillId="0" borderId="1" xfId="0" applyFont="1" applyBorder="1" applyAlignment="1">
      <alignment vertical="center" wrapText="1"/>
    </xf>
    <xf numFmtId="0" fontId="62" fillId="0" borderId="1" xfId="0" applyFont="1" applyBorder="1" applyAlignment="1">
      <alignment horizontal="center" vertical="center"/>
    </xf>
    <xf numFmtId="0" fontId="94" fillId="0" borderId="1" xfId="0" applyFont="1" applyBorder="1" applyAlignment="1">
      <alignment vertical="center" wrapText="1"/>
    </xf>
    <xf numFmtId="0" fontId="95" fillId="0" borderId="1" xfId="0" applyFont="1" applyBorder="1" applyAlignment="1">
      <alignment vertical="center" wrapText="1"/>
    </xf>
    <xf numFmtId="0" fontId="72" fillId="0" borderId="1" xfId="0" applyFont="1" applyBorder="1" applyAlignment="1">
      <alignment vertical="center" wrapText="1"/>
    </xf>
    <xf numFmtId="0" fontId="96" fillId="0" borderId="1" xfId="0" applyFont="1" applyFill="1" applyBorder="1" applyAlignment="1">
      <alignment horizontal="left" vertical="center" wrapText="1"/>
    </xf>
    <xf numFmtId="0" fontId="62" fillId="0" borderId="1" xfId="0" applyFont="1" applyFill="1" applyBorder="1" applyAlignment="1">
      <alignment vertical="center" wrapText="1"/>
    </xf>
    <xf numFmtId="0" fontId="64" fillId="0" borderId="1" xfId="0" applyFont="1" applyBorder="1" applyAlignment="1">
      <alignment vertical="center" wrapText="1"/>
    </xf>
    <xf numFmtId="0" fontId="62" fillId="0" borderId="1" xfId="0" applyFont="1" applyFill="1" applyBorder="1" applyAlignment="1">
      <alignment horizontal="center" vertical="center" wrapText="1"/>
    </xf>
    <xf numFmtId="0" fontId="16" fillId="3" borderId="68" xfId="0" applyFont="1" applyFill="1" applyBorder="1" applyAlignment="1">
      <alignment horizontal="center"/>
    </xf>
    <xf numFmtId="0" fontId="91" fillId="3" borderId="68" xfId="0" applyFont="1" applyFill="1" applyBorder="1" applyAlignment="1">
      <alignment horizontal="center"/>
    </xf>
    <xf numFmtId="38" fontId="83" fillId="3" borderId="2" xfId="15" applyNumberFormat="1" applyFont="1" applyFill="1" applyBorder="1" applyAlignment="1">
      <alignment horizontal="center"/>
    </xf>
    <xf numFmtId="2" fontId="89" fillId="3" borderId="2" xfId="0" applyNumberFormat="1" applyFont="1" applyFill="1" applyBorder="1" applyAlignment="1">
      <alignment horizontal="center"/>
    </xf>
    <xf numFmtId="0" fontId="91" fillId="3" borderId="2" xfId="0" applyFont="1" applyFill="1" applyBorder="1" applyAlignment="1">
      <alignment horizontal="center"/>
    </xf>
    <xf numFmtId="0" fontId="89" fillId="3" borderId="2" xfId="0" applyFont="1" applyFill="1" applyBorder="1" applyAlignment="1">
      <alignment horizontal="center"/>
    </xf>
    <xf numFmtId="1" fontId="89" fillId="3" borderId="2" xfId="0" applyNumberFormat="1" applyFont="1" applyFill="1" applyBorder="1" applyAlignment="1">
      <alignment horizontal="center"/>
    </xf>
    <xf numFmtId="0" fontId="19" fillId="3" borderId="2" xfId="0" applyFont="1" applyFill="1" applyBorder="1" applyAlignment="1">
      <alignment horizontal="center"/>
    </xf>
    <xf numFmtId="0" fontId="83" fillId="3" borderId="2" xfId="0" applyFont="1" applyFill="1" applyBorder="1" applyAlignment="1">
      <alignment horizontal="center"/>
    </xf>
    <xf numFmtId="1" fontId="89" fillId="3" borderId="2" xfId="0" applyNumberFormat="1" applyFont="1" applyFill="1" applyBorder="1" applyAlignment="1">
      <alignment horizontal="center" wrapText="1"/>
    </xf>
    <xf numFmtId="38" fontId="33" fillId="3" borderId="2" xfId="15" applyNumberFormat="1" applyFont="1" applyFill="1" applyBorder="1" applyAlignment="1">
      <alignment horizontal="center"/>
    </xf>
    <xf numFmtId="0" fontId="19" fillId="3" borderId="71" xfId="0" applyFont="1" applyFill="1" applyBorder="1" applyAlignment="1">
      <alignment horizontal="center"/>
    </xf>
    <xf numFmtId="1" fontId="89" fillId="3" borderId="71" xfId="0" applyNumberFormat="1" applyFont="1" applyFill="1" applyBorder="1" applyAlignment="1">
      <alignment horizontal="center"/>
    </xf>
    <xf numFmtId="3" fontId="89" fillId="3" borderId="71" xfId="0" applyNumberFormat="1" applyFont="1" applyFill="1" applyBorder="1" applyAlignment="1">
      <alignment horizontal="center"/>
    </xf>
    <xf numFmtId="2" fontId="89" fillId="3" borderId="71" xfId="0" applyNumberFormat="1" applyFont="1" applyFill="1" applyBorder="1" applyAlignment="1">
      <alignment horizontal="center"/>
    </xf>
    <xf numFmtId="0" fontId="89" fillId="3" borderId="71" xfId="0" applyFont="1" applyFill="1" applyBorder="1" applyAlignment="1">
      <alignment horizontal="center"/>
    </xf>
    <xf numFmtId="3" fontId="19" fillId="3" borderId="71" xfId="0" applyNumberFormat="1" applyFont="1" applyFill="1" applyBorder="1" applyAlignment="1">
      <alignment horizontal="center"/>
    </xf>
    <xf numFmtId="165" fontId="89" fillId="3" borderId="71" xfId="15" applyNumberFormat="1" applyFont="1" applyFill="1" applyBorder="1" applyAlignment="1">
      <alignment horizontal="center"/>
    </xf>
    <xf numFmtId="0" fontId="40" fillId="3" borderId="0" xfId="0" applyFont="1" applyFill="1" applyAlignment="1">
      <alignment horizontal="left" wrapText="1"/>
    </xf>
    <xf numFmtId="0" fontId="27" fillId="0" borderId="1" xfId="0" applyFont="1" applyBorder="1" applyAlignment="1">
      <alignment horizontal="center" wrapText="1"/>
    </xf>
    <xf numFmtId="0" fontId="14" fillId="0" borderId="1" xfId="0" applyFont="1" applyFill="1" applyBorder="1" applyAlignment="1">
      <alignment horizontal="left" wrapText="1"/>
    </xf>
    <xf numFmtId="0" fontId="19" fillId="0" borderId="0" xfId="0" applyFont="1" applyAlignment="1">
      <alignment horizontal="center" wrapText="1"/>
    </xf>
    <xf numFmtId="17" fontId="0" fillId="0" borderId="0" xfId="0" applyNumberFormat="1" applyAlignment="1">
      <alignment horizontal="center"/>
    </xf>
    <xf numFmtId="0" fontId="0" fillId="0" borderId="4" xfId="0" applyFont="1" applyBorder="1" applyAlignment="1">
      <alignment horizontal="center"/>
    </xf>
    <xf numFmtId="0" fontId="29" fillId="0" borderId="1" xfId="0" applyFont="1" applyFill="1" applyBorder="1" applyAlignment="1">
      <alignment horizontal="left" vertical="center" wrapText="1"/>
    </xf>
    <xf numFmtId="0" fontId="103" fillId="3" borderId="1" xfId="0" applyFont="1" applyFill="1" applyBorder="1" applyAlignment="1">
      <alignment/>
    </xf>
    <xf numFmtId="15" fontId="103" fillId="3" borderId="1" xfId="0" applyNumberFormat="1" applyFont="1" applyFill="1" applyBorder="1" applyAlignment="1">
      <alignment horizontal="left"/>
    </xf>
    <xf numFmtId="0" fontId="73" fillId="3" borderId="0" xfId="0" applyFont="1" applyFill="1" applyAlignment="1">
      <alignment wrapText="1"/>
    </xf>
    <xf numFmtId="182" fontId="67" fillId="3" borderId="0" xfId="0" applyNumberFormat="1" applyFont="1" applyFill="1" applyAlignment="1">
      <alignment horizontal="left" wrapText="1"/>
    </xf>
    <xf numFmtId="0" fontId="67" fillId="3" borderId="0" xfId="0" applyFont="1" applyFill="1" applyAlignment="1">
      <alignment wrapText="1"/>
    </xf>
    <xf numFmtId="14" fontId="67" fillId="3" borderId="0" xfId="0" applyNumberFormat="1" applyFont="1" applyFill="1" applyAlignment="1">
      <alignment horizontal="left" wrapText="1"/>
    </xf>
    <xf numFmtId="15" fontId="68" fillId="0" borderId="3" xfId="0" applyNumberFormat="1" applyFont="1" applyFill="1" applyBorder="1" applyAlignment="1">
      <alignment horizontal="left" wrapText="1"/>
    </xf>
    <xf numFmtId="0" fontId="68" fillId="0" borderId="3" xfId="0" applyFont="1" applyFill="1" applyBorder="1" applyAlignment="1">
      <alignment wrapText="1"/>
    </xf>
    <xf numFmtId="164" fontId="15" fillId="3" borderId="4" xfId="0" applyNumberFormat="1" applyFont="1" applyFill="1" applyBorder="1" applyAlignment="1">
      <alignment horizontal="center"/>
    </xf>
    <xf numFmtId="1" fontId="15" fillId="3" borderId="4" xfId="0" applyNumberFormat="1" applyFont="1" applyFill="1" applyBorder="1" applyAlignment="1">
      <alignment horizontal="center"/>
    </xf>
    <xf numFmtId="164" fontId="15" fillId="3" borderId="28" xfId="0" applyNumberFormat="1" applyFont="1" applyFill="1" applyBorder="1" applyAlignment="1">
      <alignment horizontal="center"/>
    </xf>
    <xf numFmtId="164" fontId="0" fillId="3" borderId="0" xfId="0" applyNumberFormat="1" applyFill="1" applyAlignment="1">
      <alignment horizontal="center" wrapText="1"/>
    </xf>
    <xf numFmtId="1" fontId="7" fillId="5" borderId="4" xfId="0" applyNumberFormat="1" applyFont="1" applyFill="1" applyBorder="1" applyAlignment="1">
      <alignment horizontal="center"/>
    </xf>
    <xf numFmtId="1" fontId="7" fillId="5" borderId="4" xfId="15" applyNumberFormat="1" applyFont="1" applyFill="1" applyBorder="1" applyAlignment="1">
      <alignment horizontal="center"/>
    </xf>
    <xf numFmtId="1" fontId="88" fillId="5" borderId="72" xfId="0" applyNumberFormat="1" applyFont="1" applyFill="1" applyBorder="1" applyAlignment="1">
      <alignment horizontal="center"/>
    </xf>
    <xf numFmtId="1" fontId="88" fillId="5" borderId="40" xfId="0" applyNumberFormat="1" applyFont="1" applyFill="1" applyBorder="1" applyAlignment="1">
      <alignment horizontal="center"/>
    </xf>
    <xf numFmtId="1" fontId="100" fillId="5" borderId="67" xfId="0" applyNumberFormat="1" applyFont="1" applyFill="1" applyBorder="1" applyAlignment="1">
      <alignment horizontal="center"/>
    </xf>
    <xf numFmtId="1" fontId="88" fillId="5" borderId="66" xfId="0" applyNumberFormat="1" applyFont="1" applyFill="1" applyBorder="1" applyAlignment="1">
      <alignment horizontal="center"/>
    </xf>
    <xf numFmtId="0" fontId="19" fillId="0" borderId="0" xfId="0" applyFont="1" applyAlignment="1">
      <alignment horizontal="center"/>
    </xf>
    <xf numFmtId="0" fontId="19" fillId="0" borderId="55" xfId="0" applyFont="1" applyFill="1" applyBorder="1" applyAlignment="1">
      <alignment horizontal="center"/>
    </xf>
    <xf numFmtId="0" fontId="46" fillId="3" borderId="4" xfId="0" applyFont="1" applyFill="1" applyBorder="1" applyAlignment="1">
      <alignment/>
    </xf>
    <xf numFmtId="0" fontId="13" fillId="3" borderId="0" xfId="0" applyFont="1" applyFill="1" applyAlignment="1">
      <alignment/>
    </xf>
    <xf numFmtId="1" fontId="35" fillId="3" borderId="4" xfId="0" applyNumberFormat="1" applyFont="1" applyFill="1" applyBorder="1" applyAlignment="1">
      <alignment horizontal="center"/>
    </xf>
    <xf numFmtId="1" fontId="0" fillId="3" borderId="0" xfId="0" applyNumberFormat="1" applyFill="1" applyAlignment="1">
      <alignment horizontal="center"/>
    </xf>
    <xf numFmtId="3" fontId="67" fillId="3" borderId="4" xfId="15" applyNumberFormat="1" applyFont="1" applyFill="1" applyBorder="1" applyAlignment="1">
      <alignment horizontal="center" wrapText="1"/>
    </xf>
    <xf numFmtId="3" fontId="67" fillId="3" borderId="4" xfId="0" applyNumberFormat="1" applyFont="1" applyFill="1" applyBorder="1" applyAlignment="1">
      <alignment horizontal="center" wrapText="1"/>
    </xf>
    <xf numFmtId="3" fontId="67" fillId="3" borderId="4" xfId="15" applyNumberFormat="1" applyFont="1" applyFill="1" applyBorder="1" applyAlignment="1">
      <alignment horizontal="center"/>
    </xf>
    <xf numFmtId="3" fontId="85" fillId="3" borderId="73" xfId="0" applyNumberFormat="1" applyFont="1" applyFill="1" applyBorder="1" applyAlignment="1">
      <alignment horizontal="center"/>
    </xf>
    <xf numFmtId="3" fontId="85" fillId="3" borderId="68" xfId="0" applyNumberFormat="1" applyFont="1" applyFill="1" applyBorder="1" applyAlignment="1">
      <alignment horizontal="center"/>
    </xf>
    <xf numFmtId="3" fontId="86" fillId="3" borderId="74" xfId="0" applyNumberFormat="1" applyFont="1" applyFill="1" applyBorder="1" applyAlignment="1">
      <alignment horizontal="center"/>
    </xf>
    <xf numFmtId="3" fontId="76" fillId="5" borderId="75" xfId="0" applyNumberFormat="1" applyFont="1" applyFill="1" applyBorder="1" applyAlignment="1">
      <alignment horizontal="center"/>
    </xf>
    <xf numFmtId="3" fontId="87" fillId="3" borderId="75" xfId="0" applyNumberFormat="1" applyFont="1" applyFill="1" applyBorder="1" applyAlignment="1">
      <alignment horizontal="center"/>
    </xf>
    <xf numFmtId="3" fontId="87" fillId="3" borderId="4" xfId="0" applyNumberFormat="1" applyFont="1" applyFill="1" applyBorder="1" applyAlignment="1">
      <alignment horizontal="center"/>
    </xf>
    <xf numFmtId="3" fontId="88" fillId="5" borderId="51" xfId="0" applyNumberFormat="1" applyFont="1" applyFill="1" applyBorder="1" applyAlignment="1">
      <alignment horizontal="center"/>
    </xf>
    <xf numFmtId="3" fontId="76" fillId="5" borderId="4" xfId="0" applyNumberFormat="1" applyFont="1" applyFill="1" applyBorder="1" applyAlignment="1">
      <alignment horizontal="center"/>
    </xf>
    <xf numFmtId="3" fontId="88" fillId="5" borderId="5" xfId="0" applyNumberFormat="1" applyFont="1" applyFill="1" applyBorder="1" applyAlignment="1">
      <alignment horizontal="center"/>
    </xf>
    <xf numFmtId="3" fontId="88" fillId="5" borderId="76" xfId="0" applyNumberFormat="1" applyFont="1" applyFill="1" applyBorder="1" applyAlignment="1">
      <alignment horizontal="center"/>
    </xf>
    <xf numFmtId="3" fontId="88" fillId="5" borderId="39" xfId="0" applyNumberFormat="1" applyFont="1" applyFill="1" applyBorder="1" applyAlignment="1">
      <alignment horizontal="center"/>
    </xf>
    <xf numFmtId="3" fontId="88" fillId="5" borderId="4" xfId="0" applyNumberFormat="1" applyFont="1" applyFill="1" applyBorder="1" applyAlignment="1">
      <alignment horizontal="center"/>
    </xf>
    <xf numFmtId="3" fontId="88" fillId="5" borderId="26" xfId="0" applyNumberFormat="1" applyFont="1" applyFill="1" applyBorder="1" applyAlignment="1">
      <alignment horizontal="center"/>
    </xf>
    <xf numFmtId="3" fontId="76" fillId="5" borderId="39" xfId="0" applyNumberFormat="1" applyFont="1" applyFill="1" applyBorder="1" applyAlignment="1">
      <alignment horizontal="center"/>
    </xf>
    <xf numFmtId="3" fontId="76" fillId="5" borderId="26" xfId="0" applyNumberFormat="1" applyFont="1" applyFill="1" applyBorder="1" applyAlignment="1">
      <alignment horizontal="center"/>
    </xf>
    <xf numFmtId="3" fontId="83" fillId="3" borderId="1" xfId="0" applyNumberFormat="1" applyFont="1" applyFill="1" applyBorder="1" applyAlignment="1">
      <alignment horizontal="center"/>
    </xf>
    <xf numFmtId="3" fontId="83" fillId="3" borderId="2" xfId="0" applyNumberFormat="1" applyFont="1" applyFill="1" applyBorder="1" applyAlignment="1">
      <alignment horizontal="center"/>
    </xf>
    <xf numFmtId="3" fontId="89" fillId="3" borderId="1" xfId="0" applyNumberFormat="1" applyFont="1" applyFill="1" applyBorder="1" applyAlignment="1">
      <alignment horizontal="center"/>
    </xf>
    <xf numFmtId="3" fontId="89" fillId="3" borderId="2" xfId="0" applyNumberFormat="1" applyFont="1" applyFill="1" applyBorder="1" applyAlignment="1">
      <alignment horizontal="center"/>
    </xf>
    <xf numFmtId="4" fontId="89" fillId="3" borderId="1" xfId="0" applyNumberFormat="1" applyFont="1" applyFill="1" applyBorder="1" applyAlignment="1">
      <alignment horizontal="center"/>
    </xf>
    <xf numFmtId="4" fontId="89" fillId="3" borderId="2" xfId="0" applyNumberFormat="1" applyFont="1" applyFill="1" applyBorder="1" applyAlignment="1">
      <alignment horizontal="center"/>
    </xf>
    <xf numFmtId="164" fontId="83" fillId="3" borderId="1" xfId="0" applyNumberFormat="1" applyFont="1" applyFill="1" applyBorder="1" applyAlignment="1">
      <alignment horizontal="center"/>
    </xf>
    <xf numFmtId="164" fontId="83" fillId="3" borderId="2" xfId="0" applyNumberFormat="1" applyFont="1" applyFill="1" applyBorder="1" applyAlignment="1">
      <alignment horizontal="center"/>
    </xf>
    <xf numFmtId="0" fontId="46" fillId="0" borderId="0" xfId="0" applyFont="1" applyAlignment="1">
      <alignment horizontal="center"/>
    </xf>
    <xf numFmtId="0" fontId="90" fillId="3" borderId="31" xfId="0" applyFont="1" applyFill="1" applyBorder="1" applyAlignment="1">
      <alignment horizontal="center"/>
    </xf>
    <xf numFmtId="0" fontId="19" fillId="0" borderId="4" xfId="0" applyFont="1" applyBorder="1" applyAlignment="1">
      <alignment horizontal="center"/>
    </xf>
    <xf numFmtId="0" fontId="46" fillId="0" borderId="26" xfId="0" applyFont="1" applyBorder="1" applyAlignment="1">
      <alignment horizontal="center"/>
    </xf>
    <xf numFmtId="3" fontId="89" fillId="3" borderId="1" xfId="15" applyNumberFormat="1" applyFont="1" applyFill="1" applyBorder="1" applyAlignment="1">
      <alignment horizontal="center"/>
    </xf>
    <xf numFmtId="3" fontId="89" fillId="3" borderId="2" xfId="15" applyNumberFormat="1" applyFont="1" applyFill="1" applyBorder="1" applyAlignment="1">
      <alignment horizontal="center"/>
    </xf>
    <xf numFmtId="0" fontId="68" fillId="5" borderId="4" xfId="0" applyFont="1" applyFill="1" applyBorder="1" applyAlignment="1">
      <alignment horizontal="center"/>
    </xf>
    <xf numFmtId="1" fontId="68" fillId="5" borderId="4" xfId="15" applyNumberFormat="1" applyFont="1" applyFill="1" applyBorder="1" applyAlignment="1">
      <alignment horizontal="center" vertical="top" wrapText="1"/>
    </xf>
    <xf numFmtId="1" fontId="68" fillId="5" borderId="4" xfId="0" applyNumberFormat="1" applyFont="1" applyFill="1" applyBorder="1" applyAlignment="1">
      <alignment horizontal="center" vertical="top" wrapText="1"/>
    </xf>
    <xf numFmtId="0" fontId="7" fillId="5" borderId="4" xfId="0" applyFont="1" applyFill="1" applyBorder="1" applyAlignment="1">
      <alignment horizontal="center"/>
    </xf>
    <xf numFmtId="2" fontId="104" fillId="8" borderId="0" xfId="0" applyNumberFormat="1" applyFont="1" applyFill="1" applyBorder="1" applyAlignment="1">
      <alignment horizontal="center"/>
    </xf>
    <xf numFmtId="187" fontId="68" fillId="5" borderId="4" xfId="15" applyNumberFormat="1" applyFont="1" applyFill="1" applyBorder="1" applyAlignment="1">
      <alignment horizontal="center"/>
    </xf>
    <xf numFmtId="187" fontId="68" fillId="5" borderId="4" xfId="0" applyNumberFormat="1" applyFont="1" applyFill="1" applyBorder="1" applyAlignment="1">
      <alignment horizontal="center"/>
    </xf>
    <xf numFmtId="164" fontId="3" fillId="0" borderId="4" xfId="15" applyNumberFormat="1" applyFont="1" applyFill="1" applyBorder="1" applyAlignment="1">
      <alignment horizontal="center"/>
    </xf>
    <xf numFmtId="0" fontId="3" fillId="0" borderId="0" xfId="0" applyFont="1" applyAlignment="1">
      <alignment horizontal="left"/>
    </xf>
    <xf numFmtId="3" fontId="92" fillId="5" borderId="4" xfId="0" applyNumberFormat="1" applyFont="1" applyFill="1" applyBorder="1" applyAlignment="1">
      <alignment horizontal="center"/>
    </xf>
    <xf numFmtId="0" fontId="3" fillId="0" borderId="2" xfId="0" applyFont="1" applyFill="1" applyBorder="1" applyAlignment="1">
      <alignment horizontal="left"/>
    </xf>
    <xf numFmtId="3" fontId="3" fillId="0" borderId="0" xfId="0" applyNumberFormat="1" applyFont="1" applyAlignment="1">
      <alignment/>
    </xf>
    <xf numFmtId="168" fontId="26" fillId="3" borderId="4" xfId="0" applyNumberFormat="1" applyFont="1" applyFill="1" applyBorder="1" applyAlignment="1">
      <alignment horizontal="center"/>
    </xf>
    <xf numFmtId="2" fontId="8" fillId="3" borderId="0" xfId="0" applyNumberFormat="1" applyFont="1" applyFill="1" applyAlignment="1">
      <alignment/>
    </xf>
    <xf numFmtId="2" fontId="51" fillId="3" borderId="0" xfId="0" applyNumberFormat="1" applyFont="1" applyFill="1" applyAlignment="1">
      <alignment horizontal="center"/>
    </xf>
    <xf numFmtId="2" fontId="35" fillId="3" borderId="0" xfId="0" applyNumberFormat="1" applyFont="1" applyFill="1" applyAlignment="1">
      <alignment horizontal="center"/>
    </xf>
    <xf numFmtId="2" fontId="89" fillId="3" borderId="0" xfId="0" applyNumberFormat="1" applyFont="1" applyFill="1" applyAlignment="1">
      <alignment horizontal="center"/>
    </xf>
    <xf numFmtId="2" fontId="60" fillId="3" borderId="0" xfId="0" applyNumberFormat="1" applyFont="1" applyFill="1" applyAlignment="1">
      <alignment horizontal="center"/>
    </xf>
    <xf numFmtId="178" fontId="56" fillId="3" borderId="0" xfId="15" applyNumberFormat="1" applyFont="1" applyFill="1" applyBorder="1" applyAlignment="1">
      <alignment horizontal="right"/>
    </xf>
    <xf numFmtId="2" fontId="72" fillId="3" borderId="1" xfId="0" applyNumberFormat="1" applyFont="1" applyFill="1" applyBorder="1" applyAlignment="1">
      <alignment horizontal="center"/>
    </xf>
    <xf numFmtId="2" fontId="19" fillId="3" borderId="15" xfId="0" applyNumberFormat="1" applyFont="1" applyFill="1" applyBorder="1" applyAlignment="1">
      <alignment horizontal="center"/>
    </xf>
    <xf numFmtId="2" fontId="90" fillId="0" borderId="15" xfId="0" applyNumberFormat="1" applyFont="1" applyBorder="1" applyAlignment="1">
      <alignment horizontal="center"/>
    </xf>
    <xf numFmtId="2" fontId="89" fillId="3" borderId="15" xfId="0" applyNumberFormat="1" applyFont="1" applyFill="1" applyBorder="1" applyAlignment="1">
      <alignment horizontal="center"/>
    </xf>
    <xf numFmtId="2" fontId="90" fillId="0" borderId="15" xfId="0" applyNumberFormat="1" applyFont="1" applyFill="1" applyBorder="1" applyAlignment="1">
      <alignment horizontal="center"/>
    </xf>
    <xf numFmtId="2" fontId="0" fillId="0" borderId="0" xfId="0" applyNumberFormat="1" applyAlignment="1">
      <alignment/>
    </xf>
    <xf numFmtId="2" fontId="90" fillId="5" borderId="15" xfId="0" applyNumberFormat="1" applyFont="1" applyFill="1" applyBorder="1" applyAlignment="1">
      <alignment horizontal="center"/>
    </xf>
    <xf numFmtId="178" fontId="99" fillId="3" borderId="0" xfId="0" applyNumberFormat="1" applyFont="1" applyFill="1" applyBorder="1" applyAlignment="1">
      <alignment horizontal="center"/>
    </xf>
    <xf numFmtId="178" fontId="68" fillId="3" borderId="0" xfId="0" applyNumberFormat="1" applyFont="1" applyFill="1" applyBorder="1" applyAlignment="1">
      <alignment horizontal="left"/>
    </xf>
    <xf numFmtId="1" fontId="67" fillId="3" borderId="4" xfId="0" applyNumberFormat="1" applyFont="1" applyFill="1" applyBorder="1" applyAlignment="1">
      <alignment horizontal="center"/>
    </xf>
    <xf numFmtId="1" fontId="84" fillId="3" borderId="4" xfId="0" applyNumberFormat="1" applyFont="1" applyFill="1" applyBorder="1" applyAlignment="1">
      <alignment horizontal="center"/>
    </xf>
    <xf numFmtId="1" fontId="84" fillId="3" borderId="0" xfId="0" applyNumberFormat="1" applyFont="1" applyFill="1" applyBorder="1" applyAlignment="1">
      <alignment horizontal="center"/>
    </xf>
    <xf numFmtId="164" fontId="68" fillId="3" borderId="0" xfId="0" applyNumberFormat="1" applyFont="1" applyFill="1" applyBorder="1" applyAlignment="1">
      <alignment horizontal="center"/>
    </xf>
    <xf numFmtId="0" fontId="67" fillId="3" borderId="0" xfId="0" applyFont="1" applyFill="1" applyBorder="1" applyAlignment="1">
      <alignment/>
    </xf>
    <xf numFmtId="164" fontId="68" fillId="3" borderId="60" xfId="0" applyNumberFormat="1" applyFont="1" applyFill="1" applyBorder="1" applyAlignment="1">
      <alignment horizontal="right"/>
    </xf>
    <xf numFmtId="1" fontId="67" fillId="3" borderId="31" xfId="0" applyNumberFormat="1" applyFont="1" applyFill="1" applyBorder="1" applyAlignment="1">
      <alignment horizontal="center"/>
    </xf>
    <xf numFmtId="1" fontId="73" fillId="3" borderId="9" xfId="0" applyNumberFormat="1" applyFont="1" applyFill="1" applyBorder="1" applyAlignment="1">
      <alignment horizontal="center"/>
    </xf>
    <xf numFmtId="178" fontId="105" fillId="3" borderId="0" xfId="0" applyNumberFormat="1" applyFont="1" applyFill="1" applyAlignment="1">
      <alignment horizontal="center"/>
    </xf>
    <xf numFmtId="0" fontId="8" fillId="3" borderId="0" xfId="0" applyFont="1" applyFill="1" applyAlignment="1">
      <alignment horizontal="right"/>
    </xf>
    <xf numFmtId="164" fontId="105" fillId="3" borderId="0" xfId="0" applyNumberFormat="1" applyFont="1" applyFill="1" applyAlignment="1">
      <alignment horizontal="center"/>
    </xf>
    <xf numFmtId="0" fontId="46" fillId="3" borderId="0" xfId="0" applyFont="1" applyFill="1" applyAlignment="1">
      <alignment/>
    </xf>
    <xf numFmtId="0" fontId="46" fillId="0" borderId="0" xfId="0" applyFont="1" applyAlignment="1">
      <alignment/>
    </xf>
    <xf numFmtId="184" fontId="26" fillId="3" borderId="4" xfId="0" applyNumberFormat="1" applyFont="1" applyFill="1" applyBorder="1" applyAlignment="1">
      <alignment horizontal="center"/>
    </xf>
    <xf numFmtId="0" fontId="3" fillId="0" borderId="0" xfId="0" applyFont="1" applyFill="1" applyBorder="1" applyAlignment="1">
      <alignment horizontal="left" vertical="top" wrapText="1"/>
    </xf>
    <xf numFmtId="0" fontId="0" fillId="0" borderId="0" xfId="0" applyAlignment="1">
      <alignment vertical="top"/>
    </xf>
    <xf numFmtId="0" fontId="0" fillId="0" borderId="30" xfId="0" applyBorder="1" applyAlignment="1">
      <alignment vertical="top"/>
    </xf>
    <xf numFmtId="0" fontId="0" fillId="0" borderId="0" xfId="0" applyAlignment="1">
      <alignment/>
    </xf>
    <xf numFmtId="0" fontId="24" fillId="3" borderId="0" xfId="0" applyFont="1" applyFill="1" applyAlignment="1">
      <alignment horizontal="centerContinuous" wrapText="1"/>
    </xf>
    <xf numFmtId="182" fontId="24" fillId="3" borderId="0" xfId="0" applyNumberFormat="1" applyFont="1" applyFill="1" applyAlignment="1">
      <alignment horizontal="centerContinuous" wrapText="1"/>
    </xf>
    <xf numFmtId="0" fontId="0" fillId="0" borderId="0" xfId="0" applyBorder="1" applyAlignment="1">
      <alignment horizontal="left" wrapText="1"/>
    </xf>
    <xf numFmtId="0" fontId="0" fillId="0" borderId="17" xfId="0" applyBorder="1" applyAlignment="1">
      <alignment wrapText="1"/>
    </xf>
    <xf numFmtId="0" fontId="0" fillId="3" borderId="0" xfId="0" applyFill="1" applyAlignment="1">
      <alignment wrapText="1"/>
    </xf>
    <xf numFmtId="0" fontId="0" fillId="3" borderId="30" xfId="0" applyFill="1" applyBorder="1" applyAlignment="1">
      <alignment wrapText="1"/>
    </xf>
    <xf numFmtId="0" fontId="0" fillId="3" borderId="0" xfId="0" applyFill="1" applyBorder="1" applyAlignment="1">
      <alignment wrapText="1"/>
    </xf>
    <xf numFmtId="1" fontId="106" fillId="3" borderId="1" xfId="0" applyNumberFormat="1" applyFont="1" applyFill="1" applyBorder="1" applyAlignment="1">
      <alignment horizontal="center" wrapText="1"/>
    </xf>
    <xf numFmtId="1" fontId="106" fillId="3" borderId="2" xfId="0" applyNumberFormat="1" applyFont="1" applyFill="1" applyBorder="1" applyAlignment="1">
      <alignment horizontal="center" wrapText="1"/>
    </xf>
    <xf numFmtId="3" fontId="15" fillId="3" borderId="5" xfId="15" applyNumberFormat="1" applyFont="1" applyFill="1" applyBorder="1" applyAlignment="1">
      <alignment horizontal="center"/>
    </xf>
    <xf numFmtId="0" fontId="107" fillId="3" borderId="1" xfId="0" applyFont="1" applyFill="1" applyBorder="1" applyAlignment="1">
      <alignment horizontal="center"/>
    </xf>
    <xf numFmtId="0" fontId="107" fillId="3" borderId="2" xfId="0" applyFont="1" applyFill="1" applyBorder="1" applyAlignment="1">
      <alignment horizontal="center"/>
    </xf>
    <xf numFmtId="3" fontId="108" fillId="3" borderId="1" xfId="0" applyNumberFormat="1" applyFont="1" applyFill="1" applyBorder="1" applyAlignment="1">
      <alignment horizontal="center"/>
    </xf>
    <xf numFmtId="3" fontId="108" fillId="3" borderId="2" xfId="0" applyNumberFormat="1" applyFont="1" applyFill="1" applyBorder="1" applyAlignment="1">
      <alignment horizontal="center"/>
    </xf>
    <xf numFmtId="2" fontId="108" fillId="3" borderId="1" xfId="0" applyNumberFormat="1" applyFont="1" applyFill="1" applyBorder="1" applyAlignment="1">
      <alignment horizontal="center"/>
    </xf>
    <xf numFmtId="2" fontId="108" fillId="3" borderId="2" xfId="0" applyNumberFormat="1" applyFont="1" applyFill="1" applyBorder="1" applyAlignment="1">
      <alignment horizontal="center"/>
    </xf>
    <xf numFmtId="0" fontId="4" fillId="0" borderId="1" xfId="0" applyFont="1" applyFill="1" applyBorder="1" applyAlignment="1">
      <alignment horizontal="left" wrapText="1"/>
    </xf>
    <xf numFmtId="0" fontId="4" fillId="0" borderId="21" xfId="0" applyFont="1" applyFill="1" applyBorder="1" applyAlignment="1">
      <alignment horizontal="left" wrapText="1"/>
    </xf>
    <xf numFmtId="0" fontId="4" fillId="0" borderId="19" xfId="0" applyFont="1" applyFill="1" applyBorder="1" applyAlignment="1">
      <alignment horizontal="left" wrapText="1"/>
    </xf>
    <xf numFmtId="0" fontId="2" fillId="0" borderId="20" xfId="0" applyFont="1" applyFill="1" applyBorder="1" applyAlignment="1">
      <alignment horizontal="left" wrapText="1"/>
    </xf>
    <xf numFmtId="0" fontId="2" fillId="0" borderId="1" xfId="0" applyFont="1" applyFill="1" applyBorder="1" applyAlignment="1">
      <alignment horizontal="left" wrapText="1"/>
    </xf>
    <xf numFmtId="0" fontId="3" fillId="0" borderId="5" xfId="0" applyFont="1" applyBorder="1" applyAlignment="1">
      <alignment horizontal="center" wrapText="1"/>
    </xf>
    <xf numFmtId="0" fontId="3" fillId="0" borderId="3" xfId="0" applyFont="1" applyFill="1" applyBorder="1" applyAlignment="1">
      <alignment horizontal="center" wrapText="1"/>
    </xf>
    <xf numFmtId="0" fontId="3" fillId="0" borderId="68" xfId="0" applyFont="1" applyBorder="1" applyAlignment="1">
      <alignment horizontal="center" wrapText="1"/>
    </xf>
    <xf numFmtId="0" fontId="3" fillId="1" borderId="40" xfId="0" applyFont="1" applyFill="1" applyBorder="1" applyAlignment="1">
      <alignment horizontal="center" wrapText="1"/>
    </xf>
    <xf numFmtId="0" fontId="2" fillId="0" borderId="21" xfId="0" applyFont="1" applyFill="1" applyBorder="1" applyAlignment="1">
      <alignment horizontal="left" wrapText="1"/>
    </xf>
    <xf numFmtId="0" fontId="3" fillId="1" borderId="68" xfId="0" applyFont="1" applyFill="1" applyBorder="1" applyAlignment="1">
      <alignment horizontal="center" wrapText="1"/>
    </xf>
    <xf numFmtId="0" fontId="3" fillId="0" borderId="4" xfId="0" applyFont="1" applyFill="1" applyBorder="1" applyAlignment="1">
      <alignment horizontal="center" wrapText="1"/>
    </xf>
    <xf numFmtId="0" fontId="12" fillId="0" borderId="2" xfId="0" applyFont="1" applyFill="1" applyBorder="1" applyAlignment="1">
      <alignment horizontal="left" wrapText="1"/>
    </xf>
    <xf numFmtId="0" fontId="2" fillId="0" borderId="0" xfId="0" applyFont="1" applyFill="1" applyAlignment="1">
      <alignment horizontal="left" wrapText="1"/>
    </xf>
    <xf numFmtId="164" fontId="15" fillId="3" borderId="4" xfId="0" applyNumberFormat="1" applyFont="1" applyFill="1" applyBorder="1" applyAlignment="1">
      <alignment horizontal="center" wrapText="1"/>
    </xf>
    <xf numFmtId="0" fontId="15" fillId="3" borderId="5" xfId="0" applyFont="1" applyFill="1" applyBorder="1" applyAlignment="1">
      <alignment horizontal="center" wrapText="1"/>
    </xf>
    <xf numFmtId="0" fontId="9" fillId="0" borderId="1" xfId="0" applyFont="1" applyFill="1" applyBorder="1" applyAlignment="1">
      <alignment horizontal="left" wrapText="1"/>
    </xf>
    <xf numFmtId="2" fontId="15" fillId="3" borderId="4" xfId="0" applyNumberFormat="1" applyFont="1" applyFill="1" applyBorder="1" applyAlignment="1">
      <alignment horizontal="center" wrapText="1"/>
    </xf>
    <xf numFmtId="0" fontId="14" fillId="0" borderId="4" xfId="0" applyFont="1" applyBorder="1" applyAlignment="1">
      <alignment horizontal="center" wrapText="1"/>
    </xf>
    <xf numFmtId="0" fontId="3" fillId="0" borderId="0" xfId="0" applyFont="1" applyAlignment="1">
      <alignment horizontal="center" wrapText="1"/>
    </xf>
    <xf numFmtId="0" fontId="9" fillId="0" borderId="2" xfId="0" applyFont="1" applyFill="1" applyBorder="1" applyAlignment="1">
      <alignment horizontal="left" wrapText="1"/>
    </xf>
    <xf numFmtId="49" fontId="0" fillId="0" borderId="0" xfId="0" applyNumberFormat="1" applyAlignment="1">
      <alignment wrapText="1"/>
    </xf>
    <xf numFmtId="49" fontId="24" fillId="3" borderId="0" xfId="0" applyNumberFormat="1" applyFont="1" applyFill="1" applyAlignment="1">
      <alignment wrapText="1"/>
    </xf>
    <xf numFmtId="49" fontId="24" fillId="3" borderId="0" xfId="0" applyNumberFormat="1" applyFont="1" applyFill="1" applyAlignment="1">
      <alignment horizontal="left" wrapText="1"/>
    </xf>
    <xf numFmtId="49" fontId="3" fillId="0" borderId="2" xfId="0" applyNumberFormat="1" applyFont="1" applyFill="1" applyBorder="1" applyAlignment="1">
      <alignment wrapText="1"/>
    </xf>
    <xf numFmtId="49" fontId="3" fillId="0" borderId="2" xfId="0" applyNumberFormat="1" applyFont="1" applyFill="1" applyBorder="1" applyAlignment="1">
      <alignment horizontal="left" wrapText="1"/>
    </xf>
    <xf numFmtId="49" fontId="3" fillId="0" borderId="14" xfId="0" applyNumberFormat="1" applyFont="1" applyFill="1" applyBorder="1" applyAlignment="1">
      <alignment horizontal="left" wrapText="1"/>
    </xf>
    <xf numFmtId="49" fontId="3" fillId="0" borderId="42" xfId="0" applyNumberFormat="1" applyFont="1" applyFill="1" applyBorder="1" applyAlignment="1">
      <alignment horizontal="left" wrapText="1"/>
    </xf>
    <xf numFmtId="49" fontId="3" fillId="0" borderId="11" xfId="0" applyNumberFormat="1" applyFont="1" applyFill="1" applyBorder="1" applyAlignment="1">
      <alignment horizontal="left" wrapText="1"/>
    </xf>
    <xf numFmtId="49" fontId="3" fillId="0" borderId="2" xfId="0" applyNumberFormat="1" applyFont="1" applyFill="1" applyBorder="1" applyAlignment="1">
      <alignment horizontal="right" wrapText="1"/>
    </xf>
    <xf numFmtId="49" fontId="5" fillId="0" borderId="2" xfId="0" applyNumberFormat="1" applyFont="1" applyFill="1" applyBorder="1" applyAlignment="1">
      <alignment horizontal="right" wrapText="1"/>
    </xf>
    <xf numFmtId="49" fontId="6" fillId="0" borderId="2" xfId="0" applyNumberFormat="1" applyFont="1" applyFill="1" applyBorder="1" applyAlignment="1">
      <alignment wrapText="1"/>
    </xf>
    <xf numFmtId="49" fontId="3" fillId="0" borderId="14" xfId="0" applyNumberFormat="1" applyFont="1" applyFill="1" applyBorder="1" applyAlignment="1">
      <alignment wrapText="1"/>
    </xf>
    <xf numFmtId="49" fontId="6" fillId="0" borderId="2" xfId="0" applyNumberFormat="1" applyFont="1" applyFill="1" applyBorder="1" applyAlignment="1">
      <alignment horizontal="left" wrapText="1"/>
    </xf>
    <xf numFmtId="49" fontId="3" fillId="0" borderId="44" xfId="0" applyNumberFormat="1" applyFont="1" applyFill="1" applyBorder="1" applyAlignment="1">
      <alignment wrapText="1"/>
    </xf>
    <xf numFmtId="49" fontId="3" fillId="0" borderId="1" xfId="0" applyNumberFormat="1" applyFont="1" applyFill="1" applyBorder="1" applyAlignment="1">
      <alignment wrapText="1"/>
    </xf>
    <xf numFmtId="49" fontId="3" fillId="0" borderId="0" xfId="0" applyNumberFormat="1" applyFont="1" applyFill="1" applyBorder="1" applyAlignment="1">
      <alignment wrapText="1"/>
    </xf>
    <xf numFmtId="49" fontId="3" fillId="0" borderId="0" xfId="0" applyNumberFormat="1" applyFont="1" applyFill="1" applyBorder="1" applyAlignment="1">
      <alignment horizontal="left" wrapText="1"/>
    </xf>
    <xf numFmtId="49" fontId="1" fillId="0" borderId="0" xfId="0" applyNumberFormat="1" applyFont="1" applyFill="1" applyAlignment="1">
      <alignment wrapText="1"/>
    </xf>
    <xf numFmtId="49" fontId="67" fillId="3" borderId="0" xfId="0" applyNumberFormat="1" applyFont="1" applyFill="1" applyAlignment="1">
      <alignment wrapText="1"/>
    </xf>
    <xf numFmtId="49" fontId="8" fillId="0" borderId="0" xfId="0" applyNumberFormat="1" applyFont="1" applyFill="1" applyAlignment="1">
      <alignment wrapText="1"/>
    </xf>
    <xf numFmtId="49" fontId="67" fillId="3" borderId="0" xfId="0" applyNumberFormat="1" applyFont="1" applyFill="1" applyAlignment="1">
      <alignment horizontal="left" wrapText="1"/>
    </xf>
    <xf numFmtId="49" fontId="10" fillId="0" borderId="2" xfId="0" applyNumberFormat="1" applyFont="1" applyFill="1" applyBorder="1" applyAlignment="1">
      <alignment horizontal="left" wrapText="1"/>
    </xf>
    <xf numFmtId="49" fontId="10" fillId="0" borderId="2" xfId="0" applyNumberFormat="1" applyFont="1" applyFill="1" applyBorder="1" applyAlignment="1">
      <alignment wrapText="1"/>
    </xf>
    <xf numFmtId="49" fontId="5" fillId="0" borderId="49" xfId="0" applyNumberFormat="1" applyFont="1" applyFill="1" applyBorder="1" applyAlignment="1">
      <alignment horizontal="right" wrapText="1"/>
    </xf>
    <xf numFmtId="49" fontId="6" fillId="0" borderId="2" xfId="0" applyNumberFormat="1" applyFont="1" applyFill="1" applyBorder="1" applyAlignment="1">
      <alignment horizontal="right" wrapText="1"/>
    </xf>
    <xf numFmtId="49" fontId="3" fillId="0" borderId="2" xfId="0" applyNumberFormat="1" applyFont="1" applyFill="1" applyBorder="1" applyAlignment="1">
      <alignment horizontal="left" vertical="top" wrapText="1"/>
    </xf>
    <xf numFmtId="49" fontId="5" fillId="0" borderId="2" xfId="0" applyNumberFormat="1" applyFont="1" applyFill="1" applyBorder="1" applyAlignment="1">
      <alignment horizontal="left" wrapText="1"/>
    </xf>
    <xf numFmtId="49" fontId="5" fillId="0" borderId="42" xfId="0" applyNumberFormat="1" applyFont="1" applyFill="1" applyBorder="1" applyAlignment="1">
      <alignment horizontal="right" wrapText="1"/>
    </xf>
    <xf numFmtId="49" fontId="3" fillId="0" borderId="44" xfId="0" applyNumberFormat="1" applyFont="1" applyFill="1" applyBorder="1" applyAlignment="1">
      <alignment horizontal="left" vertical="top" wrapText="1"/>
    </xf>
    <xf numFmtId="49" fontId="3" fillId="0" borderId="21" xfId="0" applyNumberFormat="1" applyFont="1" applyFill="1" applyBorder="1" applyAlignment="1">
      <alignment horizontal="right" wrapText="1"/>
    </xf>
    <xf numFmtId="49" fontId="3" fillId="0" borderId="44" xfId="0" applyNumberFormat="1" applyFont="1" applyFill="1" applyBorder="1" applyAlignment="1">
      <alignment horizontal="left" wrapText="1"/>
    </xf>
    <xf numFmtId="49" fontId="10" fillId="0" borderId="44" xfId="0" applyNumberFormat="1" applyFont="1" applyFill="1" applyBorder="1" applyAlignment="1">
      <alignment horizontal="left" wrapText="1"/>
    </xf>
    <xf numFmtId="49" fontId="14" fillId="0" borderId="2" xfId="0" applyNumberFormat="1" applyFont="1" applyFill="1" applyBorder="1" applyAlignment="1">
      <alignment horizontal="left" wrapText="1"/>
    </xf>
    <xf numFmtId="49" fontId="3" fillId="0" borderId="0" xfId="0" applyNumberFormat="1" applyFont="1" applyFill="1" applyBorder="1" applyAlignment="1">
      <alignment horizontal="left" vertical="top" wrapText="1"/>
    </xf>
    <xf numFmtId="49" fontId="3" fillId="0" borderId="0" xfId="0" applyNumberFormat="1" applyFont="1" applyFill="1" applyAlignment="1">
      <alignment wrapText="1"/>
    </xf>
    <xf numFmtId="49" fontId="3" fillId="0" borderId="21" xfId="0" applyNumberFormat="1" applyFont="1" applyFill="1" applyBorder="1" applyAlignment="1">
      <alignment horizontal="left" wrapText="1"/>
    </xf>
    <xf numFmtId="49" fontId="9" fillId="0" borderId="2" xfId="0" applyNumberFormat="1" applyFont="1" applyFill="1" applyBorder="1" applyAlignment="1">
      <alignment horizontal="left" wrapText="1"/>
    </xf>
    <xf numFmtId="49" fontId="3" fillId="0" borderId="45" xfId="0" applyNumberFormat="1" applyFont="1" applyFill="1" applyBorder="1" applyAlignment="1">
      <alignment horizontal="left" wrapText="1"/>
    </xf>
    <xf numFmtId="0" fontId="3" fillId="0" borderId="24" xfId="0" applyFont="1" applyFill="1" applyBorder="1" applyAlignment="1">
      <alignment/>
    </xf>
    <xf numFmtId="0" fontId="0" fillId="0" borderId="9" xfId="0" applyBorder="1" applyAlignment="1">
      <alignment horizontal="center"/>
    </xf>
    <xf numFmtId="0" fontId="3" fillId="0" borderId="45" xfId="0" applyFont="1" applyFill="1" applyBorder="1" applyAlignment="1">
      <alignment wrapText="1"/>
    </xf>
    <xf numFmtId="0" fontId="0" fillId="0" borderId="0" xfId="0" applyAlignment="1">
      <alignment horizontal="left" wrapText="1"/>
    </xf>
    <xf numFmtId="0" fontId="0" fillId="0" borderId="8" xfId="0" applyBorder="1" applyAlignment="1">
      <alignment wrapText="1"/>
    </xf>
    <xf numFmtId="0" fontId="0" fillId="0" borderId="2" xfId="0" applyBorder="1" applyAlignment="1">
      <alignment horizontal="left" wrapText="1"/>
    </xf>
    <xf numFmtId="0" fontId="0" fillId="0" borderId="15" xfId="0" applyBorder="1" applyAlignment="1">
      <alignment wrapText="1"/>
    </xf>
    <xf numFmtId="0" fontId="3" fillId="9" borderId="0" xfId="0" applyFont="1" applyFill="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Work\WB%20ResearchComm.%20Folder\Mexico%20Folder\Obregon\RAP%20en%20Espa&#241;ol%20-YAQUI%20final%20v%209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AP%20en%20Espa&#241;ol%20-Ejemplo"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Entrada - 94-95"/>
      <sheetName val="2. Entrada - 95-96"/>
      <sheetName val="3. Entrada - 99-00"/>
      <sheetName val="4. Indicadores externos"/>
      <sheetName val="5. Preguntas de Oficina Proy. "/>
      <sheetName val="6.  Empleados del Proyecto"/>
      <sheetName val="7. WUA"/>
      <sheetName val="8.  Canal Principal"/>
      <sheetName val="9. Canales del Segundo Nivel"/>
      <sheetName val="10.  Canales del Tercer Nivel"/>
      <sheetName val="11. Entregas Finales"/>
      <sheetName val="12. Indicadores Internos"/>
      <sheetName val="13. Indicadores de IPTRI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5. Preguntas de Oficina Proy.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I310"/>
  <sheetViews>
    <sheetView zoomScale="50" zoomScaleNormal="50" workbookViewId="0" topLeftCell="B283">
      <pane xSplit="9900" topLeftCell="O2" activePane="topLeft" state="split"/>
      <selection pane="topLeft" activeCell="F298" sqref="F298"/>
      <selection pane="topRight" activeCell="O39" sqref="D39:O39"/>
    </sheetView>
  </sheetViews>
  <sheetFormatPr defaultColWidth="9.140625" defaultRowHeight="12.75"/>
  <cols>
    <col min="1" max="1" width="12.28125" style="0" customWidth="1"/>
    <col min="2" max="2" width="76.57421875" style="0" customWidth="1"/>
    <col min="3" max="3" width="33.140625" style="0" customWidth="1"/>
    <col min="4" max="4" width="19.7109375" style="0" customWidth="1"/>
    <col min="5" max="5" width="14.7109375" style="0" customWidth="1"/>
    <col min="6" max="6" width="15.8515625" style="0" customWidth="1"/>
    <col min="7" max="7" width="24.28125" style="0" customWidth="1"/>
    <col min="8" max="8" width="16.28125" style="0" customWidth="1"/>
    <col min="9" max="9" width="15.140625" style="0" customWidth="1"/>
    <col min="10" max="10" width="15.57421875" style="0" customWidth="1"/>
    <col min="11" max="11" width="14.8515625" style="0" customWidth="1"/>
    <col min="12" max="12" width="15.421875" style="0" customWidth="1"/>
    <col min="13" max="13" width="15.28125" style="0" customWidth="1"/>
    <col min="14" max="14" width="16.28125" style="0" customWidth="1"/>
    <col min="15" max="15" width="17.28125" style="0" customWidth="1"/>
    <col min="16" max="16" width="46.7109375" style="0" customWidth="1"/>
    <col min="17" max="17" width="34.28125" style="0" customWidth="1"/>
    <col min="18" max="19" width="13.421875" style="0" customWidth="1"/>
    <col min="20" max="21" width="14.00390625" style="0" customWidth="1"/>
    <col min="22" max="22" width="10.28125" style="0" customWidth="1"/>
    <col min="23" max="25" width="14.00390625" style="0" customWidth="1"/>
    <col min="26" max="26" width="11.140625" style="0" customWidth="1"/>
    <col min="33" max="34" width="9.8515625" style="0" customWidth="1"/>
  </cols>
  <sheetData>
    <row r="1" spans="1:32" ht="26.25" thickBot="1">
      <c r="A1" s="149" t="s">
        <v>737</v>
      </c>
      <c r="B1" s="150"/>
      <c r="C1" s="151"/>
      <c r="D1" s="446" t="s">
        <v>738</v>
      </c>
      <c r="E1" s="150"/>
      <c r="F1" s="139"/>
      <c r="G1" s="139"/>
      <c r="H1" s="139"/>
      <c r="I1" s="139"/>
      <c r="J1" s="139"/>
      <c r="K1" s="139"/>
      <c r="L1" s="139"/>
      <c r="M1" s="139"/>
      <c r="N1" s="139"/>
      <c r="O1" s="139"/>
      <c r="P1" s="100" t="s">
        <v>739</v>
      </c>
      <c r="Q1" s="100" t="s">
        <v>740</v>
      </c>
      <c r="R1" s="100" t="s">
        <v>741</v>
      </c>
      <c r="S1" s="152"/>
      <c r="T1" s="152"/>
      <c r="U1" s="152"/>
      <c r="V1" s="152"/>
      <c r="W1" s="152"/>
      <c r="X1" s="152"/>
      <c r="Y1" s="152"/>
      <c r="Z1" s="152"/>
      <c r="AA1" s="152"/>
      <c r="AB1" s="152"/>
      <c r="AC1" s="152"/>
      <c r="AD1" s="153"/>
      <c r="AE1" s="150"/>
      <c r="AF1" s="150"/>
    </row>
    <row r="2" spans="1:32" ht="16.5" thickBot="1">
      <c r="A2" s="150"/>
      <c r="B2" s="150"/>
      <c r="C2" s="154"/>
      <c r="D2" s="446" t="s">
        <v>742</v>
      </c>
      <c r="E2" s="150"/>
      <c r="F2" s="139"/>
      <c r="G2" s="139"/>
      <c r="H2" s="139"/>
      <c r="I2" s="139"/>
      <c r="J2" s="139"/>
      <c r="K2" s="139"/>
      <c r="L2" s="139"/>
      <c r="M2" s="139"/>
      <c r="N2" s="139"/>
      <c r="O2" s="139"/>
      <c r="P2" s="155">
        <f>IF(C41&lt;=0,0,$C$21/(5*C41-$C$21))</f>
        <v>0</v>
      </c>
      <c r="Q2" s="155">
        <f>IF(1&lt;P2&lt;0,0,P2)</f>
        <v>0</v>
      </c>
      <c r="R2" s="155">
        <f>Q2/(1-Q2)</f>
        <v>0</v>
      </c>
      <c r="S2" s="152"/>
      <c r="T2" s="152"/>
      <c r="U2" s="152"/>
      <c r="V2" s="152"/>
      <c r="W2" s="152"/>
      <c r="X2" s="152"/>
      <c r="Y2" s="152"/>
      <c r="Z2" s="152"/>
      <c r="AA2" s="152"/>
      <c r="AB2" s="152"/>
      <c r="AC2" s="152"/>
      <c r="AD2" s="153"/>
      <c r="AE2" s="150"/>
      <c r="AF2" s="150"/>
    </row>
    <row r="3" spans="1:32" ht="16.5" thickBot="1">
      <c r="A3" s="150"/>
      <c r="B3" s="150"/>
      <c r="C3" s="470">
        <v>3</v>
      </c>
      <c r="D3" s="446" t="s">
        <v>743</v>
      </c>
      <c r="E3" s="150"/>
      <c r="F3" s="139"/>
      <c r="G3" s="139"/>
      <c r="H3" s="139"/>
      <c r="I3" s="139"/>
      <c r="J3" s="139"/>
      <c r="K3" s="139"/>
      <c r="L3" s="139"/>
      <c r="M3" s="139"/>
      <c r="N3" s="139"/>
      <c r="O3" s="139"/>
      <c r="P3" s="155">
        <f aca="true" t="shared" si="0" ref="P3:P18">IF(C42&lt;=0,0,$C$21/(5*C42-$C$21))</f>
        <v>0</v>
      </c>
      <c r="Q3" s="155">
        <f aca="true" t="shared" si="1" ref="Q3:Q18">IF(1&lt;P3&lt;0,0,P3)</f>
        <v>0</v>
      </c>
      <c r="R3" s="155">
        <f aca="true" t="shared" si="2" ref="R3:R18">Q3/(1-Q3)</f>
        <v>0</v>
      </c>
      <c r="S3" s="152"/>
      <c r="T3" s="152"/>
      <c r="U3" s="152"/>
      <c r="V3" s="152"/>
      <c r="W3" s="152"/>
      <c r="X3" s="152"/>
      <c r="Y3" s="152"/>
      <c r="Z3" s="152"/>
      <c r="AA3" s="152"/>
      <c r="AB3" s="152"/>
      <c r="AC3" s="152"/>
      <c r="AD3" s="153"/>
      <c r="AE3" s="150"/>
      <c r="AF3" s="150"/>
    </row>
    <row r="4" spans="1:32" ht="16.5" thickBot="1">
      <c r="A4" s="157"/>
      <c r="B4" s="150"/>
      <c r="C4" s="471">
        <v>4</v>
      </c>
      <c r="D4" s="446" t="s">
        <v>744</v>
      </c>
      <c r="E4" s="150"/>
      <c r="F4" s="139"/>
      <c r="G4" s="139"/>
      <c r="H4" s="139"/>
      <c r="I4" s="139"/>
      <c r="J4" s="139"/>
      <c r="K4" s="139"/>
      <c r="L4" s="139"/>
      <c r="M4" s="139"/>
      <c r="N4" s="139"/>
      <c r="O4" s="139"/>
      <c r="P4" s="155">
        <f t="shared" si="0"/>
        <v>0</v>
      </c>
      <c r="Q4" s="155">
        <f t="shared" si="1"/>
        <v>0</v>
      </c>
      <c r="R4" s="155">
        <f t="shared" si="2"/>
        <v>0</v>
      </c>
      <c r="S4" s="152"/>
      <c r="T4" s="152"/>
      <c r="U4" s="152"/>
      <c r="V4" s="152"/>
      <c r="W4" s="152"/>
      <c r="X4" s="152"/>
      <c r="Y4" s="152"/>
      <c r="Z4" s="152"/>
      <c r="AA4" s="152"/>
      <c r="AB4" s="152"/>
      <c r="AC4" s="152"/>
      <c r="AD4" s="153"/>
      <c r="AE4" s="150"/>
      <c r="AF4" s="150"/>
    </row>
    <row r="5" spans="1:32" ht="15.75">
      <c r="A5" s="158"/>
      <c r="B5" s="159"/>
      <c r="C5" s="159"/>
      <c r="D5" s="159"/>
      <c r="E5" s="159"/>
      <c r="F5" s="159"/>
      <c r="G5" s="159"/>
      <c r="H5" s="159"/>
      <c r="I5" s="159"/>
      <c r="J5" s="159"/>
      <c r="K5" s="159"/>
      <c r="L5" s="159"/>
      <c r="M5" s="159"/>
      <c r="N5" s="159"/>
      <c r="O5" s="159"/>
      <c r="P5" s="155">
        <f t="shared" si="0"/>
        <v>0</v>
      </c>
      <c r="Q5" s="155">
        <f t="shared" si="1"/>
        <v>0</v>
      </c>
      <c r="R5" s="155">
        <f t="shared" si="2"/>
        <v>0</v>
      </c>
      <c r="S5" s="152"/>
      <c r="T5" s="152"/>
      <c r="U5" s="152"/>
      <c r="V5" s="152"/>
      <c r="W5" s="152"/>
      <c r="X5" s="152"/>
      <c r="Y5" s="152"/>
      <c r="Z5" s="152"/>
      <c r="AA5" s="152"/>
      <c r="AB5" s="152"/>
      <c r="AC5" s="152"/>
      <c r="AD5" s="153"/>
      <c r="AE5" s="150"/>
      <c r="AF5" s="150"/>
    </row>
    <row r="6" spans="1:32" ht="15.75">
      <c r="A6" s="139"/>
      <c r="B6" s="139"/>
      <c r="C6" s="139"/>
      <c r="D6" s="139"/>
      <c r="E6" s="139"/>
      <c r="F6" s="139"/>
      <c r="G6" s="139"/>
      <c r="H6" s="139"/>
      <c r="I6" s="139"/>
      <c r="J6" s="139"/>
      <c r="K6" s="139"/>
      <c r="L6" s="139"/>
      <c r="M6" s="139"/>
      <c r="N6" s="139"/>
      <c r="O6" s="139"/>
      <c r="P6" s="155">
        <f t="shared" si="0"/>
        <v>0</v>
      </c>
      <c r="Q6" s="155">
        <f t="shared" si="1"/>
        <v>0</v>
      </c>
      <c r="R6" s="155">
        <f t="shared" si="2"/>
        <v>0</v>
      </c>
      <c r="S6" s="152"/>
      <c r="T6" s="152"/>
      <c r="U6" s="152"/>
      <c r="V6" s="152"/>
      <c r="W6" s="152"/>
      <c r="X6" s="152"/>
      <c r="Y6" s="152"/>
      <c r="Z6" s="152"/>
      <c r="AA6" s="152"/>
      <c r="AB6" s="152"/>
      <c r="AC6" s="152"/>
      <c r="AD6" s="153"/>
      <c r="AE6" s="150"/>
      <c r="AF6" s="150"/>
    </row>
    <row r="7" spans="1:32" ht="15.75">
      <c r="A7" s="139"/>
      <c r="B7" s="139"/>
      <c r="C7" s="139"/>
      <c r="D7" s="139"/>
      <c r="E7" s="139"/>
      <c r="F7" s="139"/>
      <c r="G7" s="139"/>
      <c r="H7" s="139"/>
      <c r="I7" s="139"/>
      <c r="J7" s="139"/>
      <c r="K7" s="139"/>
      <c r="L7" s="139"/>
      <c r="M7" s="139"/>
      <c r="N7" s="139"/>
      <c r="O7" s="139"/>
      <c r="P7" s="155">
        <f t="shared" si="0"/>
        <v>0</v>
      </c>
      <c r="Q7" s="155">
        <f t="shared" si="1"/>
        <v>0</v>
      </c>
      <c r="R7" s="155">
        <f t="shared" si="2"/>
        <v>0</v>
      </c>
      <c r="S7" s="152"/>
      <c r="T7" s="152"/>
      <c r="U7" s="152"/>
      <c r="V7" s="152"/>
      <c r="W7" s="152"/>
      <c r="X7" s="152"/>
      <c r="Y7" s="152"/>
      <c r="Z7" s="152"/>
      <c r="AA7" s="152"/>
      <c r="AB7" s="152"/>
      <c r="AC7" s="152"/>
      <c r="AD7" s="153"/>
      <c r="AE7" s="150"/>
      <c r="AF7" s="150"/>
    </row>
    <row r="8" spans="1:32" ht="20.25">
      <c r="A8" s="139"/>
      <c r="B8" s="160" t="s">
        <v>745</v>
      </c>
      <c r="C8" s="462"/>
      <c r="D8" s="139"/>
      <c r="E8" s="139"/>
      <c r="F8" s="139"/>
      <c r="G8" s="139"/>
      <c r="H8" s="139"/>
      <c r="I8" s="139"/>
      <c r="J8" s="139"/>
      <c r="K8" s="139"/>
      <c r="L8" s="139"/>
      <c r="M8" s="139"/>
      <c r="N8" s="139"/>
      <c r="O8" s="139"/>
      <c r="P8" s="155">
        <f t="shared" si="0"/>
        <v>0</v>
      </c>
      <c r="Q8" s="155">
        <f t="shared" si="1"/>
        <v>0</v>
      </c>
      <c r="R8" s="155">
        <f t="shared" si="2"/>
        <v>0</v>
      </c>
      <c r="S8" s="152"/>
      <c r="T8" s="152"/>
      <c r="U8" s="152"/>
      <c r="V8" s="152"/>
      <c r="W8" s="152"/>
      <c r="X8" s="152"/>
      <c r="Y8" s="152"/>
      <c r="Z8" s="152"/>
      <c r="AA8" s="152"/>
      <c r="AB8" s="152"/>
      <c r="AC8" s="152"/>
      <c r="AD8" s="153"/>
      <c r="AE8" s="150"/>
      <c r="AF8" s="150"/>
    </row>
    <row r="9" spans="1:32" ht="20.25">
      <c r="A9" s="139"/>
      <c r="B9" s="160" t="s">
        <v>746</v>
      </c>
      <c r="C9" s="463"/>
      <c r="D9" s="139"/>
      <c r="E9" s="139"/>
      <c r="F9" s="139"/>
      <c r="G9" s="139"/>
      <c r="H9" s="139"/>
      <c r="I9" s="139"/>
      <c r="J9" s="139"/>
      <c r="K9" s="139"/>
      <c r="L9" s="139"/>
      <c r="M9" s="139"/>
      <c r="N9" s="139"/>
      <c r="O9" s="139"/>
      <c r="P9" s="155">
        <f t="shared" si="0"/>
        <v>0</v>
      </c>
      <c r="Q9" s="155">
        <f t="shared" si="1"/>
        <v>0</v>
      </c>
      <c r="R9" s="155">
        <f t="shared" si="2"/>
        <v>0</v>
      </c>
      <c r="S9" s="152"/>
      <c r="T9" s="152"/>
      <c r="U9" s="152"/>
      <c r="V9" s="152"/>
      <c r="W9" s="152"/>
      <c r="X9" s="152"/>
      <c r="Y9" s="152"/>
      <c r="Z9" s="152"/>
      <c r="AA9" s="152"/>
      <c r="AB9" s="152"/>
      <c r="AC9" s="152"/>
      <c r="AD9" s="153"/>
      <c r="AE9" s="150"/>
      <c r="AF9" s="150"/>
    </row>
    <row r="10" spans="1:32" ht="15.75">
      <c r="A10" s="139"/>
      <c r="B10" s="161" t="s">
        <v>747</v>
      </c>
      <c r="C10" s="241"/>
      <c r="D10" s="447" t="s">
        <v>748</v>
      </c>
      <c r="E10" s="139"/>
      <c r="F10" s="139"/>
      <c r="G10" s="139"/>
      <c r="H10" s="139"/>
      <c r="I10" s="139"/>
      <c r="J10" s="139"/>
      <c r="K10" s="139"/>
      <c r="L10" s="139"/>
      <c r="M10" s="139"/>
      <c r="N10" s="139"/>
      <c r="O10" s="139"/>
      <c r="P10" s="155">
        <f t="shared" si="0"/>
        <v>0</v>
      </c>
      <c r="Q10" s="155">
        <f t="shared" si="1"/>
        <v>0</v>
      </c>
      <c r="R10" s="155">
        <f t="shared" si="2"/>
        <v>0</v>
      </c>
      <c r="S10" s="152"/>
      <c r="T10" s="152"/>
      <c r="U10" s="152"/>
      <c r="V10" s="152"/>
      <c r="W10" s="152"/>
      <c r="X10" s="152"/>
      <c r="Y10" s="152"/>
      <c r="Z10" s="152"/>
      <c r="AA10" s="152"/>
      <c r="AB10" s="152"/>
      <c r="AC10" s="152"/>
      <c r="AD10" s="153"/>
      <c r="AE10" s="150"/>
      <c r="AF10" s="150"/>
    </row>
    <row r="11" spans="1:32" ht="15.75">
      <c r="A11" s="150"/>
      <c r="B11" s="157" t="s">
        <v>749</v>
      </c>
      <c r="C11" s="464"/>
      <c r="D11" s="461" t="s">
        <v>750</v>
      </c>
      <c r="E11" s="150"/>
      <c r="F11" s="150"/>
      <c r="G11" s="150"/>
      <c r="H11" s="150"/>
      <c r="I11" s="150"/>
      <c r="J11" s="150"/>
      <c r="K11" s="150"/>
      <c r="L11" s="150"/>
      <c r="M11" s="150"/>
      <c r="N11" s="150"/>
      <c r="O11" s="150"/>
      <c r="P11" s="155">
        <f t="shared" si="0"/>
        <v>0</v>
      </c>
      <c r="Q11" s="155">
        <f t="shared" si="1"/>
        <v>0</v>
      </c>
      <c r="R11" s="155">
        <f t="shared" si="2"/>
        <v>0</v>
      </c>
      <c r="S11" s="152"/>
      <c r="T11" s="152"/>
      <c r="U11" s="152"/>
      <c r="V11" s="152"/>
      <c r="W11" s="152"/>
      <c r="X11" s="152"/>
      <c r="Y11" s="152"/>
      <c r="Z11" s="152"/>
      <c r="AA11" s="152"/>
      <c r="AB11" s="152"/>
      <c r="AC11" s="152"/>
      <c r="AD11" s="153"/>
      <c r="AE11" s="150"/>
      <c r="AF11" s="150"/>
    </row>
    <row r="12" spans="1:32" ht="15.75">
      <c r="A12" s="150"/>
      <c r="B12" s="150"/>
      <c r="C12" s="421"/>
      <c r="D12" s="461"/>
      <c r="E12" s="150"/>
      <c r="F12" s="150"/>
      <c r="G12" s="150"/>
      <c r="H12" s="150"/>
      <c r="I12" s="150"/>
      <c r="J12" s="150"/>
      <c r="K12" s="150"/>
      <c r="L12" s="150"/>
      <c r="M12" s="150"/>
      <c r="N12" s="150"/>
      <c r="O12" s="150"/>
      <c r="P12" s="155">
        <f t="shared" si="0"/>
        <v>0</v>
      </c>
      <c r="Q12" s="155">
        <f t="shared" si="1"/>
        <v>0</v>
      </c>
      <c r="R12" s="155">
        <f t="shared" si="2"/>
        <v>0</v>
      </c>
      <c r="S12" s="152"/>
      <c r="T12" s="152"/>
      <c r="U12" s="152"/>
      <c r="V12" s="152"/>
      <c r="W12" s="152"/>
      <c r="X12" s="152"/>
      <c r="Y12" s="152"/>
      <c r="Z12" s="152"/>
      <c r="AA12" s="152"/>
      <c r="AB12" s="152"/>
      <c r="AC12" s="152"/>
      <c r="AD12" s="153"/>
      <c r="AE12" s="150"/>
      <c r="AF12" s="150"/>
    </row>
    <row r="13" spans="1:32" ht="15.75">
      <c r="A13" s="139"/>
      <c r="B13" s="162" t="s">
        <v>751</v>
      </c>
      <c r="C13" s="465"/>
      <c r="D13" s="447" t="s">
        <v>752</v>
      </c>
      <c r="E13" s="139"/>
      <c r="F13" s="139"/>
      <c r="G13" s="139"/>
      <c r="H13" s="139"/>
      <c r="I13" s="139"/>
      <c r="J13" s="139"/>
      <c r="K13" s="139"/>
      <c r="L13" s="139"/>
      <c r="M13" s="139"/>
      <c r="N13" s="139"/>
      <c r="O13" s="139"/>
      <c r="P13" s="155">
        <f t="shared" si="0"/>
        <v>0</v>
      </c>
      <c r="Q13" s="155">
        <f t="shared" si="1"/>
        <v>0</v>
      </c>
      <c r="R13" s="155">
        <f t="shared" si="2"/>
        <v>0</v>
      </c>
      <c r="S13" s="152"/>
      <c r="T13" s="152"/>
      <c r="U13" s="152"/>
      <c r="V13" s="152"/>
      <c r="W13" s="152"/>
      <c r="X13" s="152"/>
      <c r="Y13" s="152"/>
      <c r="Z13" s="152"/>
      <c r="AA13" s="152"/>
      <c r="AB13" s="152"/>
      <c r="AC13" s="152"/>
      <c r="AD13" s="153"/>
      <c r="AE13" s="150"/>
      <c r="AF13" s="150"/>
    </row>
    <row r="14" spans="1:32" ht="15.75">
      <c r="A14" s="139"/>
      <c r="B14" s="162" t="s">
        <v>753</v>
      </c>
      <c r="C14" s="466"/>
      <c r="D14" s="447" t="s">
        <v>754</v>
      </c>
      <c r="E14" s="139"/>
      <c r="F14" s="139"/>
      <c r="G14" s="139"/>
      <c r="H14" s="139"/>
      <c r="I14" s="139"/>
      <c r="J14" s="139"/>
      <c r="K14" s="139"/>
      <c r="L14" s="139"/>
      <c r="M14" s="139"/>
      <c r="N14" s="139"/>
      <c r="O14" s="139"/>
      <c r="P14" s="155">
        <f t="shared" si="0"/>
        <v>0</v>
      </c>
      <c r="Q14" s="155">
        <f t="shared" si="1"/>
        <v>0</v>
      </c>
      <c r="R14" s="155">
        <f t="shared" si="2"/>
        <v>0</v>
      </c>
      <c r="S14" s="152"/>
      <c r="T14" s="152"/>
      <c r="U14" s="152"/>
      <c r="V14" s="152"/>
      <c r="W14" s="152"/>
      <c r="X14" s="152"/>
      <c r="Y14" s="152"/>
      <c r="Z14" s="152"/>
      <c r="AA14" s="152"/>
      <c r="AB14" s="152"/>
      <c r="AC14" s="152"/>
      <c r="AD14" s="153"/>
      <c r="AE14" s="150"/>
      <c r="AF14" s="150"/>
    </row>
    <row r="15" spans="1:32" ht="15.75">
      <c r="A15" s="139"/>
      <c r="B15" s="162" t="s">
        <v>755</v>
      </c>
      <c r="C15" s="466"/>
      <c r="D15" s="447" t="s">
        <v>756</v>
      </c>
      <c r="E15" s="139"/>
      <c r="F15" s="139"/>
      <c r="G15" s="139"/>
      <c r="H15" s="139"/>
      <c r="I15" s="139"/>
      <c r="J15" s="139"/>
      <c r="K15" s="139"/>
      <c r="L15" s="139"/>
      <c r="M15" s="139"/>
      <c r="N15" s="139"/>
      <c r="O15" s="139"/>
      <c r="P15" s="155">
        <f t="shared" si="0"/>
        <v>0</v>
      </c>
      <c r="Q15" s="155">
        <f t="shared" si="1"/>
        <v>0</v>
      </c>
      <c r="R15" s="155">
        <f t="shared" si="2"/>
        <v>0</v>
      </c>
      <c r="S15" s="152"/>
      <c r="T15" s="152"/>
      <c r="U15" s="152"/>
      <c r="V15" s="152"/>
      <c r="W15" s="152"/>
      <c r="X15" s="152"/>
      <c r="Y15" s="152"/>
      <c r="Z15" s="152"/>
      <c r="AA15" s="152"/>
      <c r="AB15" s="152"/>
      <c r="AC15" s="152"/>
      <c r="AD15" s="153"/>
      <c r="AE15" s="150"/>
      <c r="AF15" s="150"/>
    </row>
    <row r="16" spans="1:32" ht="15.75">
      <c r="A16" s="139"/>
      <c r="B16" s="162" t="s">
        <v>757</v>
      </c>
      <c r="C16" s="683"/>
      <c r="D16" s="447" t="s">
        <v>752</v>
      </c>
      <c r="E16" s="648"/>
      <c r="F16" s="139"/>
      <c r="G16" s="139"/>
      <c r="H16" s="139"/>
      <c r="I16" s="139"/>
      <c r="J16" s="139"/>
      <c r="K16" s="139"/>
      <c r="L16" s="139"/>
      <c r="M16" s="139"/>
      <c r="N16" s="139"/>
      <c r="O16" s="139"/>
      <c r="P16" s="155">
        <f t="shared" si="0"/>
        <v>0</v>
      </c>
      <c r="Q16" s="155">
        <f t="shared" si="1"/>
        <v>0</v>
      </c>
      <c r="R16" s="155">
        <f t="shared" si="2"/>
        <v>0</v>
      </c>
      <c r="S16" s="152"/>
      <c r="T16" s="152"/>
      <c r="U16" s="152"/>
      <c r="V16" s="152"/>
      <c r="W16" s="152"/>
      <c r="X16" s="152"/>
      <c r="Y16" s="152"/>
      <c r="Z16" s="152"/>
      <c r="AA16" s="152"/>
      <c r="AB16" s="152"/>
      <c r="AC16" s="152"/>
      <c r="AD16" s="153"/>
      <c r="AE16" s="150"/>
      <c r="AF16" s="150"/>
    </row>
    <row r="17" spans="1:32" ht="15.75">
      <c r="A17" s="139"/>
      <c r="B17" s="162"/>
      <c r="C17" s="467"/>
      <c r="D17" s="447"/>
      <c r="E17" s="139"/>
      <c r="F17" s="139"/>
      <c r="G17" s="139"/>
      <c r="H17" s="139"/>
      <c r="I17" s="139"/>
      <c r="J17" s="139"/>
      <c r="K17" s="139"/>
      <c r="L17" s="139"/>
      <c r="M17" s="139"/>
      <c r="N17" s="139"/>
      <c r="O17" s="139"/>
      <c r="P17" s="155">
        <f t="shared" si="0"/>
        <v>0</v>
      </c>
      <c r="Q17" s="155">
        <f t="shared" si="1"/>
        <v>0</v>
      </c>
      <c r="R17" s="155">
        <f t="shared" si="2"/>
        <v>0</v>
      </c>
      <c r="S17" s="152"/>
      <c r="T17" s="152"/>
      <c r="U17" s="152"/>
      <c r="V17" s="152"/>
      <c r="W17" s="152"/>
      <c r="X17" s="152"/>
      <c r="Y17" s="152"/>
      <c r="Z17" s="152"/>
      <c r="AA17" s="152"/>
      <c r="AB17" s="152"/>
      <c r="AC17" s="152"/>
      <c r="AD17" s="153"/>
      <c r="AE17" s="150"/>
      <c r="AF17" s="150"/>
    </row>
    <row r="18" spans="1:32" ht="34.5" customHeight="1">
      <c r="A18" s="139"/>
      <c r="B18" s="620" t="s">
        <v>758</v>
      </c>
      <c r="C18" s="466"/>
      <c r="D18" s="447" t="s">
        <v>759</v>
      </c>
      <c r="E18" s="139"/>
      <c r="F18" s="139"/>
      <c r="G18" s="139"/>
      <c r="H18" s="139"/>
      <c r="I18" s="139"/>
      <c r="J18" s="139"/>
      <c r="K18" s="139"/>
      <c r="L18" s="139"/>
      <c r="M18" s="139"/>
      <c r="N18" s="139"/>
      <c r="O18" s="139"/>
      <c r="P18" s="155">
        <f t="shared" si="0"/>
        <v>0</v>
      </c>
      <c r="Q18" s="155">
        <f t="shared" si="1"/>
        <v>0</v>
      </c>
      <c r="R18" s="155">
        <f t="shared" si="2"/>
        <v>0</v>
      </c>
      <c r="S18" s="152"/>
      <c r="T18" s="152"/>
      <c r="U18" s="152"/>
      <c r="V18" s="152"/>
      <c r="W18" s="152"/>
      <c r="X18" s="152"/>
      <c r="Y18" s="152"/>
      <c r="Z18" s="152"/>
      <c r="AA18" s="152"/>
      <c r="AB18" s="152"/>
      <c r="AC18" s="152"/>
      <c r="AD18" s="153"/>
      <c r="AE18" s="150"/>
      <c r="AF18" s="150"/>
    </row>
    <row r="19" spans="1:32" ht="39.75" customHeight="1">
      <c r="A19" s="139"/>
      <c r="B19" s="164" t="s">
        <v>760</v>
      </c>
      <c r="C19" s="683"/>
      <c r="D19" s="447" t="s">
        <v>759</v>
      </c>
      <c r="E19" s="139"/>
      <c r="F19" s="139"/>
      <c r="G19" s="139"/>
      <c r="H19" s="139"/>
      <c r="I19" s="139"/>
      <c r="J19" s="139"/>
      <c r="K19" s="139"/>
      <c r="L19" s="139"/>
      <c r="M19" s="139"/>
      <c r="N19" s="139"/>
      <c r="O19" s="139"/>
      <c r="P19" s="100"/>
      <c r="Q19" s="152"/>
      <c r="R19" s="152"/>
      <c r="S19" s="152"/>
      <c r="T19" s="152"/>
      <c r="U19" s="152"/>
      <c r="V19" s="152"/>
      <c r="W19" s="152"/>
      <c r="X19" s="152"/>
      <c r="Y19" s="152"/>
      <c r="Z19" s="152"/>
      <c r="AA19" s="152"/>
      <c r="AB19" s="152"/>
      <c r="AC19" s="152"/>
      <c r="AD19" s="153"/>
      <c r="AE19" s="150"/>
      <c r="AF19" s="150"/>
    </row>
    <row r="20" spans="1:32" ht="15.75">
      <c r="A20" s="139"/>
      <c r="B20" s="162"/>
      <c r="C20" s="468"/>
      <c r="D20" s="447"/>
      <c r="E20" s="139"/>
      <c r="F20" s="139"/>
      <c r="G20" s="139"/>
      <c r="H20" s="139"/>
      <c r="I20" s="139"/>
      <c r="J20" s="139"/>
      <c r="K20" s="139"/>
      <c r="L20" s="139"/>
      <c r="M20" s="139"/>
      <c r="N20" s="139"/>
      <c r="O20" s="139"/>
      <c r="P20" s="150"/>
      <c r="Q20" s="100"/>
      <c r="R20" s="100"/>
      <c r="S20" s="100"/>
      <c r="T20" s="100"/>
      <c r="U20" s="100"/>
      <c r="V20" s="100"/>
      <c r="W20" s="100"/>
      <c r="X20" s="100"/>
      <c r="Y20" s="100"/>
      <c r="Z20" s="100"/>
      <c r="AA20" s="100"/>
      <c r="AB20" s="100"/>
      <c r="AC20" s="100"/>
      <c r="AD20" s="150"/>
      <c r="AE20" s="150"/>
      <c r="AF20" s="150"/>
    </row>
    <row r="21" spans="1:33" ht="15.75">
      <c r="A21" s="139"/>
      <c r="B21" s="162" t="s">
        <v>761</v>
      </c>
      <c r="C21" s="469"/>
      <c r="D21" s="447" t="s">
        <v>762</v>
      </c>
      <c r="E21" s="139"/>
      <c r="F21" s="139"/>
      <c r="G21" s="139"/>
      <c r="H21" s="139"/>
      <c r="I21" s="139"/>
      <c r="J21" s="139"/>
      <c r="K21" s="139"/>
      <c r="L21" s="139"/>
      <c r="M21" s="139"/>
      <c r="N21" s="139"/>
      <c r="O21" s="139"/>
      <c r="P21" s="157" t="s">
        <v>763</v>
      </c>
      <c r="Q21" s="100"/>
      <c r="R21" s="100"/>
      <c r="S21" s="100"/>
      <c r="T21" s="100"/>
      <c r="U21" s="100"/>
      <c r="V21" s="100"/>
      <c r="W21" s="100"/>
      <c r="X21" s="100"/>
      <c r="Y21" s="100"/>
      <c r="Z21" s="100"/>
      <c r="AA21" s="100"/>
      <c r="AB21" s="100"/>
      <c r="AC21" s="100"/>
      <c r="AD21" s="150"/>
      <c r="AE21" s="150" t="s">
        <v>764</v>
      </c>
      <c r="AF21" s="150" t="s">
        <v>764</v>
      </c>
      <c r="AG21" t="s">
        <v>765</v>
      </c>
    </row>
    <row r="22" spans="1:33" ht="20.25">
      <c r="A22" s="139"/>
      <c r="B22" s="162"/>
      <c r="C22" s="165"/>
      <c r="D22" s="139"/>
      <c r="E22" s="139"/>
      <c r="F22" s="139"/>
      <c r="G22" s="139"/>
      <c r="H22" s="139"/>
      <c r="I22" s="139"/>
      <c r="J22" s="139"/>
      <c r="K22" s="139"/>
      <c r="L22" s="139"/>
      <c r="M22" s="139"/>
      <c r="N22" s="139"/>
      <c r="O22" s="139"/>
      <c r="P22" s="150"/>
      <c r="Q22" s="100"/>
      <c r="R22" s="100"/>
      <c r="S22" s="100"/>
      <c r="T22" s="100"/>
      <c r="U22" s="166" t="s">
        <v>766</v>
      </c>
      <c r="V22" s="100"/>
      <c r="W22" s="100"/>
      <c r="X22" s="100"/>
      <c r="Y22" s="100"/>
      <c r="Z22" s="100"/>
      <c r="AA22" s="100"/>
      <c r="AB22" s="100"/>
      <c r="AC22" s="100"/>
      <c r="AD22" s="150" t="s">
        <v>767</v>
      </c>
      <c r="AE22" s="167" t="s">
        <v>768</v>
      </c>
      <c r="AF22" s="167" t="s">
        <v>769</v>
      </c>
      <c r="AG22" t="s">
        <v>770</v>
      </c>
    </row>
    <row r="23" spans="1:33" ht="15.75">
      <c r="A23" s="139"/>
      <c r="B23" s="162"/>
      <c r="C23" s="165"/>
      <c r="D23" s="139"/>
      <c r="E23" s="139"/>
      <c r="F23" s="139"/>
      <c r="G23" s="139"/>
      <c r="H23" s="139"/>
      <c r="I23" s="139"/>
      <c r="J23" s="139"/>
      <c r="K23" s="139"/>
      <c r="L23" s="139"/>
      <c r="M23" s="139"/>
      <c r="N23" s="139"/>
      <c r="O23" s="139"/>
      <c r="P23" s="168"/>
      <c r="Q23" s="168"/>
      <c r="R23" s="169">
        <f aca="true" t="shared" si="3" ref="R23:AC23">D39</f>
        <v>0</v>
      </c>
      <c r="S23" s="169">
        <f t="shared" si="3"/>
        <v>0</v>
      </c>
      <c r="T23" s="169">
        <f t="shared" si="3"/>
        <v>0</v>
      </c>
      <c r="U23" s="169">
        <f t="shared" si="3"/>
        <v>0</v>
      </c>
      <c r="V23" s="169">
        <f t="shared" si="3"/>
        <v>0</v>
      </c>
      <c r="W23" s="169">
        <f t="shared" si="3"/>
        <v>0</v>
      </c>
      <c r="X23" s="169">
        <f t="shared" si="3"/>
        <v>0</v>
      </c>
      <c r="Y23" s="169">
        <f t="shared" si="3"/>
        <v>0</v>
      </c>
      <c r="Z23" s="169">
        <f t="shared" si="3"/>
        <v>0</v>
      </c>
      <c r="AA23" s="169">
        <f t="shared" si="3"/>
        <v>0</v>
      </c>
      <c r="AB23" s="169">
        <f t="shared" si="3"/>
        <v>0</v>
      </c>
      <c r="AC23" s="169">
        <f t="shared" si="3"/>
        <v>0</v>
      </c>
      <c r="AD23" s="170" t="s">
        <v>771</v>
      </c>
      <c r="AE23" s="167" t="s">
        <v>772</v>
      </c>
      <c r="AF23" s="167" t="s">
        <v>768</v>
      </c>
      <c r="AG23" t="s">
        <v>773</v>
      </c>
    </row>
    <row r="24" spans="1:32" ht="15.75">
      <c r="A24" s="139"/>
      <c r="B24" s="162"/>
      <c r="C24" s="165"/>
      <c r="D24" s="139"/>
      <c r="E24" s="139"/>
      <c r="F24" s="139"/>
      <c r="G24" s="139"/>
      <c r="H24" s="139"/>
      <c r="I24" s="139"/>
      <c r="J24" s="139"/>
      <c r="K24" s="139"/>
      <c r="L24" s="139"/>
      <c r="M24" s="139"/>
      <c r="N24" s="139"/>
      <c r="O24" s="139"/>
      <c r="P24" s="100"/>
      <c r="Q24" s="171" t="s">
        <v>774</v>
      </c>
      <c r="R24" s="100"/>
      <c r="S24" s="100"/>
      <c r="T24" s="100"/>
      <c r="U24" s="100"/>
      <c r="V24" s="100"/>
      <c r="W24" s="100"/>
      <c r="X24" s="100"/>
      <c r="Y24" s="100"/>
      <c r="Z24" s="100"/>
      <c r="AA24" s="100"/>
      <c r="AB24" s="100"/>
      <c r="AC24" s="100"/>
      <c r="AD24" s="647"/>
      <c r="AE24" s="150"/>
      <c r="AF24" s="150"/>
    </row>
    <row r="25" spans="1:32" ht="15.75">
      <c r="A25" s="162" t="s">
        <v>775</v>
      </c>
      <c r="B25" s="162"/>
      <c r="C25" s="165"/>
      <c r="D25" s="139"/>
      <c r="E25" s="139"/>
      <c r="F25" s="139"/>
      <c r="G25" s="139"/>
      <c r="H25" s="139"/>
      <c r="I25" s="139"/>
      <c r="J25" s="139"/>
      <c r="K25" s="139"/>
      <c r="L25" s="139"/>
      <c r="M25" s="139"/>
      <c r="N25" s="139"/>
      <c r="O25" s="139"/>
      <c r="P25" s="100">
        <v>1</v>
      </c>
      <c r="Q25" s="172" t="str">
        <f aca="true" t="shared" si="4" ref="Q25:Q41">B41</f>
        <v>Arroz inundado #1</v>
      </c>
      <c r="R25" s="173">
        <f aca="true" t="shared" si="5" ref="R25:AC40">D41*C$63</f>
        <v>0</v>
      </c>
      <c r="S25" s="173">
        <f t="shared" si="5"/>
        <v>0</v>
      </c>
      <c r="T25" s="173">
        <f t="shared" si="5"/>
        <v>0</v>
      </c>
      <c r="U25" s="173">
        <f t="shared" si="5"/>
        <v>0</v>
      </c>
      <c r="V25" s="173">
        <f t="shared" si="5"/>
        <v>0</v>
      </c>
      <c r="W25" s="173">
        <f t="shared" si="5"/>
        <v>0</v>
      </c>
      <c r="X25" s="173">
        <f t="shared" si="5"/>
        <v>0</v>
      </c>
      <c r="Y25" s="173">
        <f t="shared" si="5"/>
        <v>0</v>
      </c>
      <c r="Z25" s="173">
        <f t="shared" si="5"/>
        <v>0</v>
      </c>
      <c r="AA25" s="173">
        <f t="shared" si="5"/>
        <v>0</v>
      </c>
      <c r="AB25" s="173">
        <f t="shared" si="5"/>
        <v>0</v>
      </c>
      <c r="AC25" s="173">
        <f t="shared" si="5"/>
        <v>0</v>
      </c>
      <c r="AD25" s="174">
        <f aca="true" t="shared" si="6" ref="AD25:AD41">SUM(R25:AC25)</f>
        <v>0</v>
      </c>
      <c r="AE25" s="150"/>
      <c r="AF25" s="150"/>
    </row>
    <row r="26" spans="1:32" ht="18.75">
      <c r="A26" s="139"/>
      <c r="B26" s="472" t="s">
        <v>776</v>
      </c>
      <c r="C26" s="165"/>
      <c r="D26" s="139"/>
      <c r="E26" s="139"/>
      <c r="F26" s="139"/>
      <c r="G26" s="139"/>
      <c r="H26" s="139"/>
      <c r="I26" s="139"/>
      <c r="J26" s="139"/>
      <c r="K26" s="139"/>
      <c r="L26" s="139"/>
      <c r="M26" s="139"/>
      <c r="N26" s="139"/>
      <c r="O26" s="139"/>
      <c r="P26" s="100">
        <f>P25+1</f>
        <v>2</v>
      </c>
      <c r="Q26" s="172" t="str">
        <f t="shared" si="4"/>
        <v>Arroz inundado #2</v>
      </c>
      <c r="R26" s="173">
        <f t="shared" si="5"/>
        <v>0</v>
      </c>
      <c r="S26" s="173">
        <f t="shared" si="5"/>
        <v>0</v>
      </c>
      <c r="T26" s="173">
        <f t="shared" si="5"/>
        <v>0</v>
      </c>
      <c r="U26" s="173">
        <f t="shared" si="5"/>
        <v>0</v>
      </c>
      <c r="V26" s="173">
        <f t="shared" si="5"/>
        <v>0</v>
      </c>
      <c r="W26" s="173">
        <f t="shared" si="5"/>
        <v>0</v>
      </c>
      <c r="X26" s="173">
        <f t="shared" si="5"/>
        <v>0</v>
      </c>
      <c r="Y26" s="173">
        <f t="shared" si="5"/>
        <v>0</v>
      </c>
      <c r="Z26" s="173">
        <f t="shared" si="5"/>
        <v>0</v>
      </c>
      <c r="AA26" s="173">
        <f t="shared" si="5"/>
        <v>0</v>
      </c>
      <c r="AB26" s="173">
        <f t="shared" si="5"/>
        <v>0</v>
      </c>
      <c r="AC26" s="173">
        <f t="shared" si="5"/>
        <v>0</v>
      </c>
      <c r="AD26" s="174">
        <f t="shared" si="6"/>
        <v>0</v>
      </c>
      <c r="AE26" s="150"/>
      <c r="AF26" s="150"/>
    </row>
    <row r="27" spans="1:32" ht="18.75">
      <c r="A27" s="139"/>
      <c r="B27" s="473" t="s">
        <v>777</v>
      </c>
      <c r="C27" s="165"/>
      <c r="D27" s="139"/>
      <c r="E27" s="139"/>
      <c r="F27" s="139"/>
      <c r="G27" s="139"/>
      <c r="H27" s="139"/>
      <c r="I27" s="139"/>
      <c r="J27" s="139"/>
      <c r="K27" s="139"/>
      <c r="L27" s="139"/>
      <c r="M27" s="139"/>
      <c r="N27" s="139"/>
      <c r="O27" s="139"/>
      <c r="P27" s="100">
        <f aca="true" t="shared" si="7" ref="P27:P41">P26+1</f>
        <v>3</v>
      </c>
      <c r="Q27" s="172" t="str">
        <f t="shared" si="4"/>
        <v>Arroz inundado #3</v>
      </c>
      <c r="R27" s="173">
        <f t="shared" si="5"/>
        <v>0</v>
      </c>
      <c r="S27" s="173">
        <f t="shared" si="5"/>
        <v>0</v>
      </c>
      <c r="T27" s="173">
        <f t="shared" si="5"/>
        <v>0</v>
      </c>
      <c r="U27" s="173">
        <f t="shared" si="5"/>
        <v>0</v>
      </c>
      <c r="V27" s="173">
        <f t="shared" si="5"/>
        <v>0</v>
      </c>
      <c r="W27" s="173">
        <f t="shared" si="5"/>
        <v>0</v>
      </c>
      <c r="X27" s="173">
        <f t="shared" si="5"/>
        <v>0</v>
      </c>
      <c r="Y27" s="173">
        <f t="shared" si="5"/>
        <v>0</v>
      </c>
      <c r="Z27" s="173">
        <f t="shared" si="5"/>
        <v>0</v>
      </c>
      <c r="AA27" s="173">
        <f t="shared" si="5"/>
        <v>0</v>
      </c>
      <c r="AB27" s="173">
        <f t="shared" si="5"/>
        <v>0</v>
      </c>
      <c r="AC27" s="173">
        <f t="shared" si="5"/>
        <v>0</v>
      </c>
      <c r="AD27" s="174">
        <f t="shared" si="6"/>
        <v>0</v>
      </c>
      <c r="AE27" s="150"/>
      <c r="AF27" s="150"/>
    </row>
    <row r="28" spans="1:35" ht="18.75">
      <c r="A28" s="139"/>
      <c r="B28" s="473" t="s">
        <v>778</v>
      </c>
      <c r="C28" s="165"/>
      <c r="D28" s="139"/>
      <c r="E28" s="139"/>
      <c r="F28" s="139"/>
      <c r="G28" s="139"/>
      <c r="H28" s="139"/>
      <c r="I28" s="139"/>
      <c r="J28" s="139"/>
      <c r="K28" s="139"/>
      <c r="L28" s="139"/>
      <c r="M28" s="139"/>
      <c r="N28" s="139"/>
      <c r="O28" s="139"/>
      <c r="P28" s="100">
        <f t="shared" si="7"/>
        <v>4</v>
      </c>
      <c r="Q28" s="172">
        <f t="shared" si="4"/>
        <v>0</v>
      </c>
      <c r="R28" s="173">
        <f t="shared" si="5"/>
        <v>0</v>
      </c>
      <c r="S28" s="173">
        <f t="shared" si="5"/>
        <v>0</v>
      </c>
      <c r="T28" s="173">
        <f t="shared" si="5"/>
        <v>0</v>
      </c>
      <c r="U28" s="173">
        <f t="shared" si="5"/>
        <v>0</v>
      </c>
      <c r="V28" s="173">
        <f t="shared" si="5"/>
        <v>0</v>
      </c>
      <c r="W28" s="173">
        <f t="shared" si="5"/>
        <v>0</v>
      </c>
      <c r="X28" s="173">
        <f t="shared" si="5"/>
        <v>0</v>
      </c>
      <c r="Y28" s="173">
        <f t="shared" si="5"/>
        <v>0</v>
      </c>
      <c r="Z28" s="173">
        <f t="shared" si="5"/>
        <v>0</v>
      </c>
      <c r="AA28" s="173">
        <f t="shared" si="5"/>
        <v>0</v>
      </c>
      <c r="AB28" s="173">
        <f t="shared" si="5"/>
        <v>0</v>
      </c>
      <c r="AC28" s="173">
        <f t="shared" si="5"/>
        <v>0</v>
      </c>
      <c r="AD28" s="649">
        <f t="shared" si="6"/>
        <v>0</v>
      </c>
      <c r="AE28" s="650">
        <f>AD28/25.4</f>
        <v>0</v>
      </c>
      <c r="AF28" s="650">
        <v>25</v>
      </c>
      <c r="AG28">
        <v>490</v>
      </c>
      <c r="AI28" t="s">
        <v>779</v>
      </c>
    </row>
    <row r="29" spans="1:33" ht="18.75">
      <c r="A29" s="139"/>
      <c r="B29" s="473" t="s">
        <v>780</v>
      </c>
      <c r="C29" s="165"/>
      <c r="D29" s="139"/>
      <c r="E29" s="139"/>
      <c r="F29" s="139"/>
      <c r="G29" s="139"/>
      <c r="H29" s="139"/>
      <c r="I29" s="139"/>
      <c r="J29" s="139"/>
      <c r="K29" s="139"/>
      <c r="L29" s="139"/>
      <c r="M29" s="139"/>
      <c r="N29" s="139"/>
      <c r="O29" s="139"/>
      <c r="P29" s="100">
        <f t="shared" si="7"/>
        <v>5</v>
      </c>
      <c r="Q29" s="172">
        <f t="shared" si="4"/>
        <v>0</v>
      </c>
      <c r="R29" s="173">
        <f t="shared" si="5"/>
        <v>0</v>
      </c>
      <c r="S29" s="173">
        <f t="shared" si="5"/>
        <v>0</v>
      </c>
      <c r="T29" s="173">
        <f t="shared" si="5"/>
        <v>0</v>
      </c>
      <c r="U29" s="173">
        <f t="shared" si="5"/>
        <v>0</v>
      </c>
      <c r="V29" s="173">
        <f t="shared" si="5"/>
        <v>0</v>
      </c>
      <c r="W29" s="173">
        <f t="shared" si="5"/>
        <v>0</v>
      </c>
      <c r="X29" s="173">
        <f t="shared" si="5"/>
        <v>0</v>
      </c>
      <c r="Y29" s="173">
        <f t="shared" si="5"/>
        <v>0</v>
      </c>
      <c r="Z29" s="173">
        <f t="shared" si="5"/>
        <v>0</v>
      </c>
      <c r="AA29" s="173">
        <f t="shared" si="5"/>
        <v>0</v>
      </c>
      <c r="AB29" s="173">
        <f t="shared" si="5"/>
        <v>0</v>
      </c>
      <c r="AC29" s="173">
        <f t="shared" si="5"/>
        <v>0</v>
      </c>
      <c r="AD29" s="649">
        <f t="shared" si="6"/>
        <v>0</v>
      </c>
      <c r="AE29" s="650">
        <f aca="true" t="shared" si="8" ref="AE29:AE41">AD29/25.4</f>
        <v>0</v>
      </c>
      <c r="AF29" s="650">
        <v>19</v>
      </c>
      <c r="AG29">
        <v>630</v>
      </c>
    </row>
    <row r="30" spans="1:35" ht="18.75">
      <c r="A30" s="139"/>
      <c r="B30" s="473" t="s">
        <v>781</v>
      </c>
      <c r="C30" s="165"/>
      <c r="D30" s="139"/>
      <c r="E30" s="139"/>
      <c r="F30" s="139"/>
      <c r="G30" s="139"/>
      <c r="H30" s="139"/>
      <c r="I30" s="139"/>
      <c r="J30" s="139"/>
      <c r="K30" s="139"/>
      <c r="L30" s="139"/>
      <c r="M30" s="139"/>
      <c r="N30" s="139"/>
      <c r="O30" s="139"/>
      <c r="P30" s="100">
        <f t="shared" si="7"/>
        <v>6</v>
      </c>
      <c r="Q30" s="172">
        <f t="shared" si="4"/>
        <v>0</v>
      </c>
      <c r="R30" s="173">
        <f t="shared" si="5"/>
        <v>0</v>
      </c>
      <c r="S30" s="173">
        <f t="shared" si="5"/>
        <v>0</v>
      </c>
      <c r="T30" s="173">
        <f t="shared" si="5"/>
        <v>0</v>
      </c>
      <c r="U30" s="173">
        <f t="shared" si="5"/>
        <v>0</v>
      </c>
      <c r="V30" s="173">
        <f t="shared" si="5"/>
        <v>0</v>
      </c>
      <c r="W30" s="173">
        <f t="shared" si="5"/>
        <v>0</v>
      </c>
      <c r="X30" s="173">
        <f t="shared" si="5"/>
        <v>0</v>
      </c>
      <c r="Y30" s="173">
        <f t="shared" si="5"/>
        <v>0</v>
      </c>
      <c r="Z30" s="173">
        <f t="shared" si="5"/>
        <v>0</v>
      </c>
      <c r="AA30" s="173">
        <f t="shared" si="5"/>
        <v>0</v>
      </c>
      <c r="AB30" s="173">
        <f t="shared" si="5"/>
        <v>0</v>
      </c>
      <c r="AC30" s="173">
        <f t="shared" si="5"/>
        <v>0</v>
      </c>
      <c r="AD30" s="649">
        <f t="shared" si="6"/>
        <v>0</v>
      </c>
      <c r="AE30" s="650">
        <f t="shared" si="8"/>
        <v>0</v>
      </c>
      <c r="AF30" s="650">
        <v>26</v>
      </c>
      <c r="AG30">
        <v>320</v>
      </c>
      <c r="AI30" t="s">
        <v>782</v>
      </c>
    </row>
    <row r="31" spans="1:35" ht="18.75">
      <c r="A31" s="139"/>
      <c r="B31" s="473" t="s">
        <v>414</v>
      </c>
      <c r="C31" s="139"/>
      <c r="D31" s="139"/>
      <c r="E31" s="139"/>
      <c r="F31" s="139"/>
      <c r="G31" s="139"/>
      <c r="H31" s="139"/>
      <c r="I31" s="139"/>
      <c r="J31" s="139"/>
      <c r="K31" s="139"/>
      <c r="L31" s="139"/>
      <c r="M31" s="139"/>
      <c r="N31" s="139"/>
      <c r="O31" s="139"/>
      <c r="P31" s="100">
        <f t="shared" si="7"/>
        <v>7</v>
      </c>
      <c r="Q31" s="172">
        <f t="shared" si="4"/>
        <v>0</v>
      </c>
      <c r="R31" s="173">
        <f t="shared" si="5"/>
        <v>0</v>
      </c>
      <c r="S31" s="173">
        <f t="shared" si="5"/>
        <v>0</v>
      </c>
      <c r="T31" s="173">
        <f t="shared" si="5"/>
        <v>0</v>
      </c>
      <c r="U31" s="173">
        <f t="shared" si="5"/>
        <v>0</v>
      </c>
      <c r="V31" s="173">
        <f t="shared" si="5"/>
        <v>0</v>
      </c>
      <c r="W31" s="173">
        <f t="shared" si="5"/>
        <v>0</v>
      </c>
      <c r="X31" s="173">
        <f t="shared" si="5"/>
        <v>0</v>
      </c>
      <c r="Y31" s="173">
        <f t="shared" si="5"/>
        <v>0</v>
      </c>
      <c r="Z31" s="173">
        <f t="shared" si="5"/>
        <v>0</v>
      </c>
      <c r="AA31" s="173">
        <f t="shared" si="5"/>
        <v>0</v>
      </c>
      <c r="AB31" s="173">
        <f t="shared" si="5"/>
        <v>0</v>
      </c>
      <c r="AC31" s="173">
        <f t="shared" si="5"/>
        <v>0</v>
      </c>
      <c r="AD31" s="649">
        <f t="shared" si="6"/>
        <v>0</v>
      </c>
      <c r="AE31" s="650">
        <f t="shared" si="8"/>
        <v>0</v>
      </c>
      <c r="AF31" s="650"/>
      <c r="AG31">
        <v>310</v>
      </c>
      <c r="AI31" t="s">
        <v>783</v>
      </c>
    </row>
    <row r="32" spans="1:33" ht="18.75">
      <c r="A32" s="139"/>
      <c r="B32" s="473" t="s">
        <v>407</v>
      </c>
      <c r="C32" s="139"/>
      <c r="D32" s="139"/>
      <c r="E32" s="139"/>
      <c r="F32" s="139"/>
      <c r="G32" s="139"/>
      <c r="H32" s="139"/>
      <c r="I32" s="139"/>
      <c r="J32" s="139"/>
      <c r="K32" s="139"/>
      <c r="L32" s="139"/>
      <c r="M32" s="139"/>
      <c r="N32" s="139"/>
      <c r="O32" s="139"/>
      <c r="P32" s="100">
        <f t="shared" si="7"/>
        <v>8</v>
      </c>
      <c r="Q32" s="172">
        <f t="shared" si="4"/>
        <v>0</v>
      </c>
      <c r="R32" s="173">
        <f t="shared" si="5"/>
        <v>0</v>
      </c>
      <c r="S32" s="173">
        <f t="shared" si="5"/>
        <v>0</v>
      </c>
      <c r="T32" s="173">
        <f t="shared" si="5"/>
        <v>0</v>
      </c>
      <c r="U32" s="173">
        <f t="shared" si="5"/>
        <v>0</v>
      </c>
      <c r="V32" s="173">
        <f t="shared" si="5"/>
        <v>0</v>
      </c>
      <c r="W32" s="173">
        <f t="shared" si="5"/>
        <v>0</v>
      </c>
      <c r="X32" s="173">
        <f t="shared" si="5"/>
        <v>0</v>
      </c>
      <c r="Y32" s="173">
        <f t="shared" si="5"/>
        <v>0</v>
      </c>
      <c r="Z32" s="173">
        <f t="shared" si="5"/>
        <v>0</v>
      </c>
      <c r="AA32" s="173">
        <f t="shared" si="5"/>
        <v>0</v>
      </c>
      <c r="AB32" s="173">
        <f t="shared" si="5"/>
        <v>0</v>
      </c>
      <c r="AC32" s="173">
        <f t="shared" si="5"/>
        <v>0</v>
      </c>
      <c r="AD32" s="649">
        <f t="shared" si="6"/>
        <v>0</v>
      </c>
      <c r="AE32" s="650">
        <f t="shared" si="8"/>
        <v>0</v>
      </c>
      <c r="AF32" s="650">
        <v>18</v>
      </c>
      <c r="AG32">
        <v>920</v>
      </c>
    </row>
    <row r="33" spans="1:32" ht="18.75">
      <c r="A33" s="139"/>
      <c r="B33" s="473" t="s">
        <v>408</v>
      </c>
      <c r="C33" s="139"/>
      <c r="D33" s="139"/>
      <c r="E33" s="139"/>
      <c r="F33" s="139"/>
      <c r="G33" s="139"/>
      <c r="H33" s="139"/>
      <c r="I33" s="139"/>
      <c r="J33" s="139"/>
      <c r="K33" s="139"/>
      <c r="L33" s="139"/>
      <c r="M33" s="139"/>
      <c r="N33" s="139"/>
      <c r="O33" s="139"/>
      <c r="P33" s="100">
        <f t="shared" si="7"/>
        <v>9</v>
      </c>
      <c r="Q33" s="172">
        <f t="shared" si="4"/>
        <v>0</v>
      </c>
      <c r="R33" s="173">
        <f t="shared" si="5"/>
        <v>0</v>
      </c>
      <c r="S33" s="173">
        <f t="shared" si="5"/>
        <v>0</v>
      </c>
      <c r="T33" s="173">
        <f t="shared" si="5"/>
        <v>0</v>
      </c>
      <c r="U33" s="173">
        <f t="shared" si="5"/>
        <v>0</v>
      </c>
      <c r="V33" s="173">
        <f t="shared" si="5"/>
        <v>0</v>
      </c>
      <c r="W33" s="173">
        <f t="shared" si="5"/>
        <v>0</v>
      </c>
      <c r="X33" s="173">
        <f t="shared" si="5"/>
        <v>0</v>
      </c>
      <c r="Y33" s="173">
        <f t="shared" si="5"/>
        <v>0</v>
      </c>
      <c r="Z33" s="173">
        <f t="shared" si="5"/>
        <v>0</v>
      </c>
      <c r="AA33" s="173">
        <f t="shared" si="5"/>
        <v>0</v>
      </c>
      <c r="AB33" s="173">
        <f t="shared" si="5"/>
        <v>0</v>
      </c>
      <c r="AC33" s="173">
        <f t="shared" si="5"/>
        <v>0</v>
      </c>
      <c r="AD33" s="649">
        <f t="shared" si="6"/>
        <v>0</v>
      </c>
      <c r="AE33" s="650">
        <f t="shared" si="8"/>
        <v>0</v>
      </c>
      <c r="AF33" s="650">
        <v>18</v>
      </c>
    </row>
    <row r="34" spans="1:35" ht="18.75">
      <c r="A34" s="139"/>
      <c r="B34" s="473" t="s">
        <v>409</v>
      </c>
      <c r="C34" s="139"/>
      <c r="D34" s="139"/>
      <c r="E34" s="139"/>
      <c r="F34" s="139"/>
      <c r="G34" s="139"/>
      <c r="H34" s="139"/>
      <c r="I34" s="139"/>
      <c r="J34" s="139"/>
      <c r="K34" s="139"/>
      <c r="L34" s="139"/>
      <c r="M34" s="139"/>
      <c r="N34" s="139"/>
      <c r="O34" s="139"/>
      <c r="P34" s="100">
        <f t="shared" si="7"/>
        <v>10</v>
      </c>
      <c r="Q34" s="172">
        <f t="shared" si="4"/>
        <v>0</v>
      </c>
      <c r="R34" s="173">
        <f t="shared" si="5"/>
        <v>0</v>
      </c>
      <c r="S34" s="173">
        <f t="shared" si="5"/>
        <v>0</v>
      </c>
      <c r="T34" s="173">
        <f t="shared" si="5"/>
        <v>0</v>
      </c>
      <c r="U34" s="173">
        <f t="shared" si="5"/>
        <v>0</v>
      </c>
      <c r="V34" s="173">
        <f t="shared" si="5"/>
        <v>0</v>
      </c>
      <c r="W34" s="173">
        <f t="shared" si="5"/>
        <v>0</v>
      </c>
      <c r="X34" s="173">
        <f t="shared" si="5"/>
        <v>0</v>
      </c>
      <c r="Y34" s="173">
        <f t="shared" si="5"/>
        <v>0</v>
      </c>
      <c r="Z34" s="173">
        <f t="shared" si="5"/>
        <v>0</v>
      </c>
      <c r="AA34" s="173">
        <f t="shared" si="5"/>
        <v>0</v>
      </c>
      <c r="AB34" s="173">
        <f t="shared" si="5"/>
        <v>0</v>
      </c>
      <c r="AC34" s="173">
        <f t="shared" si="5"/>
        <v>0</v>
      </c>
      <c r="AD34" s="649">
        <f t="shared" si="6"/>
        <v>0</v>
      </c>
      <c r="AE34" s="650">
        <f t="shared" si="8"/>
        <v>0</v>
      </c>
      <c r="AF34" s="650">
        <v>25</v>
      </c>
      <c r="AG34">
        <v>950</v>
      </c>
      <c r="AI34" t="s">
        <v>784</v>
      </c>
    </row>
    <row r="35" spans="1:33" ht="15.75">
      <c r="A35" s="139"/>
      <c r="B35" s="162"/>
      <c r="C35" s="139"/>
      <c r="D35" s="139"/>
      <c r="E35" s="139"/>
      <c r="F35" s="139"/>
      <c r="G35" s="139"/>
      <c r="H35" s="139"/>
      <c r="I35" s="139"/>
      <c r="J35" s="139"/>
      <c r="K35" s="139"/>
      <c r="L35" s="139"/>
      <c r="M35" s="139"/>
      <c r="N35" s="139"/>
      <c r="O35" s="139"/>
      <c r="P35" s="100">
        <f t="shared" si="7"/>
        <v>11</v>
      </c>
      <c r="Q35" s="172">
        <f t="shared" si="4"/>
        <v>0</v>
      </c>
      <c r="R35" s="173">
        <f t="shared" si="5"/>
        <v>0</v>
      </c>
      <c r="S35" s="173">
        <f t="shared" si="5"/>
        <v>0</v>
      </c>
      <c r="T35" s="173">
        <f t="shared" si="5"/>
        <v>0</v>
      </c>
      <c r="U35" s="173">
        <f t="shared" si="5"/>
        <v>0</v>
      </c>
      <c r="V35" s="173">
        <f t="shared" si="5"/>
        <v>0</v>
      </c>
      <c r="W35" s="173">
        <f t="shared" si="5"/>
        <v>0</v>
      </c>
      <c r="X35" s="173">
        <f t="shared" si="5"/>
        <v>0</v>
      </c>
      <c r="Y35" s="173">
        <f t="shared" si="5"/>
        <v>0</v>
      </c>
      <c r="Z35" s="173">
        <f t="shared" si="5"/>
        <v>0</v>
      </c>
      <c r="AA35" s="173">
        <f t="shared" si="5"/>
        <v>0</v>
      </c>
      <c r="AB35" s="173">
        <f t="shared" si="5"/>
        <v>0</v>
      </c>
      <c r="AC35" s="173">
        <f t="shared" si="5"/>
        <v>0</v>
      </c>
      <c r="AD35" s="649">
        <f t="shared" si="6"/>
        <v>0</v>
      </c>
      <c r="AE35" s="650">
        <f t="shared" si="8"/>
        <v>0</v>
      </c>
      <c r="AF35" s="650">
        <v>31</v>
      </c>
      <c r="AG35">
        <v>880</v>
      </c>
    </row>
    <row r="36" spans="1:32" ht="27">
      <c r="A36" s="175" t="s">
        <v>776</v>
      </c>
      <c r="B36" s="162"/>
      <c r="C36" s="139"/>
      <c r="D36" s="139"/>
      <c r="E36" s="139"/>
      <c r="F36" s="139"/>
      <c r="G36" s="139"/>
      <c r="H36" s="139"/>
      <c r="I36" s="139"/>
      <c r="J36" s="139"/>
      <c r="K36" s="139"/>
      <c r="L36" s="139"/>
      <c r="M36" s="139"/>
      <c r="N36" s="139"/>
      <c r="O36" s="139"/>
      <c r="P36" s="100">
        <f t="shared" si="7"/>
        <v>12</v>
      </c>
      <c r="Q36" s="172">
        <f t="shared" si="4"/>
        <v>0</v>
      </c>
      <c r="R36" s="173">
        <f t="shared" si="5"/>
        <v>0</v>
      </c>
      <c r="S36" s="173">
        <f t="shared" si="5"/>
        <v>0</v>
      </c>
      <c r="T36" s="173">
        <f t="shared" si="5"/>
        <v>0</v>
      </c>
      <c r="U36" s="173">
        <f t="shared" si="5"/>
        <v>0</v>
      </c>
      <c r="V36" s="173">
        <f t="shared" si="5"/>
        <v>0</v>
      </c>
      <c r="W36" s="173">
        <f t="shared" si="5"/>
        <v>0</v>
      </c>
      <c r="X36" s="173">
        <f t="shared" si="5"/>
        <v>0</v>
      </c>
      <c r="Y36" s="173">
        <f t="shared" si="5"/>
        <v>0</v>
      </c>
      <c r="Z36" s="173">
        <f t="shared" si="5"/>
        <v>0</v>
      </c>
      <c r="AA36" s="173">
        <f t="shared" si="5"/>
        <v>0</v>
      </c>
      <c r="AB36" s="173">
        <f t="shared" si="5"/>
        <v>0</v>
      </c>
      <c r="AC36" s="173">
        <f t="shared" si="5"/>
        <v>0</v>
      </c>
      <c r="AD36" s="649">
        <f t="shared" si="6"/>
        <v>0</v>
      </c>
      <c r="AE36" s="650">
        <f t="shared" si="8"/>
        <v>0</v>
      </c>
      <c r="AF36" s="650"/>
    </row>
    <row r="37" spans="1:32" ht="15.75">
      <c r="A37" s="150"/>
      <c r="B37" s="150"/>
      <c r="C37" s="485" t="s">
        <v>785</v>
      </c>
      <c r="D37" s="150"/>
      <c r="E37" s="150"/>
      <c r="F37" s="150"/>
      <c r="G37" s="150"/>
      <c r="H37" s="150"/>
      <c r="I37" s="150"/>
      <c r="J37" s="150"/>
      <c r="K37" s="150"/>
      <c r="L37" s="150"/>
      <c r="M37" s="150"/>
      <c r="N37" s="150"/>
      <c r="O37" s="150"/>
      <c r="P37" s="100">
        <f t="shared" si="7"/>
        <v>13</v>
      </c>
      <c r="Q37" s="172">
        <f t="shared" si="4"/>
        <v>0</v>
      </c>
      <c r="R37" s="173">
        <f t="shared" si="5"/>
        <v>0</v>
      </c>
      <c r="S37" s="173">
        <f t="shared" si="5"/>
        <v>0</v>
      </c>
      <c r="T37" s="173">
        <f t="shared" si="5"/>
        <v>0</v>
      </c>
      <c r="U37" s="173">
        <f t="shared" si="5"/>
        <v>0</v>
      </c>
      <c r="V37" s="173">
        <f t="shared" si="5"/>
        <v>0</v>
      </c>
      <c r="W37" s="173">
        <f t="shared" si="5"/>
        <v>0</v>
      </c>
      <c r="X37" s="173">
        <f t="shared" si="5"/>
        <v>0</v>
      </c>
      <c r="Y37" s="173">
        <f t="shared" si="5"/>
        <v>0</v>
      </c>
      <c r="Z37" s="173">
        <f t="shared" si="5"/>
        <v>0</v>
      </c>
      <c r="AA37" s="173">
        <f t="shared" si="5"/>
        <v>0</v>
      </c>
      <c r="AB37" s="173">
        <f t="shared" si="5"/>
        <v>0</v>
      </c>
      <c r="AC37" s="173">
        <f t="shared" si="5"/>
        <v>0</v>
      </c>
      <c r="AD37" s="649">
        <f t="shared" si="6"/>
        <v>0</v>
      </c>
      <c r="AE37" s="650">
        <f t="shared" si="8"/>
        <v>0</v>
      </c>
      <c r="AF37" s="650">
        <v>25</v>
      </c>
    </row>
    <row r="38" spans="1:32" ht="16.5" thickBot="1">
      <c r="A38" s="150"/>
      <c r="B38" s="150"/>
      <c r="C38" s="485" t="s">
        <v>786</v>
      </c>
      <c r="D38" s="150"/>
      <c r="E38" s="176"/>
      <c r="F38" s="150"/>
      <c r="G38" s="150"/>
      <c r="H38" s="150"/>
      <c r="I38" s="150"/>
      <c r="J38" s="177" t="s">
        <v>787</v>
      </c>
      <c r="K38" s="150"/>
      <c r="L38" s="150"/>
      <c r="M38" s="150"/>
      <c r="N38" s="150"/>
      <c r="O38" s="150"/>
      <c r="P38" s="100">
        <f t="shared" si="7"/>
        <v>14</v>
      </c>
      <c r="Q38" s="172">
        <f t="shared" si="4"/>
        <v>0</v>
      </c>
      <c r="R38" s="173">
        <f t="shared" si="5"/>
        <v>0</v>
      </c>
      <c r="S38" s="173">
        <f t="shared" si="5"/>
        <v>0</v>
      </c>
      <c r="T38" s="173">
        <f t="shared" si="5"/>
        <v>0</v>
      </c>
      <c r="U38" s="173">
        <f t="shared" si="5"/>
        <v>0</v>
      </c>
      <c r="V38" s="173">
        <f t="shared" si="5"/>
        <v>0</v>
      </c>
      <c r="W38" s="173">
        <f t="shared" si="5"/>
        <v>0</v>
      </c>
      <c r="X38" s="173">
        <f t="shared" si="5"/>
        <v>0</v>
      </c>
      <c r="Y38" s="173">
        <f t="shared" si="5"/>
        <v>0</v>
      </c>
      <c r="Z38" s="173">
        <f t="shared" si="5"/>
        <v>0</v>
      </c>
      <c r="AA38" s="173">
        <f t="shared" si="5"/>
        <v>0</v>
      </c>
      <c r="AB38" s="173">
        <f t="shared" si="5"/>
        <v>0</v>
      </c>
      <c r="AC38" s="173">
        <f t="shared" si="5"/>
        <v>0</v>
      </c>
      <c r="AD38" s="649">
        <f t="shared" si="6"/>
        <v>0</v>
      </c>
      <c r="AE38" s="650">
        <f t="shared" si="8"/>
        <v>0</v>
      </c>
      <c r="AF38" s="650">
        <v>25</v>
      </c>
    </row>
    <row r="39" spans="1:32" ht="17.25" thickBot="1" thickTop="1">
      <c r="A39" s="178" t="s">
        <v>788</v>
      </c>
      <c r="B39" s="486" t="s">
        <v>789</v>
      </c>
      <c r="C39" s="483"/>
      <c r="D39" s="487"/>
      <c r="E39" s="488"/>
      <c r="F39" s="489"/>
      <c r="G39" s="489"/>
      <c r="H39" s="489"/>
      <c r="I39" s="489"/>
      <c r="J39" s="489"/>
      <c r="K39" s="489"/>
      <c r="L39" s="489"/>
      <c r="M39" s="489"/>
      <c r="N39" s="489"/>
      <c r="O39" s="489"/>
      <c r="P39" s="100">
        <f t="shared" si="7"/>
        <v>15</v>
      </c>
      <c r="Q39" s="172">
        <f t="shared" si="4"/>
        <v>0</v>
      </c>
      <c r="R39" s="173">
        <f t="shared" si="5"/>
        <v>0</v>
      </c>
      <c r="S39" s="173">
        <f t="shared" si="5"/>
        <v>0</v>
      </c>
      <c r="T39" s="173">
        <f t="shared" si="5"/>
        <v>0</v>
      </c>
      <c r="U39" s="173">
        <f t="shared" si="5"/>
        <v>0</v>
      </c>
      <c r="V39" s="173">
        <f t="shared" si="5"/>
        <v>0</v>
      </c>
      <c r="W39" s="173">
        <f t="shared" si="5"/>
        <v>0</v>
      </c>
      <c r="X39" s="173">
        <f t="shared" si="5"/>
        <v>0</v>
      </c>
      <c r="Y39" s="173">
        <f t="shared" si="5"/>
        <v>0</v>
      </c>
      <c r="Z39" s="173">
        <f t="shared" si="5"/>
        <v>0</v>
      </c>
      <c r="AA39" s="173">
        <f t="shared" si="5"/>
        <v>0</v>
      </c>
      <c r="AB39" s="173">
        <f t="shared" si="5"/>
        <v>0</v>
      </c>
      <c r="AC39" s="173">
        <f t="shared" si="5"/>
        <v>0</v>
      </c>
      <c r="AD39" s="649">
        <f t="shared" si="6"/>
        <v>0</v>
      </c>
      <c r="AE39" s="650">
        <f t="shared" si="8"/>
        <v>0</v>
      </c>
      <c r="AF39" s="650"/>
    </row>
    <row r="40" spans="1:35" ht="21" thickTop="1">
      <c r="A40" s="179"/>
      <c r="B40" s="180" t="s">
        <v>790</v>
      </c>
      <c r="C40" s="484" t="s">
        <v>791</v>
      </c>
      <c r="D40" s="181"/>
      <c r="E40" s="182"/>
      <c r="F40" s="182"/>
      <c r="G40" s="182"/>
      <c r="H40" s="182"/>
      <c r="I40" s="182"/>
      <c r="J40" s="182"/>
      <c r="K40" s="182"/>
      <c r="L40" s="182"/>
      <c r="M40" s="182"/>
      <c r="N40" s="182"/>
      <c r="O40" s="182"/>
      <c r="P40" s="100">
        <f t="shared" si="7"/>
        <v>16</v>
      </c>
      <c r="Q40" s="172">
        <f t="shared" si="4"/>
        <v>0</v>
      </c>
      <c r="R40" s="173">
        <f t="shared" si="5"/>
        <v>0</v>
      </c>
      <c r="S40" s="173">
        <f t="shared" si="5"/>
        <v>0</v>
      </c>
      <c r="T40" s="173">
        <f t="shared" si="5"/>
        <v>0</v>
      </c>
      <c r="U40" s="173">
        <f t="shared" si="5"/>
        <v>0</v>
      </c>
      <c r="V40" s="173">
        <f t="shared" si="5"/>
        <v>0</v>
      </c>
      <c r="W40" s="173">
        <f t="shared" si="5"/>
        <v>0</v>
      </c>
      <c r="X40" s="173">
        <f t="shared" si="5"/>
        <v>0</v>
      </c>
      <c r="Y40" s="173">
        <f t="shared" si="5"/>
        <v>0</v>
      </c>
      <c r="Z40" s="173">
        <f t="shared" si="5"/>
        <v>0</v>
      </c>
      <c r="AA40" s="173">
        <f t="shared" si="5"/>
        <v>0</v>
      </c>
      <c r="AB40" s="173">
        <f t="shared" si="5"/>
        <v>0</v>
      </c>
      <c r="AC40" s="173">
        <f t="shared" si="5"/>
        <v>0</v>
      </c>
      <c r="AD40" s="649">
        <f t="shared" si="6"/>
        <v>0</v>
      </c>
      <c r="AE40" s="650">
        <f t="shared" si="8"/>
        <v>0</v>
      </c>
      <c r="AF40" s="650">
        <v>49</v>
      </c>
      <c r="AG40">
        <v>117</v>
      </c>
      <c r="AI40" t="s">
        <v>784</v>
      </c>
    </row>
    <row r="41" spans="1:35" ht="15.75">
      <c r="A41" s="474">
        <v>1</v>
      </c>
      <c r="B41" s="475" t="s">
        <v>792</v>
      </c>
      <c r="C41" s="476"/>
      <c r="D41" s="477"/>
      <c r="E41" s="481"/>
      <c r="F41" s="481"/>
      <c r="G41" s="481"/>
      <c r="H41" s="481"/>
      <c r="I41" s="481"/>
      <c r="J41" s="481"/>
      <c r="K41" s="481"/>
      <c r="L41" s="481"/>
      <c r="M41" s="481"/>
      <c r="N41" s="481"/>
      <c r="O41" s="481"/>
      <c r="P41" s="100">
        <f t="shared" si="7"/>
        <v>17</v>
      </c>
      <c r="Q41" s="183">
        <f t="shared" si="4"/>
        <v>0</v>
      </c>
      <c r="R41" s="173">
        <f aca="true" t="shared" si="9" ref="R41:AC41">D57*C$63</f>
        <v>0</v>
      </c>
      <c r="S41" s="173">
        <f t="shared" si="9"/>
        <v>0</v>
      </c>
      <c r="T41" s="173">
        <f t="shared" si="9"/>
        <v>0</v>
      </c>
      <c r="U41" s="173">
        <f t="shared" si="9"/>
        <v>0</v>
      </c>
      <c r="V41" s="173">
        <f t="shared" si="9"/>
        <v>0</v>
      </c>
      <c r="W41" s="173">
        <f t="shared" si="9"/>
        <v>0</v>
      </c>
      <c r="X41" s="173">
        <f t="shared" si="9"/>
        <v>0</v>
      </c>
      <c r="Y41" s="173">
        <f t="shared" si="9"/>
        <v>0</v>
      </c>
      <c r="Z41" s="173">
        <f t="shared" si="9"/>
        <v>0</v>
      </c>
      <c r="AA41" s="173">
        <f t="shared" si="9"/>
        <v>0</v>
      </c>
      <c r="AB41" s="173">
        <f t="shared" si="9"/>
        <v>0</v>
      </c>
      <c r="AC41" s="173">
        <f t="shared" si="9"/>
        <v>0</v>
      </c>
      <c r="AD41" s="649">
        <f t="shared" si="6"/>
        <v>0</v>
      </c>
      <c r="AE41" s="650">
        <f t="shared" si="8"/>
        <v>0</v>
      </c>
      <c r="AF41" s="650">
        <v>42</v>
      </c>
      <c r="AG41">
        <v>101</v>
      </c>
      <c r="AI41" t="s">
        <v>784</v>
      </c>
    </row>
    <row r="42" spans="1:32" ht="24.75" customHeight="1">
      <c r="A42" s="255">
        <f aca="true" t="shared" si="10" ref="A42:A57">A41+1</f>
        <v>2</v>
      </c>
      <c r="B42" s="475" t="s">
        <v>0</v>
      </c>
      <c r="C42" s="476"/>
      <c r="D42" s="477"/>
      <c r="E42" s="481"/>
      <c r="F42" s="481"/>
      <c r="G42" s="481"/>
      <c r="H42" s="481"/>
      <c r="I42" s="481"/>
      <c r="J42" s="481"/>
      <c r="K42" s="481"/>
      <c r="L42" s="481"/>
      <c r="M42" s="481"/>
      <c r="N42" s="481"/>
      <c r="O42" s="481"/>
      <c r="P42" s="184"/>
      <c r="Q42" s="185"/>
      <c r="R42" s="186"/>
      <c r="S42" s="186"/>
      <c r="T42" s="186"/>
      <c r="U42" s="186"/>
      <c r="V42" s="186"/>
      <c r="W42" s="186"/>
      <c r="X42" s="186"/>
      <c r="Y42" s="186"/>
      <c r="Z42" s="186"/>
      <c r="AA42" s="186"/>
      <c r="AB42" s="186"/>
      <c r="AC42" s="186"/>
      <c r="AD42" s="186"/>
      <c r="AE42" s="150" t="s">
        <v>793</v>
      </c>
      <c r="AF42" s="150"/>
    </row>
    <row r="43" spans="1:32" ht="24.75" customHeight="1">
      <c r="A43" s="255">
        <f t="shared" si="10"/>
        <v>3</v>
      </c>
      <c r="B43" s="475" t="s">
        <v>2</v>
      </c>
      <c r="C43" s="476"/>
      <c r="D43" s="477"/>
      <c r="E43" s="481"/>
      <c r="F43" s="481"/>
      <c r="G43" s="481"/>
      <c r="H43" s="481"/>
      <c r="I43" s="481"/>
      <c r="J43" s="481"/>
      <c r="K43" s="481"/>
      <c r="L43" s="481"/>
      <c r="M43" s="481"/>
      <c r="N43" s="481"/>
      <c r="O43" s="481"/>
      <c r="P43" s="187" t="s">
        <v>1</v>
      </c>
      <c r="Q43" s="150"/>
      <c r="R43" s="150"/>
      <c r="S43" s="150"/>
      <c r="T43" s="150"/>
      <c r="U43" s="150"/>
      <c r="V43" s="150"/>
      <c r="W43" s="150"/>
      <c r="X43" s="150"/>
      <c r="Y43" s="150"/>
      <c r="Z43" s="150"/>
      <c r="AA43" s="150"/>
      <c r="AB43" s="150"/>
      <c r="AC43" s="150"/>
      <c r="AD43" s="150"/>
      <c r="AE43" s="150"/>
      <c r="AF43" s="150"/>
    </row>
    <row r="44" spans="1:32" ht="24.75" customHeight="1">
      <c r="A44" s="255">
        <f t="shared" si="10"/>
        <v>4</v>
      </c>
      <c r="B44" s="482"/>
      <c r="C44" s="476"/>
      <c r="D44" s="477"/>
      <c r="E44" s="481"/>
      <c r="F44" s="481"/>
      <c r="G44" s="481"/>
      <c r="H44" s="481"/>
      <c r="I44" s="481"/>
      <c r="J44" s="481"/>
      <c r="K44" s="481"/>
      <c r="L44" s="481"/>
      <c r="M44" s="481"/>
      <c r="N44" s="481"/>
      <c r="O44" s="481"/>
      <c r="P44" s="100" t="s">
        <v>788</v>
      </c>
      <c r="Q44" s="150" t="s">
        <v>3</v>
      </c>
      <c r="R44" s="169">
        <f aca="true" t="shared" si="11" ref="R44:AC44">D39</f>
        <v>0</v>
      </c>
      <c r="S44" s="169">
        <f t="shared" si="11"/>
        <v>0</v>
      </c>
      <c r="T44" s="169">
        <f t="shared" si="11"/>
        <v>0</v>
      </c>
      <c r="U44" s="169">
        <f t="shared" si="11"/>
        <v>0</v>
      </c>
      <c r="V44" s="169">
        <f t="shared" si="11"/>
        <v>0</v>
      </c>
      <c r="W44" s="169">
        <f t="shared" si="11"/>
        <v>0</v>
      </c>
      <c r="X44" s="169">
        <f t="shared" si="11"/>
        <v>0</v>
      </c>
      <c r="Y44" s="169">
        <f t="shared" si="11"/>
        <v>0</v>
      </c>
      <c r="Z44" s="169">
        <f t="shared" si="11"/>
        <v>0</v>
      </c>
      <c r="AA44" s="169">
        <f t="shared" si="11"/>
        <v>0</v>
      </c>
      <c r="AB44" s="169">
        <f t="shared" si="11"/>
        <v>0</v>
      </c>
      <c r="AC44" s="169">
        <f t="shared" si="11"/>
        <v>0</v>
      </c>
      <c r="AD44" s="170" t="s">
        <v>4</v>
      </c>
      <c r="AE44" s="150"/>
      <c r="AF44" s="150"/>
    </row>
    <row r="45" spans="1:32" ht="24.75" customHeight="1">
      <c r="A45" s="255">
        <f t="shared" si="10"/>
        <v>5</v>
      </c>
      <c r="B45" s="482"/>
      <c r="C45" s="476"/>
      <c r="D45" s="477"/>
      <c r="E45" s="481"/>
      <c r="F45" s="481"/>
      <c r="G45" s="481"/>
      <c r="H45" s="481"/>
      <c r="I45" s="481"/>
      <c r="J45" s="481"/>
      <c r="K45" s="481"/>
      <c r="L45" s="481"/>
      <c r="M45" s="481"/>
      <c r="N45" s="481"/>
      <c r="O45" s="481"/>
      <c r="P45" s="188"/>
      <c r="Q45" s="189"/>
      <c r="R45" s="190"/>
      <c r="S45" s="190"/>
      <c r="T45" s="190"/>
      <c r="U45" s="190"/>
      <c r="V45" s="190"/>
      <c r="W45" s="190"/>
      <c r="X45" s="190"/>
      <c r="Y45" s="190"/>
      <c r="Z45" s="190"/>
      <c r="AA45" s="190"/>
      <c r="AB45" s="190"/>
      <c r="AC45" s="190"/>
      <c r="AD45" s="190"/>
      <c r="AE45" s="150"/>
      <c r="AF45" s="150"/>
    </row>
    <row r="46" spans="1:32" ht="24.75" customHeight="1">
      <c r="A46" s="255">
        <f t="shared" si="10"/>
        <v>6</v>
      </c>
      <c r="B46" s="482"/>
      <c r="C46" s="476"/>
      <c r="D46" s="477"/>
      <c r="E46" s="481"/>
      <c r="F46" s="481"/>
      <c r="G46" s="481"/>
      <c r="H46" s="481"/>
      <c r="I46" s="481"/>
      <c r="J46" s="481"/>
      <c r="K46" s="481"/>
      <c r="L46" s="481"/>
      <c r="M46" s="481"/>
      <c r="N46" s="481"/>
      <c r="O46" s="481"/>
      <c r="P46" s="100">
        <v>1</v>
      </c>
      <c r="Q46" s="189" t="str">
        <f aca="true" t="shared" si="12" ref="Q46:Q62">B41</f>
        <v>Arroz inundado #1</v>
      </c>
      <c r="R46" s="190">
        <f>R25/100000*C94</f>
        <v>0</v>
      </c>
      <c r="S46" s="190">
        <f>S25/100000*D94</f>
        <v>0</v>
      </c>
      <c r="T46" s="190">
        <f>T25/100000*E94</f>
        <v>0</v>
      </c>
      <c r="U46" s="190">
        <f>U25/100000*F94</f>
        <v>0</v>
      </c>
      <c r="V46" s="190">
        <f>V25/100000*G94</f>
        <v>0</v>
      </c>
      <c r="W46" s="190">
        <f>W25/100000*H94</f>
        <v>0</v>
      </c>
      <c r="X46" s="190">
        <f>X25/100000*I94</f>
        <v>0</v>
      </c>
      <c r="Y46" s="190">
        <f>Y25/100000*J94</f>
        <v>0</v>
      </c>
      <c r="Z46" s="190">
        <f>Z25/100000*K94</f>
        <v>0</v>
      </c>
      <c r="AA46" s="190">
        <f>AA25/100000*L94</f>
        <v>0</v>
      </c>
      <c r="AB46" s="190">
        <f>AB25/100000*M94</f>
        <v>0</v>
      </c>
      <c r="AC46" s="190">
        <f>AC25/100000*N94</f>
        <v>0</v>
      </c>
      <c r="AD46" s="174">
        <f aca="true" t="shared" si="13" ref="AD46:AD62">SUM(R46:AC46)</f>
        <v>0</v>
      </c>
      <c r="AE46" s="150"/>
      <c r="AF46" s="150"/>
    </row>
    <row r="47" spans="1:32" ht="24.75" customHeight="1">
      <c r="A47" s="255">
        <f t="shared" si="10"/>
        <v>7</v>
      </c>
      <c r="B47" s="482"/>
      <c r="C47" s="476"/>
      <c r="D47" s="477"/>
      <c r="E47" s="481"/>
      <c r="F47" s="481"/>
      <c r="G47" s="481"/>
      <c r="H47" s="481"/>
      <c r="I47" s="481"/>
      <c r="J47" s="481"/>
      <c r="K47" s="481"/>
      <c r="L47" s="481"/>
      <c r="M47" s="481"/>
      <c r="N47" s="481"/>
      <c r="O47" s="481"/>
      <c r="P47" s="100">
        <f>P46+1</f>
        <v>2</v>
      </c>
      <c r="Q47" s="189" t="str">
        <f t="shared" si="12"/>
        <v>Arroz inundado #2</v>
      </c>
      <c r="R47" s="190">
        <f>R26/100000*C96</f>
        <v>0</v>
      </c>
      <c r="S47" s="190">
        <f>S26/100000*D96</f>
        <v>0</v>
      </c>
      <c r="T47" s="190">
        <f>T26/100000*E96</f>
        <v>0</v>
      </c>
      <c r="U47" s="190">
        <f>U26/100000*F96</f>
        <v>0</v>
      </c>
      <c r="V47" s="190">
        <f>V26/100000*G96</f>
        <v>0</v>
      </c>
      <c r="W47" s="190">
        <f>W26/100000*H96</f>
        <v>0</v>
      </c>
      <c r="X47" s="190">
        <f>X26/100000*I96</f>
        <v>0</v>
      </c>
      <c r="Y47" s="190">
        <f>Y26/100000*J96</f>
        <v>0</v>
      </c>
      <c r="Z47" s="190">
        <f>Z26/100000*K96</f>
        <v>0</v>
      </c>
      <c r="AA47" s="190">
        <f>AA26/100000*L96</f>
        <v>0</v>
      </c>
      <c r="AB47" s="190">
        <f>AB26/100000*M96</f>
        <v>0</v>
      </c>
      <c r="AC47" s="190">
        <f>AC26/100000*N96</f>
        <v>0</v>
      </c>
      <c r="AD47" s="174">
        <f t="shared" si="13"/>
        <v>0</v>
      </c>
      <c r="AE47" s="150"/>
      <c r="AF47" s="150"/>
    </row>
    <row r="48" spans="1:32" ht="24.75" customHeight="1">
      <c r="A48" s="255">
        <f t="shared" si="10"/>
        <v>8</v>
      </c>
      <c r="B48" s="482"/>
      <c r="C48" s="476"/>
      <c r="D48" s="477"/>
      <c r="E48" s="481"/>
      <c r="F48" s="481"/>
      <c r="G48" s="481"/>
      <c r="H48" s="481"/>
      <c r="I48" s="481"/>
      <c r="J48" s="481"/>
      <c r="K48" s="481"/>
      <c r="L48" s="481"/>
      <c r="M48" s="481"/>
      <c r="N48" s="481"/>
      <c r="O48" s="481"/>
      <c r="P48" s="100">
        <f aca="true" t="shared" si="14" ref="P48:P62">P47+1</f>
        <v>3</v>
      </c>
      <c r="Q48" s="189" t="str">
        <f t="shared" si="12"/>
        <v>Arroz inundado #3</v>
      </c>
      <c r="R48" s="190">
        <f>R27/100000*C98</f>
        <v>0</v>
      </c>
      <c r="S48" s="190">
        <f>S27/100000*D98</f>
        <v>0</v>
      </c>
      <c r="T48" s="190">
        <f>T27/100000*E98</f>
        <v>0</v>
      </c>
      <c r="U48" s="190">
        <f>U27/100000*F98</f>
        <v>0</v>
      </c>
      <c r="V48" s="190">
        <f>V27/100000*G98</f>
        <v>0</v>
      </c>
      <c r="W48" s="190">
        <f>W27/100000*H98</f>
        <v>0</v>
      </c>
      <c r="X48" s="190">
        <f>X27/100000*I98</f>
        <v>0</v>
      </c>
      <c r="Y48" s="190">
        <f>Y27/100000*J98</f>
        <v>0</v>
      </c>
      <c r="Z48" s="190">
        <f>Z27/100000*K98</f>
        <v>0</v>
      </c>
      <c r="AA48" s="190">
        <f>AA27/100000*L98</f>
        <v>0</v>
      </c>
      <c r="AB48" s="190">
        <f>AB27/100000*M98</f>
        <v>0</v>
      </c>
      <c r="AC48" s="190">
        <f>AC27/100000*N98</f>
        <v>0</v>
      </c>
      <c r="AD48" s="174">
        <f t="shared" si="13"/>
        <v>0</v>
      </c>
      <c r="AE48" s="150"/>
      <c r="AF48" s="150"/>
    </row>
    <row r="49" spans="1:32" ht="24.75" customHeight="1">
      <c r="A49" s="255">
        <f t="shared" si="10"/>
        <v>9</v>
      </c>
      <c r="B49" s="482"/>
      <c r="C49" s="476"/>
      <c r="D49" s="477"/>
      <c r="E49" s="481"/>
      <c r="F49" s="481"/>
      <c r="G49" s="481"/>
      <c r="H49" s="481"/>
      <c r="I49" s="481"/>
      <c r="J49" s="481"/>
      <c r="K49" s="481"/>
      <c r="L49" s="481"/>
      <c r="M49" s="481"/>
      <c r="N49" s="481"/>
      <c r="O49" s="481"/>
      <c r="P49" s="100">
        <f t="shared" si="14"/>
        <v>4</v>
      </c>
      <c r="Q49" s="189">
        <f t="shared" si="12"/>
        <v>0</v>
      </c>
      <c r="R49" s="190">
        <f>R28/100000*C100</f>
        <v>0</v>
      </c>
      <c r="S49" s="190">
        <f>S28/100000*D100</f>
        <v>0</v>
      </c>
      <c r="T49" s="190">
        <f>T28/100000*E100</f>
        <v>0</v>
      </c>
      <c r="U49" s="190">
        <f>U28/100000*F100</f>
        <v>0</v>
      </c>
      <c r="V49" s="190">
        <f>V28/100000*G100</f>
        <v>0</v>
      </c>
      <c r="W49" s="190">
        <f>W28/100000*H100</f>
        <v>0</v>
      </c>
      <c r="X49" s="190">
        <f>X28/100000*I100</f>
        <v>0</v>
      </c>
      <c r="Y49" s="190">
        <f>Y28/100000*J100</f>
        <v>0</v>
      </c>
      <c r="Z49" s="190">
        <f>Z28/100000*K100</f>
        <v>0</v>
      </c>
      <c r="AA49" s="190">
        <f>AA28/100000*L100</f>
        <v>0</v>
      </c>
      <c r="AB49" s="190">
        <f>AB28/100000*M100</f>
        <v>0</v>
      </c>
      <c r="AC49" s="190">
        <f>AC28/100000*N100</f>
        <v>0</v>
      </c>
      <c r="AD49" s="174">
        <f t="shared" si="13"/>
        <v>0</v>
      </c>
      <c r="AE49" s="150"/>
      <c r="AF49" s="150"/>
    </row>
    <row r="50" spans="1:32" ht="24.75" customHeight="1">
      <c r="A50" s="255">
        <f t="shared" si="10"/>
        <v>10</v>
      </c>
      <c r="B50" s="482"/>
      <c r="C50" s="476"/>
      <c r="D50" s="477"/>
      <c r="E50" s="481"/>
      <c r="F50" s="481"/>
      <c r="G50" s="481"/>
      <c r="H50" s="481"/>
      <c r="I50" s="481"/>
      <c r="J50" s="481"/>
      <c r="K50" s="481"/>
      <c r="L50" s="481"/>
      <c r="M50" s="481"/>
      <c r="N50" s="481"/>
      <c r="O50" s="481"/>
      <c r="P50" s="100">
        <f t="shared" si="14"/>
        <v>5</v>
      </c>
      <c r="Q50" s="189">
        <f t="shared" si="12"/>
        <v>0</v>
      </c>
      <c r="R50" s="190">
        <f>R29/100000*C102</f>
        <v>0</v>
      </c>
      <c r="S50" s="190">
        <f>S29/100000*D102</f>
        <v>0</v>
      </c>
      <c r="T50" s="190">
        <f>T29/100000*E102</f>
        <v>0</v>
      </c>
      <c r="U50" s="190">
        <f>U29/100000*F102</f>
        <v>0</v>
      </c>
      <c r="V50" s="190">
        <f>V29/100000*G102</f>
        <v>0</v>
      </c>
      <c r="W50" s="190">
        <f>W29/100000*H102</f>
        <v>0</v>
      </c>
      <c r="X50" s="190">
        <f>X29/100000*I102</f>
        <v>0</v>
      </c>
      <c r="Y50" s="190">
        <f>Y29/100000*J102</f>
        <v>0</v>
      </c>
      <c r="Z50" s="190">
        <f>Z29/100000*K102</f>
        <v>0</v>
      </c>
      <c r="AA50" s="190">
        <f>AA29/100000*L102</f>
        <v>0</v>
      </c>
      <c r="AB50" s="190">
        <f>AB29/100000*M102</f>
        <v>0</v>
      </c>
      <c r="AC50" s="190">
        <f>AC29/100000*N102</f>
        <v>0</v>
      </c>
      <c r="AD50" s="174">
        <f t="shared" si="13"/>
        <v>0</v>
      </c>
      <c r="AE50" s="150"/>
      <c r="AF50" s="150"/>
    </row>
    <row r="51" spans="1:32" ht="24.75" customHeight="1">
      <c r="A51" s="255">
        <f t="shared" si="10"/>
        <v>11</v>
      </c>
      <c r="B51" s="482"/>
      <c r="C51" s="476"/>
      <c r="D51" s="477"/>
      <c r="E51" s="481"/>
      <c r="F51" s="481"/>
      <c r="G51" s="481"/>
      <c r="H51" s="481"/>
      <c r="I51" s="481"/>
      <c r="J51" s="481"/>
      <c r="K51" s="481"/>
      <c r="L51" s="481"/>
      <c r="M51" s="481"/>
      <c r="N51" s="481"/>
      <c r="O51" s="481"/>
      <c r="P51" s="100">
        <f t="shared" si="14"/>
        <v>6</v>
      </c>
      <c r="Q51" s="189">
        <f t="shared" si="12"/>
        <v>0</v>
      </c>
      <c r="R51" s="190">
        <f>R30/100000*C104</f>
        <v>0</v>
      </c>
      <c r="S51" s="190">
        <f>S30/100000*D104</f>
        <v>0</v>
      </c>
      <c r="T51" s="190">
        <f>T30/100000*E104</f>
        <v>0</v>
      </c>
      <c r="U51" s="190">
        <f>U30/100000*F104</f>
        <v>0</v>
      </c>
      <c r="V51" s="190">
        <f>V30/100000*G104</f>
        <v>0</v>
      </c>
      <c r="W51" s="190">
        <f>W30/100000*H104</f>
        <v>0</v>
      </c>
      <c r="X51" s="190">
        <f>X30/100000*I104</f>
        <v>0</v>
      </c>
      <c r="Y51" s="190">
        <f>Y30/100000*J104</f>
        <v>0</v>
      </c>
      <c r="Z51" s="190">
        <f>Z30/100000*K104</f>
        <v>0</v>
      </c>
      <c r="AA51" s="190">
        <f>AA30/100000*L104</f>
        <v>0</v>
      </c>
      <c r="AB51" s="190">
        <f>AB30/100000*M104</f>
        <v>0</v>
      </c>
      <c r="AC51" s="190">
        <f>AC30/100000*N104</f>
        <v>0</v>
      </c>
      <c r="AD51" s="174">
        <f t="shared" si="13"/>
        <v>0</v>
      </c>
      <c r="AE51" s="150"/>
      <c r="AF51" s="150"/>
    </row>
    <row r="52" spans="1:32" ht="24.75" customHeight="1">
      <c r="A52" s="255">
        <f t="shared" si="10"/>
        <v>12</v>
      </c>
      <c r="B52" s="482"/>
      <c r="C52" s="476"/>
      <c r="D52" s="477"/>
      <c r="E52" s="481"/>
      <c r="F52" s="481"/>
      <c r="G52" s="481"/>
      <c r="H52" s="481"/>
      <c r="I52" s="481"/>
      <c r="J52" s="481"/>
      <c r="K52" s="481"/>
      <c r="L52" s="481"/>
      <c r="M52" s="481"/>
      <c r="N52" s="481"/>
      <c r="O52" s="481"/>
      <c r="P52" s="100">
        <f t="shared" si="14"/>
        <v>7</v>
      </c>
      <c r="Q52" s="189">
        <f t="shared" si="12"/>
        <v>0</v>
      </c>
      <c r="R52" s="190">
        <f>R31/100000*C106</f>
        <v>0</v>
      </c>
      <c r="S52" s="190">
        <f>S31/100000*D106</f>
        <v>0</v>
      </c>
      <c r="T52" s="190">
        <f>T31/100000*E106</f>
        <v>0</v>
      </c>
      <c r="U52" s="190">
        <f>U31/100000*F106</f>
        <v>0</v>
      </c>
      <c r="V52" s="190">
        <f>V31/100000*G106</f>
        <v>0</v>
      </c>
      <c r="W52" s="190">
        <f>W31/100000*H106</f>
        <v>0</v>
      </c>
      <c r="X52" s="190">
        <f>X31/100000*I106</f>
        <v>0</v>
      </c>
      <c r="Y52" s="190">
        <f>Y31/100000*J106</f>
        <v>0</v>
      </c>
      <c r="Z52" s="190">
        <f>Z31/100000*K106</f>
        <v>0</v>
      </c>
      <c r="AA52" s="190">
        <f>AA31/100000*L106</f>
        <v>0</v>
      </c>
      <c r="AB52" s="190">
        <f>AB31/100000*M106</f>
        <v>0</v>
      </c>
      <c r="AC52" s="190">
        <f>AC31/100000*N106</f>
        <v>0</v>
      </c>
      <c r="AD52" s="174">
        <f t="shared" si="13"/>
        <v>0</v>
      </c>
      <c r="AE52" s="150"/>
      <c r="AF52" s="150"/>
    </row>
    <row r="53" spans="1:32" ht="24.75" customHeight="1">
      <c r="A53" s="255">
        <f t="shared" si="10"/>
        <v>13</v>
      </c>
      <c r="B53" s="482"/>
      <c r="C53" s="476"/>
      <c r="D53" s="477"/>
      <c r="E53" s="481"/>
      <c r="F53" s="481"/>
      <c r="G53" s="481"/>
      <c r="H53" s="481"/>
      <c r="I53" s="481"/>
      <c r="J53" s="481"/>
      <c r="K53" s="481"/>
      <c r="L53" s="481"/>
      <c r="M53" s="481"/>
      <c r="N53" s="481"/>
      <c r="O53" s="481"/>
      <c r="P53" s="100">
        <f t="shared" si="14"/>
        <v>8</v>
      </c>
      <c r="Q53" s="189">
        <f t="shared" si="12"/>
        <v>0</v>
      </c>
      <c r="R53" s="190">
        <f>R32/100000*C108</f>
        <v>0</v>
      </c>
      <c r="S53" s="190">
        <f>S32/100000*D108</f>
        <v>0</v>
      </c>
      <c r="T53" s="190">
        <f>T32/100000*E108</f>
        <v>0</v>
      </c>
      <c r="U53" s="190">
        <f>U32/100000*F108</f>
        <v>0</v>
      </c>
      <c r="V53" s="190">
        <f>V32/100000*G108</f>
        <v>0</v>
      </c>
      <c r="W53" s="190">
        <f>W32/100000*H108</f>
        <v>0</v>
      </c>
      <c r="X53" s="190">
        <f>X32/100000*I108</f>
        <v>0</v>
      </c>
      <c r="Y53" s="190">
        <f>Y32/100000*J108</f>
        <v>0</v>
      </c>
      <c r="Z53" s="190">
        <f>Z32/100000*K108</f>
        <v>0</v>
      </c>
      <c r="AA53" s="190">
        <f>AA32/100000*L108</f>
        <v>0</v>
      </c>
      <c r="AB53" s="190">
        <f>AB32/100000*M108</f>
        <v>0</v>
      </c>
      <c r="AC53" s="190">
        <f>AC32/100000*N108</f>
        <v>0</v>
      </c>
      <c r="AD53" s="174">
        <f t="shared" si="13"/>
        <v>0</v>
      </c>
      <c r="AE53" s="150"/>
      <c r="AF53" s="150"/>
    </row>
    <row r="54" spans="1:32" ht="24.75" customHeight="1">
      <c r="A54" s="255">
        <f t="shared" si="10"/>
        <v>14</v>
      </c>
      <c r="B54" s="482"/>
      <c r="C54" s="476"/>
      <c r="D54" s="477"/>
      <c r="E54" s="481"/>
      <c r="F54" s="481"/>
      <c r="G54" s="481"/>
      <c r="H54" s="481"/>
      <c r="I54" s="481"/>
      <c r="J54" s="481"/>
      <c r="K54" s="481"/>
      <c r="L54" s="481"/>
      <c r="M54" s="481"/>
      <c r="N54" s="481"/>
      <c r="O54" s="481"/>
      <c r="P54" s="100">
        <f t="shared" si="14"/>
        <v>9</v>
      </c>
      <c r="Q54" s="189">
        <f t="shared" si="12"/>
        <v>0</v>
      </c>
      <c r="R54" s="190">
        <f>R33/100000*C110</f>
        <v>0</v>
      </c>
      <c r="S54" s="190">
        <f>S33/100000*D110</f>
        <v>0</v>
      </c>
      <c r="T54" s="190">
        <f>T33/100000*E110</f>
        <v>0</v>
      </c>
      <c r="U54" s="190">
        <f>U33/100000*F110</f>
        <v>0</v>
      </c>
      <c r="V54" s="190">
        <f>V33/100000*G110</f>
        <v>0</v>
      </c>
      <c r="W54" s="190">
        <f>W33/100000*H110</f>
        <v>0</v>
      </c>
      <c r="X54" s="190">
        <f>X33/100000*I110</f>
        <v>0</v>
      </c>
      <c r="Y54" s="190">
        <f>Y33/100000*J110</f>
        <v>0</v>
      </c>
      <c r="Z54" s="190">
        <f>Z33/100000*K110</f>
        <v>0</v>
      </c>
      <c r="AA54" s="190">
        <f>AA33/100000*L110</f>
        <v>0</v>
      </c>
      <c r="AB54" s="190">
        <f>AB33/100000*M110</f>
        <v>0</v>
      </c>
      <c r="AC54" s="190">
        <f>AC33/100000*N110</f>
        <v>0</v>
      </c>
      <c r="AD54" s="174">
        <f t="shared" si="13"/>
        <v>0</v>
      </c>
      <c r="AE54" s="150"/>
      <c r="AF54" s="150"/>
    </row>
    <row r="55" spans="1:32" ht="24.75" customHeight="1">
      <c r="A55" s="255">
        <f t="shared" si="10"/>
        <v>15</v>
      </c>
      <c r="B55" s="482"/>
      <c r="C55" s="476"/>
      <c r="D55" s="477"/>
      <c r="E55" s="481"/>
      <c r="F55" s="481"/>
      <c r="G55" s="481"/>
      <c r="H55" s="481"/>
      <c r="I55" s="481"/>
      <c r="J55" s="481"/>
      <c r="K55" s="481"/>
      <c r="L55" s="481"/>
      <c r="M55" s="481"/>
      <c r="N55" s="481"/>
      <c r="O55" s="481"/>
      <c r="P55" s="100">
        <f t="shared" si="14"/>
        <v>10</v>
      </c>
      <c r="Q55" s="189">
        <f t="shared" si="12"/>
        <v>0</v>
      </c>
      <c r="R55" s="190">
        <f>R34/100000*C112</f>
        <v>0</v>
      </c>
      <c r="S55" s="190">
        <f>S34/100000*D112</f>
        <v>0</v>
      </c>
      <c r="T55" s="190">
        <f>T34/100000*E112</f>
        <v>0</v>
      </c>
      <c r="U55" s="190">
        <f>U34/100000*F112</f>
        <v>0</v>
      </c>
      <c r="V55" s="190">
        <f>V34/100000*G112</f>
        <v>0</v>
      </c>
      <c r="W55" s="190">
        <f>W34/100000*H112</f>
        <v>0</v>
      </c>
      <c r="X55" s="190">
        <f>X34/100000*I112</f>
        <v>0</v>
      </c>
      <c r="Y55" s="190">
        <f>Y34/100000*J112</f>
        <v>0</v>
      </c>
      <c r="Z55" s="190">
        <f>Z34/100000*K112</f>
        <v>0</v>
      </c>
      <c r="AA55" s="190">
        <f>AA34/100000*L112</f>
        <v>0</v>
      </c>
      <c r="AB55" s="190">
        <f>AB34/100000*M112</f>
        <v>0</v>
      </c>
      <c r="AC55" s="190">
        <f>AC34/100000*N112</f>
        <v>0</v>
      </c>
      <c r="AD55" s="174">
        <f t="shared" si="13"/>
        <v>0</v>
      </c>
      <c r="AE55" s="150"/>
      <c r="AF55" s="150"/>
    </row>
    <row r="56" spans="1:32" ht="24.75" customHeight="1">
      <c r="A56" s="255">
        <f t="shared" si="10"/>
        <v>16</v>
      </c>
      <c r="B56" s="482"/>
      <c r="C56" s="476"/>
      <c r="D56" s="477"/>
      <c r="E56" s="481"/>
      <c r="F56" s="481"/>
      <c r="G56" s="481"/>
      <c r="H56" s="481"/>
      <c r="I56" s="481"/>
      <c r="J56" s="481"/>
      <c r="K56" s="481"/>
      <c r="L56" s="481"/>
      <c r="M56" s="481"/>
      <c r="N56" s="481"/>
      <c r="O56" s="481"/>
      <c r="P56" s="100">
        <f t="shared" si="14"/>
        <v>11</v>
      </c>
      <c r="Q56" s="189">
        <f t="shared" si="12"/>
        <v>0</v>
      </c>
      <c r="R56" s="190">
        <f>R35/100000*C114</f>
        <v>0</v>
      </c>
      <c r="S56" s="190">
        <f>S35/100000*D114</f>
        <v>0</v>
      </c>
      <c r="T56" s="190">
        <f>T35/100000*E114</f>
        <v>0</v>
      </c>
      <c r="U56" s="190">
        <f>U35/100000*F114</f>
        <v>0</v>
      </c>
      <c r="V56" s="190">
        <f>V35/100000*G114</f>
        <v>0</v>
      </c>
      <c r="W56" s="190">
        <f>W35/100000*H114</f>
        <v>0</v>
      </c>
      <c r="X56" s="190">
        <f>X35/100000*I114</f>
        <v>0</v>
      </c>
      <c r="Y56" s="190">
        <f>Y35/100000*J114</f>
        <v>0</v>
      </c>
      <c r="Z56" s="190">
        <f>Z35/100000*K114</f>
        <v>0</v>
      </c>
      <c r="AA56" s="190">
        <f>AA35/100000*L114</f>
        <v>0</v>
      </c>
      <c r="AB56" s="190">
        <f>AB35/100000*M114</f>
        <v>0</v>
      </c>
      <c r="AC56" s="190">
        <f>AC35/100000*N114</f>
        <v>0</v>
      </c>
      <c r="AD56" s="174">
        <f t="shared" si="13"/>
        <v>0</v>
      </c>
      <c r="AE56" s="150"/>
      <c r="AF56" s="150"/>
    </row>
    <row r="57" spans="1:32" ht="24.75" customHeight="1">
      <c r="A57" s="255">
        <f t="shared" si="10"/>
        <v>17</v>
      </c>
      <c r="B57" s="482"/>
      <c r="C57" s="476"/>
      <c r="D57" s="477"/>
      <c r="E57" s="481"/>
      <c r="F57" s="481"/>
      <c r="G57" s="481"/>
      <c r="H57" s="481"/>
      <c r="I57" s="481"/>
      <c r="J57" s="481"/>
      <c r="K57" s="481"/>
      <c r="L57" s="481"/>
      <c r="M57" s="481"/>
      <c r="N57" s="481"/>
      <c r="O57" s="481"/>
      <c r="P57" s="100">
        <f t="shared" si="14"/>
        <v>12</v>
      </c>
      <c r="Q57" s="189">
        <f t="shared" si="12"/>
        <v>0</v>
      </c>
      <c r="R57" s="190">
        <f>R36/100000*C116</f>
        <v>0</v>
      </c>
      <c r="S57" s="190">
        <f>S36/100000*D116</f>
        <v>0</v>
      </c>
      <c r="T57" s="190">
        <f>T36/100000*E116</f>
        <v>0</v>
      </c>
      <c r="U57" s="190">
        <f>U36/100000*F116</f>
        <v>0</v>
      </c>
      <c r="V57" s="190">
        <f>V36/100000*G116</f>
        <v>0</v>
      </c>
      <c r="W57" s="190">
        <f>W36/100000*H116</f>
        <v>0</v>
      </c>
      <c r="X57" s="190">
        <f>X36/100000*I116</f>
        <v>0</v>
      </c>
      <c r="Y57" s="190">
        <f>Y36/100000*J116</f>
        <v>0</v>
      </c>
      <c r="Z57" s="190">
        <f>Z36/100000*K116</f>
        <v>0</v>
      </c>
      <c r="AA57" s="190">
        <f>AA36/100000*L116</f>
        <v>0</v>
      </c>
      <c r="AB57" s="190">
        <f>AB36/100000*M116</f>
        <v>0</v>
      </c>
      <c r="AC57" s="190">
        <f>AC36/100000*N116</f>
        <v>0</v>
      </c>
      <c r="AD57" s="174">
        <f t="shared" si="13"/>
        <v>0</v>
      </c>
      <c r="AE57" s="150"/>
      <c r="AF57" s="150"/>
    </row>
    <row r="58" spans="1:32" ht="24.75" customHeight="1">
      <c r="A58" s="139"/>
      <c r="B58" s="162"/>
      <c r="C58" s="139"/>
      <c r="D58" s="139"/>
      <c r="E58" s="139"/>
      <c r="F58" s="139"/>
      <c r="G58" s="139"/>
      <c r="H58" s="139"/>
      <c r="I58" s="139"/>
      <c r="J58" s="139"/>
      <c r="K58" s="139"/>
      <c r="L58" s="139"/>
      <c r="M58" s="139"/>
      <c r="N58" s="139"/>
      <c r="O58" s="139"/>
      <c r="P58" s="100">
        <f t="shared" si="14"/>
        <v>13</v>
      </c>
      <c r="Q58" s="189">
        <f t="shared" si="12"/>
        <v>0</v>
      </c>
      <c r="R58" s="190">
        <f>R37/100000*C118</f>
        <v>0</v>
      </c>
      <c r="S58" s="190">
        <f>S37/100000*D118</f>
        <v>0</v>
      </c>
      <c r="T58" s="190">
        <f>T37/100000*E118</f>
        <v>0</v>
      </c>
      <c r="U58" s="190">
        <f>U37/100000*F118</f>
        <v>0</v>
      </c>
      <c r="V58" s="190">
        <f>V37/100000*G118</f>
        <v>0</v>
      </c>
      <c r="W58" s="190">
        <f>W37/100000*H118</f>
        <v>0</v>
      </c>
      <c r="X58" s="190">
        <f>X37/100000*I118</f>
        <v>0</v>
      </c>
      <c r="Y58" s="190">
        <f>Y37/100000*J118</f>
        <v>0</v>
      </c>
      <c r="Z58" s="190">
        <f>Z37/100000*K118</f>
        <v>0</v>
      </c>
      <c r="AA58" s="190">
        <f>AA37/100000*L118</f>
        <v>0</v>
      </c>
      <c r="AB58" s="190">
        <f>AB37/100000*M118</f>
        <v>0</v>
      </c>
      <c r="AC58" s="190">
        <f>AC37/100000*N118</f>
        <v>0</v>
      </c>
      <c r="AD58" s="174">
        <f t="shared" si="13"/>
        <v>0</v>
      </c>
      <c r="AE58" s="150"/>
      <c r="AF58" s="150"/>
    </row>
    <row r="59" spans="1:32" ht="15.75">
      <c r="A59" s="139"/>
      <c r="B59" s="139"/>
      <c r="C59" s="139"/>
      <c r="D59" s="139"/>
      <c r="E59" s="139"/>
      <c r="F59" s="139"/>
      <c r="G59" s="139"/>
      <c r="H59" s="139"/>
      <c r="I59" s="139"/>
      <c r="J59" s="139"/>
      <c r="K59" s="139"/>
      <c r="L59" s="139"/>
      <c r="M59" s="139"/>
      <c r="N59" s="139"/>
      <c r="O59" s="139"/>
      <c r="P59" s="100">
        <f t="shared" si="14"/>
        <v>14</v>
      </c>
      <c r="Q59" s="189">
        <f t="shared" si="12"/>
        <v>0</v>
      </c>
      <c r="R59" s="190">
        <f>R38/100000*C120</f>
        <v>0</v>
      </c>
      <c r="S59" s="190">
        <f>S38/100000*D120</f>
        <v>0</v>
      </c>
      <c r="T59" s="190">
        <f>T38/100000*E120</f>
        <v>0</v>
      </c>
      <c r="U59" s="190">
        <f>U38/100000*F120</f>
        <v>0</v>
      </c>
      <c r="V59" s="190">
        <f>V38/100000*G120</f>
        <v>0</v>
      </c>
      <c r="W59" s="190">
        <f>W38/100000*H120</f>
        <v>0</v>
      </c>
      <c r="X59" s="190">
        <f>X38/100000*I120</f>
        <v>0</v>
      </c>
      <c r="Y59" s="190">
        <f>Y38/100000*J120</f>
        <v>0</v>
      </c>
      <c r="Z59" s="190">
        <f>Z38/100000*K120</f>
        <v>0</v>
      </c>
      <c r="AA59" s="190">
        <f>AA38/100000*L120</f>
        <v>0</v>
      </c>
      <c r="AB59" s="190">
        <f>AB38/100000*M120</f>
        <v>0</v>
      </c>
      <c r="AC59" s="190">
        <f>AC38/100000*N120</f>
        <v>0</v>
      </c>
      <c r="AD59" s="174">
        <f t="shared" si="13"/>
        <v>0</v>
      </c>
      <c r="AE59" s="150"/>
      <c r="AF59" s="150"/>
    </row>
    <row r="60" spans="1:32" ht="15.75">
      <c r="A60" s="139"/>
      <c r="B60" s="139"/>
      <c r="C60" s="139"/>
      <c r="D60" s="139"/>
      <c r="E60" s="139"/>
      <c r="F60" s="139"/>
      <c r="G60" s="139"/>
      <c r="H60" s="139"/>
      <c r="I60" s="139"/>
      <c r="J60" s="139"/>
      <c r="K60" s="139"/>
      <c r="L60" s="139"/>
      <c r="M60" s="139"/>
      <c r="N60" s="139"/>
      <c r="O60" s="139"/>
      <c r="P60" s="100">
        <f t="shared" si="14"/>
        <v>15</v>
      </c>
      <c r="Q60" s="189">
        <f t="shared" si="12"/>
        <v>0</v>
      </c>
      <c r="R60" s="190">
        <f>R39/100000*C122</f>
        <v>0</v>
      </c>
      <c r="S60" s="190">
        <f>S39/100000*D122</f>
        <v>0</v>
      </c>
      <c r="T60" s="190">
        <f>T39/100000*E122</f>
        <v>0</v>
      </c>
      <c r="U60" s="190">
        <f>U39/100000*F122</f>
        <v>0</v>
      </c>
      <c r="V60" s="190">
        <f>V39/100000*G122</f>
        <v>0</v>
      </c>
      <c r="W60" s="190">
        <f>W39/100000*H122</f>
        <v>0</v>
      </c>
      <c r="X60" s="190">
        <f>X39/100000*I122</f>
        <v>0</v>
      </c>
      <c r="Y60" s="190">
        <f>Y39/100000*J122</f>
        <v>0</v>
      </c>
      <c r="Z60" s="190">
        <f>Z39/100000*K122</f>
        <v>0</v>
      </c>
      <c r="AA60" s="190">
        <f>AA39/100000*L122</f>
        <v>0</v>
      </c>
      <c r="AB60" s="190">
        <f>AB39/100000*M122</f>
        <v>0</v>
      </c>
      <c r="AC60" s="190">
        <f>AC39/100000*N122</f>
        <v>0</v>
      </c>
      <c r="AD60" s="174">
        <f t="shared" si="13"/>
        <v>0</v>
      </c>
      <c r="AE60" s="150"/>
      <c r="AF60" s="150"/>
    </row>
    <row r="61" spans="1:32" ht="23.25">
      <c r="A61" s="191" t="s">
        <v>5</v>
      </c>
      <c r="B61" s="139"/>
      <c r="C61" s="192"/>
      <c r="D61" s="139"/>
      <c r="E61" s="139"/>
      <c r="F61" s="139"/>
      <c r="G61" s="139"/>
      <c r="H61" s="139"/>
      <c r="I61" s="139"/>
      <c r="J61" s="139"/>
      <c r="K61" s="139"/>
      <c r="L61" s="139"/>
      <c r="M61" s="139"/>
      <c r="N61" s="139"/>
      <c r="O61" s="139"/>
      <c r="P61" s="100">
        <f t="shared" si="14"/>
        <v>16</v>
      </c>
      <c r="Q61" s="189">
        <f t="shared" si="12"/>
        <v>0</v>
      </c>
      <c r="R61" s="190">
        <f>R40/100000*C124</f>
        <v>0</v>
      </c>
      <c r="S61" s="190">
        <f>S40/100000*D124</f>
        <v>0</v>
      </c>
      <c r="T61" s="190">
        <f>T40/100000*E124</f>
        <v>0</v>
      </c>
      <c r="U61" s="190">
        <f>U40/100000*F124</f>
        <v>0</v>
      </c>
      <c r="V61" s="190">
        <f>V40/100000*G124</f>
        <v>0</v>
      </c>
      <c r="W61" s="190">
        <f>W40/100000*H124</f>
        <v>0</v>
      </c>
      <c r="X61" s="190">
        <f>X40/100000*I124</f>
        <v>0</v>
      </c>
      <c r="Y61" s="190">
        <f>Y40/100000*J124</f>
        <v>0</v>
      </c>
      <c r="Z61" s="190">
        <f>Z40/100000*K124</f>
        <v>0</v>
      </c>
      <c r="AA61" s="190">
        <f>AA40/100000*L124</f>
        <v>0</v>
      </c>
      <c r="AB61" s="190">
        <f>AB40/100000*M124</f>
        <v>0</v>
      </c>
      <c r="AC61" s="190">
        <f>AC40/100000*N124</f>
        <v>0</v>
      </c>
      <c r="AD61" s="174">
        <f t="shared" si="13"/>
        <v>0</v>
      </c>
      <c r="AE61" s="150"/>
      <c r="AF61" s="150"/>
    </row>
    <row r="62" spans="1:32" ht="15.75">
      <c r="A62" s="162"/>
      <c r="B62" s="490" t="s">
        <v>6</v>
      </c>
      <c r="C62" s="491">
        <f>D39</f>
        <v>0</v>
      </c>
      <c r="D62" s="492">
        <f aca="true" t="shared" si="15" ref="D62:N62">E39</f>
        <v>0</v>
      </c>
      <c r="E62" s="492">
        <f t="shared" si="15"/>
        <v>0</v>
      </c>
      <c r="F62" s="492">
        <f t="shared" si="15"/>
        <v>0</v>
      </c>
      <c r="G62" s="492">
        <f t="shared" si="15"/>
        <v>0</v>
      </c>
      <c r="H62" s="492">
        <f t="shared" si="15"/>
        <v>0</v>
      </c>
      <c r="I62" s="492">
        <f t="shared" si="15"/>
        <v>0</v>
      </c>
      <c r="J62" s="492">
        <f t="shared" si="15"/>
        <v>0</v>
      </c>
      <c r="K62" s="492">
        <f t="shared" si="15"/>
        <v>0</v>
      </c>
      <c r="L62" s="492">
        <f t="shared" si="15"/>
        <v>0</v>
      </c>
      <c r="M62" s="492">
        <f t="shared" si="15"/>
        <v>0</v>
      </c>
      <c r="N62" s="492">
        <f t="shared" si="15"/>
        <v>0</v>
      </c>
      <c r="O62" s="493" t="s">
        <v>7</v>
      </c>
      <c r="P62" s="100">
        <f t="shared" si="14"/>
        <v>17</v>
      </c>
      <c r="Q62" s="189">
        <f t="shared" si="12"/>
        <v>0</v>
      </c>
      <c r="R62" s="193">
        <f>R41/100000*C126</f>
        <v>0</v>
      </c>
      <c r="S62" s="193">
        <f>S41/100000*D126</f>
        <v>0</v>
      </c>
      <c r="T62" s="193">
        <f>T41/100000*E126</f>
        <v>0</v>
      </c>
      <c r="U62" s="193">
        <f>U41/100000*F126</f>
        <v>0</v>
      </c>
      <c r="V62" s="193">
        <f>V41/100000*G126</f>
        <v>0</v>
      </c>
      <c r="W62" s="193">
        <f>W41/100000*H126</f>
        <v>0</v>
      </c>
      <c r="X62" s="193">
        <f>X41/100000*I126</f>
        <v>0</v>
      </c>
      <c r="Y62" s="193">
        <f>Y41/100000*J126</f>
        <v>0</v>
      </c>
      <c r="Z62" s="193">
        <f>Z41/100000*K126</f>
        <v>0</v>
      </c>
      <c r="AA62" s="193">
        <f>AA41/100000*L126</f>
        <v>0</v>
      </c>
      <c r="AB62" s="193">
        <f>AB41/100000*M126</f>
        <v>0</v>
      </c>
      <c r="AC62" s="193">
        <f>AC41/100000*N126</f>
        <v>0</v>
      </c>
      <c r="AD62" s="174">
        <f t="shared" si="13"/>
        <v>0</v>
      </c>
      <c r="AE62" s="150"/>
      <c r="AF62" s="150"/>
    </row>
    <row r="63" spans="1:32" ht="15.75">
      <c r="A63" s="162"/>
      <c r="B63" s="490" t="s">
        <v>9</v>
      </c>
      <c r="C63" s="494"/>
      <c r="D63" s="639"/>
      <c r="E63" s="639"/>
      <c r="F63" s="639"/>
      <c r="G63" s="639"/>
      <c r="H63" s="639"/>
      <c r="I63" s="639"/>
      <c r="J63" s="639"/>
      <c r="K63" s="639"/>
      <c r="L63" s="639"/>
      <c r="M63" s="639"/>
      <c r="N63" s="639"/>
      <c r="O63" s="495">
        <f>SUM(C63:N63)</f>
        <v>0</v>
      </c>
      <c r="P63" s="195"/>
      <c r="Q63" s="196" t="s">
        <v>8</v>
      </c>
      <c r="R63" s="197">
        <f>SUM(R46:R62)</f>
        <v>0</v>
      </c>
      <c r="S63" s="197">
        <f aca="true" t="shared" si="16" ref="S63:AC63">SUM(S46:S62)</f>
        <v>0</v>
      </c>
      <c r="T63" s="197">
        <f t="shared" si="16"/>
        <v>0</v>
      </c>
      <c r="U63" s="197">
        <f t="shared" si="16"/>
        <v>0</v>
      </c>
      <c r="V63" s="197">
        <f t="shared" si="16"/>
        <v>0</v>
      </c>
      <c r="W63" s="197">
        <f t="shared" si="16"/>
        <v>0</v>
      </c>
      <c r="X63" s="197">
        <f t="shared" si="16"/>
        <v>0</v>
      </c>
      <c r="Y63" s="197">
        <f t="shared" si="16"/>
        <v>0</v>
      </c>
      <c r="Z63" s="197">
        <f t="shared" si="16"/>
        <v>0</v>
      </c>
      <c r="AA63" s="197">
        <f t="shared" si="16"/>
        <v>0</v>
      </c>
      <c r="AB63" s="197">
        <f t="shared" si="16"/>
        <v>0</v>
      </c>
      <c r="AC63" s="197">
        <f t="shared" si="16"/>
        <v>0</v>
      </c>
      <c r="AD63" s="195"/>
      <c r="AE63" s="150"/>
      <c r="AF63" s="150"/>
    </row>
    <row r="64" spans="1:32" ht="15.75">
      <c r="A64" s="139"/>
      <c r="B64" s="165"/>
      <c r="C64" s="199"/>
      <c r="D64" s="163"/>
      <c r="E64" s="163"/>
      <c r="F64" s="163"/>
      <c r="G64" s="163"/>
      <c r="H64" s="163"/>
      <c r="I64" s="163"/>
      <c r="J64" s="163"/>
      <c r="K64" s="163"/>
      <c r="L64" s="163"/>
      <c r="M64" s="163"/>
      <c r="N64" s="163"/>
      <c r="O64" s="200"/>
      <c r="P64" s="195"/>
      <c r="Q64" s="196" t="s">
        <v>10</v>
      </c>
      <c r="R64" s="198">
        <f>Q197</f>
        <v>0</v>
      </c>
      <c r="S64" s="198">
        <f aca="true" t="shared" si="17" ref="S64:AC64">R197</f>
        <v>0</v>
      </c>
      <c r="T64" s="198">
        <f t="shared" si="17"/>
        <v>0</v>
      </c>
      <c r="U64" s="198">
        <f t="shared" si="17"/>
        <v>0</v>
      </c>
      <c r="V64" s="198">
        <f t="shared" si="17"/>
        <v>0</v>
      </c>
      <c r="W64" s="198">
        <f t="shared" si="17"/>
        <v>0</v>
      </c>
      <c r="X64" s="198">
        <f t="shared" si="17"/>
        <v>0</v>
      </c>
      <c r="Y64" s="198">
        <f t="shared" si="17"/>
        <v>0</v>
      </c>
      <c r="Z64" s="198">
        <f t="shared" si="17"/>
        <v>0</v>
      </c>
      <c r="AA64" s="198">
        <f t="shared" si="17"/>
        <v>0</v>
      </c>
      <c r="AB64" s="198">
        <f t="shared" si="17"/>
        <v>0</v>
      </c>
      <c r="AC64" s="198">
        <f t="shared" si="17"/>
        <v>0</v>
      </c>
      <c r="AD64" s="195"/>
      <c r="AE64" s="150"/>
      <c r="AF64" s="150"/>
    </row>
    <row r="65" spans="1:32" ht="15.75">
      <c r="A65" s="139"/>
      <c r="B65" s="165"/>
      <c r="C65" s="201"/>
      <c r="D65" s="201"/>
      <c r="E65" s="201"/>
      <c r="F65" s="139"/>
      <c r="G65" s="139"/>
      <c r="H65" s="139"/>
      <c r="I65" s="139"/>
      <c r="J65" s="139"/>
      <c r="K65" s="139"/>
      <c r="L65" s="139"/>
      <c r="M65" s="139"/>
      <c r="N65" s="139"/>
      <c r="O65" s="139"/>
      <c r="P65" s="195"/>
      <c r="Q65" s="196" t="s">
        <v>11</v>
      </c>
      <c r="R65" s="174">
        <f>R63-R64</f>
        <v>0</v>
      </c>
      <c r="S65" s="174">
        <f aca="true" t="shared" si="18" ref="S65:AC65">S63-S64</f>
        <v>0</v>
      </c>
      <c r="T65" s="174">
        <f t="shared" si="18"/>
        <v>0</v>
      </c>
      <c r="U65" s="174">
        <f t="shared" si="18"/>
        <v>0</v>
      </c>
      <c r="V65" s="174">
        <f t="shared" si="18"/>
        <v>0</v>
      </c>
      <c r="W65" s="174">
        <f t="shared" si="18"/>
        <v>0</v>
      </c>
      <c r="X65" s="174">
        <f t="shared" si="18"/>
        <v>0</v>
      </c>
      <c r="Y65" s="174">
        <f t="shared" si="18"/>
        <v>0</v>
      </c>
      <c r="Z65" s="174">
        <f t="shared" si="18"/>
        <v>0</v>
      </c>
      <c r="AA65" s="174">
        <f t="shared" si="18"/>
        <v>0</v>
      </c>
      <c r="AB65" s="174">
        <f t="shared" si="18"/>
        <v>0</v>
      </c>
      <c r="AC65" s="174">
        <f t="shared" si="18"/>
        <v>0</v>
      </c>
      <c r="AD65" s="150"/>
      <c r="AE65" s="150"/>
      <c r="AF65" s="150"/>
    </row>
    <row r="66" spans="1:32" ht="15.75">
      <c r="A66" s="139"/>
      <c r="B66" s="165"/>
      <c r="C66" s="201"/>
      <c r="D66" s="201"/>
      <c r="E66" s="201"/>
      <c r="F66" s="139"/>
      <c r="G66" s="139"/>
      <c r="H66" s="139"/>
      <c r="I66" s="139"/>
      <c r="J66" s="139"/>
      <c r="K66" s="139"/>
      <c r="L66" s="139"/>
      <c r="M66" s="139"/>
      <c r="N66" s="139"/>
      <c r="O66" s="139"/>
      <c r="P66" s="195"/>
      <c r="Q66" s="196"/>
      <c r="R66" s="150"/>
      <c r="S66" s="150"/>
      <c r="T66" s="150"/>
      <c r="U66" s="150"/>
      <c r="V66" s="150"/>
      <c r="W66" s="150"/>
      <c r="X66" s="150"/>
      <c r="Y66" s="150"/>
      <c r="Z66" s="150"/>
      <c r="AA66" s="150"/>
      <c r="AB66" s="150"/>
      <c r="AC66" s="150"/>
      <c r="AD66" s="150"/>
      <c r="AE66" s="150"/>
      <c r="AF66" s="150"/>
    </row>
    <row r="67" spans="1:32" ht="23.25">
      <c r="A67" s="191" t="s">
        <v>12</v>
      </c>
      <c r="B67" s="202"/>
      <c r="C67" s="139"/>
      <c r="D67" s="139"/>
      <c r="E67" s="139"/>
      <c r="F67" s="139"/>
      <c r="G67" s="139"/>
      <c r="H67" s="139"/>
      <c r="I67" s="139"/>
      <c r="J67" s="139"/>
      <c r="K67" s="139"/>
      <c r="L67" s="139"/>
      <c r="M67" s="139"/>
      <c r="N67" s="139"/>
      <c r="O67" s="139"/>
      <c r="P67" s="195"/>
      <c r="Q67" s="196"/>
      <c r="R67" s="150"/>
      <c r="S67" s="150"/>
      <c r="T67" s="150"/>
      <c r="U67" s="150"/>
      <c r="V67" s="150"/>
      <c r="W67" s="150"/>
      <c r="X67" s="150"/>
      <c r="Y67" s="150"/>
      <c r="Z67" s="150"/>
      <c r="AA67" s="150"/>
      <c r="AB67" s="150"/>
      <c r="AC67" s="150"/>
      <c r="AD67" s="150"/>
      <c r="AE67" s="150"/>
      <c r="AF67" s="150"/>
    </row>
    <row r="68" spans="1:32" ht="25.5">
      <c r="A68" s="139"/>
      <c r="B68" s="203"/>
      <c r="C68" s="204"/>
      <c r="D68" s="204"/>
      <c r="E68" s="204"/>
      <c r="F68" s="204"/>
      <c r="G68" s="204"/>
      <c r="H68" s="139"/>
      <c r="I68" s="139"/>
      <c r="J68" s="139"/>
      <c r="K68" s="139"/>
      <c r="L68" s="139"/>
      <c r="M68" s="139"/>
      <c r="N68" s="139"/>
      <c r="O68" s="139"/>
      <c r="P68" s="195"/>
      <c r="Q68" s="196"/>
      <c r="R68" s="150"/>
      <c r="S68" s="150"/>
      <c r="T68" s="150"/>
      <c r="U68" s="150"/>
      <c r="V68" s="150"/>
      <c r="W68" s="150"/>
      <c r="X68" s="150"/>
      <c r="Y68" s="150"/>
      <c r="Z68" s="150"/>
      <c r="AA68" s="150"/>
      <c r="AB68" s="150"/>
      <c r="AC68" s="150"/>
      <c r="AD68" s="150"/>
      <c r="AE68" s="150"/>
      <c r="AF68" s="150"/>
    </row>
    <row r="69" spans="1:32" ht="15.75">
      <c r="A69" s="139"/>
      <c r="B69" s="490" t="s">
        <v>6</v>
      </c>
      <c r="C69" s="491">
        <f aca="true" t="shared" si="19" ref="C69:N69">D39</f>
        <v>0</v>
      </c>
      <c r="D69" s="492">
        <f t="shared" si="19"/>
        <v>0</v>
      </c>
      <c r="E69" s="492">
        <f t="shared" si="19"/>
        <v>0</v>
      </c>
      <c r="F69" s="492">
        <f t="shared" si="19"/>
        <v>0</v>
      </c>
      <c r="G69" s="492">
        <f t="shared" si="19"/>
        <v>0</v>
      </c>
      <c r="H69" s="492">
        <f t="shared" si="19"/>
        <v>0</v>
      </c>
      <c r="I69" s="492">
        <f t="shared" si="19"/>
        <v>0</v>
      </c>
      <c r="J69" s="492">
        <f t="shared" si="19"/>
        <v>0</v>
      </c>
      <c r="K69" s="492">
        <f t="shared" si="19"/>
        <v>0</v>
      </c>
      <c r="L69" s="492">
        <f t="shared" si="19"/>
        <v>0</v>
      </c>
      <c r="M69" s="492">
        <f t="shared" si="19"/>
        <v>0</v>
      </c>
      <c r="N69" s="492">
        <f t="shared" si="19"/>
        <v>0</v>
      </c>
      <c r="O69" s="493" t="s">
        <v>7</v>
      </c>
      <c r="P69" s="195"/>
      <c r="Q69" s="196"/>
      <c r="R69" s="150"/>
      <c r="S69" s="150"/>
      <c r="T69" s="150"/>
      <c r="U69" s="150"/>
      <c r="V69" s="150"/>
      <c r="W69" s="150"/>
      <c r="X69" s="150"/>
      <c r="Y69" s="150"/>
      <c r="Z69" s="150"/>
      <c r="AA69" s="150"/>
      <c r="AB69" s="150"/>
      <c r="AC69" s="150"/>
      <c r="AD69" s="150"/>
      <c r="AE69" s="150"/>
      <c r="AF69" s="150"/>
    </row>
    <row r="70" spans="1:32" ht="47.25">
      <c r="A70" s="205"/>
      <c r="B70" s="496" t="s">
        <v>13</v>
      </c>
      <c r="C70" s="684"/>
      <c r="D70" s="685"/>
      <c r="E70" s="685"/>
      <c r="F70" s="685"/>
      <c r="G70" s="685"/>
      <c r="H70" s="685"/>
      <c r="I70" s="685"/>
      <c r="J70" s="685"/>
      <c r="K70" s="685"/>
      <c r="L70" s="685"/>
      <c r="M70" s="685"/>
      <c r="N70" s="685"/>
      <c r="O70" s="502">
        <f>SUM(C70:N70)</f>
        <v>0</v>
      </c>
      <c r="P70" s="195"/>
      <c r="Q70" s="196"/>
      <c r="R70" s="150"/>
      <c r="S70" s="150"/>
      <c r="T70" s="150"/>
      <c r="U70" s="150"/>
      <c r="V70" s="150"/>
      <c r="W70" s="150"/>
      <c r="X70" s="150"/>
      <c r="Y70" s="150"/>
      <c r="Z70" s="150"/>
      <c r="AA70" s="150"/>
      <c r="AB70" s="150"/>
      <c r="AC70" s="150"/>
      <c r="AD70" s="150"/>
      <c r="AE70" s="150"/>
      <c r="AF70" s="150"/>
    </row>
    <row r="71" spans="1:32" ht="69.75" customHeight="1">
      <c r="A71" s="205"/>
      <c r="B71" s="497" t="s">
        <v>14</v>
      </c>
      <c r="C71" s="500"/>
      <c r="D71" s="501"/>
      <c r="E71" s="501"/>
      <c r="F71" s="501"/>
      <c r="G71" s="501"/>
      <c r="H71" s="501"/>
      <c r="I71" s="501"/>
      <c r="J71" s="501"/>
      <c r="K71" s="501"/>
      <c r="L71" s="501"/>
      <c r="M71" s="501"/>
      <c r="N71" s="501"/>
      <c r="O71" s="502">
        <f>SUM(C71:N71)</f>
        <v>0</v>
      </c>
      <c r="P71" s="195"/>
      <c r="Q71" s="196"/>
      <c r="R71" s="150"/>
      <c r="S71" s="150"/>
      <c r="T71" s="150"/>
      <c r="U71" s="150"/>
      <c r="V71" s="150"/>
      <c r="W71" s="150"/>
      <c r="X71" s="150"/>
      <c r="Y71" s="150"/>
      <c r="Z71" s="150"/>
      <c r="AA71" s="150"/>
      <c r="AB71" s="150"/>
      <c r="AC71" s="150"/>
      <c r="AD71" s="150"/>
      <c r="AE71" s="150"/>
      <c r="AF71" s="150"/>
    </row>
    <row r="72" spans="1:32" ht="34.5" customHeight="1">
      <c r="A72" s="205"/>
      <c r="B72" s="497" t="s">
        <v>15</v>
      </c>
      <c r="C72" s="500"/>
      <c r="D72" s="501"/>
      <c r="E72" s="501"/>
      <c r="F72" s="501"/>
      <c r="G72" s="501"/>
      <c r="H72" s="501"/>
      <c r="I72" s="501"/>
      <c r="J72" s="501"/>
      <c r="K72" s="501"/>
      <c r="L72" s="501"/>
      <c r="M72" s="501"/>
      <c r="N72" s="501"/>
      <c r="O72" s="502">
        <f>SUM(C72:N72)</f>
        <v>0</v>
      </c>
      <c r="P72" s="150"/>
      <c r="Q72" s="150"/>
      <c r="R72" s="150"/>
      <c r="S72" s="150"/>
      <c r="T72" s="150"/>
      <c r="U72" s="150"/>
      <c r="V72" s="150"/>
      <c r="W72" s="150"/>
      <c r="X72" s="150"/>
      <c r="Y72" s="150"/>
      <c r="Z72" s="150"/>
      <c r="AA72" s="150"/>
      <c r="AB72" s="150"/>
      <c r="AC72" s="150"/>
      <c r="AD72" s="150"/>
      <c r="AE72" s="150"/>
      <c r="AF72" s="150"/>
    </row>
    <row r="73" spans="1:32" ht="36" customHeight="1">
      <c r="A73" s="139"/>
      <c r="B73" s="498" t="s">
        <v>16</v>
      </c>
      <c r="C73" s="503">
        <f aca="true" t="shared" si="20" ref="C73:O73">SUM(C70:C72)</f>
        <v>0</v>
      </c>
      <c r="D73" s="503">
        <f t="shared" si="20"/>
        <v>0</v>
      </c>
      <c r="E73" s="503">
        <f t="shared" si="20"/>
        <v>0</v>
      </c>
      <c r="F73" s="503">
        <f t="shared" si="20"/>
        <v>0</v>
      </c>
      <c r="G73" s="503">
        <f t="shared" si="20"/>
        <v>0</v>
      </c>
      <c r="H73" s="503">
        <f t="shared" si="20"/>
        <v>0</v>
      </c>
      <c r="I73" s="503">
        <f t="shared" si="20"/>
        <v>0</v>
      </c>
      <c r="J73" s="503">
        <f t="shared" si="20"/>
        <v>0</v>
      </c>
      <c r="K73" s="503">
        <f t="shared" si="20"/>
        <v>0</v>
      </c>
      <c r="L73" s="503">
        <f t="shared" si="20"/>
        <v>0</v>
      </c>
      <c r="M73" s="503">
        <f t="shared" si="20"/>
        <v>0</v>
      </c>
      <c r="N73" s="503">
        <f t="shared" si="20"/>
        <v>0</v>
      </c>
      <c r="O73" s="503">
        <f t="shared" si="20"/>
        <v>0</v>
      </c>
      <c r="P73" s="150"/>
      <c r="Q73" s="150"/>
      <c r="R73" s="150"/>
      <c r="S73" s="150"/>
      <c r="T73" s="150"/>
      <c r="U73" s="150"/>
      <c r="V73" s="150"/>
      <c r="W73" s="150"/>
      <c r="X73" s="150"/>
      <c r="Y73" s="150"/>
      <c r="Z73" s="150"/>
      <c r="AA73" s="150"/>
      <c r="AB73" s="150"/>
      <c r="AC73" s="150"/>
      <c r="AD73" s="150"/>
      <c r="AE73" s="150"/>
      <c r="AF73" s="150"/>
    </row>
    <row r="74" spans="1:32" ht="25.5" customHeight="1">
      <c r="A74" s="139"/>
      <c r="B74" s="139"/>
      <c r="C74" s="139"/>
      <c r="D74" s="139"/>
      <c r="E74" s="139"/>
      <c r="F74" s="139"/>
      <c r="G74" s="139"/>
      <c r="H74" s="139"/>
      <c r="I74" s="139"/>
      <c r="J74" s="139"/>
      <c r="K74" s="139"/>
      <c r="L74" s="139"/>
      <c r="M74" s="139"/>
      <c r="N74" s="139"/>
      <c r="O74" s="139"/>
      <c r="P74" s="187" t="s">
        <v>17</v>
      </c>
      <c r="Q74" s="150"/>
      <c r="R74" s="150"/>
      <c r="S74" s="150"/>
      <c r="T74" s="150"/>
      <c r="U74" s="150"/>
      <c r="V74" s="150"/>
      <c r="W74" s="150"/>
      <c r="X74" s="150"/>
      <c r="Y74" s="150"/>
      <c r="Z74" s="150"/>
      <c r="AA74" s="150"/>
      <c r="AB74" s="150"/>
      <c r="AC74" s="150"/>
      <c r="AD74" s="150"/>
      <c r="AE74" s="150"/>
      <c r="AF74" s="150"/>
    </row>
    <row r="75" spans="1:32" ht="15.75">
      <c r="A75" s="139"/>
      <c r="B75" s="162" t="s">
        <v>19</v>
      </c>
      <c r="C75" s="162"/>
      <c r="D75" s="162"/>
      <c r="E75" s="162"/>
      <c r="F75" s="162"/>
      <c r="G75" s="139"/>
      <c r="H75" s="139"/>
      <c r="I75" s="139"/>
      <c r="J75" s="139"/>
      <c r="K75" s="139"/>
      <c r="L75" s="139"/>
      <c r="M75" s="139"/>
      <c r="N75" s="139"/>
      <c r="O75" s="139"/>
      <c r="P75" s="206" t="s">
        <v>18</v>
      </c>
      <c r="Q75" s="207">
        <f aca="true" t="shared" si="21" ref="Q75:AB75">D39</f>
        <v>0</v>
      </c>
      <c r="R75" s="207">
        <f t="shared" si="21"/>
        <v>0</v>
      </c>
      <c r="S75" s="207">
        <f t="shared" si="21"/>
        <v>0</v>
      </c>
      <c r="T75" s="207">
        <f t="shared" si="21"/>
        <v>0</v>
      </c>
      <c r="U75" s="207">
        <f t="shared" si="21"/>
        <v>0</v>
      </c>
      <c r="V75" s="207">
        <f t="shared" si="21"/>
        <v>0</v>
      </c>
      <c r="W75" s="207">
        <f t="shared" si="21"/>
        <v>0</v>
      </c>
      <c r="X75" s="207">
        <f t="shared" si="21"/>
        <v>0</v>
      </c>
      <c r="Y75" s="207">
        <f t="shared" si="21"/>
        <v>0</v>
      </c>
      <c r="Z75" s="207">
        <f t="shared" si="21"/>
        <v>0</v>
      </c>
      <c r="AA75" s="207">
        <f t="shared" si="21"/>
        <v>0</v>
      </c>
      <c r="AB75" s="207">
        <f t="shared" si="21"/>
        <v>0</v>
      </c>
      <c r="AC75" s="208" t="s">
        <v>4</v>
      </c>
      <c r="AD75" s="150"/>
      <c r="AE75" s="150"/>
      <c r="AF75" s="150"/>
    </row>
    <row r="76" spans="1:32" ht="15.75">
      <c r="A76" s="139"/>
      <c r="B76" s="162"/>
      <c r="C76" s="162" t="s">
        <v>20</v>
      </c>
      <c r="D76" s="504"/>
      <c r="E76" s="505"/>
      <c r="F76" s="506"/>
      <c r="G76" s="139"/>
      <c r="H76" s="139"/>
      <c r="I76" s="139"/>
      <c r="J76" s="139"/>
      <c r="K76" s="139"/>
      <c r="L76" s="139"/>
      <c r="M76" s="139"/>
      <c r="N76" s="139"/>
      <c r="O76" s="139"/>
      <c r="P76" s="153" t="str">
        <f aca="true" t="shared" si="22" ref="P76:P92">B41</f>
        <v>Arroz inundado #1</v>
      </c>
      <c r="Q76" s="173">
        <f aca="true" t="shared" si="23" ref="Q76:AB91">R46-R202</f>
        <v>0</v>
      </c>
      <c r="R76" s="209">
        <f t="shared" si="23"/>
        <v>0</v>
      </c>
      <c r="S76" s="209">
        <f t="shared" si="23"/>
        <v>0</v>
      </c>
      <c r="T76" s="209">
        <f t="shared" si="23"/>
        <v>0</v>
      </c>
      <c r="U76" s="209">
        <f t="shared" si="23"/>
        <v>0</v>
      </c>
      <c r="V76" s="209">
        <f t="shared" si="23"/>
        <v>0</v>
      </c>
      <c r="W76" s="209">
        <f t="shared" si="23"/>
        <v>0</v>
      </c>
      <c r="X76" s="209">
        <f t="shared" si="23"/>
        <v>0</v>
      </c>
      <c r="Y76" s="209">
        <f t="shared" si="23"/>
        <v>0</v>
      </c>
      <c r="Z76" s="209">
        <f t="shared" si="23"/>
        <v>0</v>
      </c>
      <c r="AA76" s="209">
        <f t="shared" si="23"/>
        <v>0</v>
      </c>
      <c r="AB76" s="209">
        <f t="shared" si="23"/>
        <v>0</v>
      </c>
      <c r="AC76" s="209">
        <f>SUM(Q76:AB76)</f>
        <v>0</v>
      </c>
      <c r="AD76" s="150"/>
      <c r="AE76" s="150"/>
      <c r="AF76" s="150"/>
    </row>
    <row r="77" spans="1:32" ht="15.75">
      <c r="A77" s="139"/>
      <c r="B77" s="162"/>
      <c r="C77" s="162" t="s">
        <v>21</v>
      </c>
      <c r="D77" s="504"/>
      <c r="E77" s="505"/>
      <c r="F77" s="506"/>
      <c r="G77" s="139"/>
      <c r="H77" s="139"/>
      <c r="I77" s="139"/>
      <c r="J77" s="139"/>
      <c r="K77" s="139"/>
      <c r="L77" s="139"/>
      <c r="M77" s="139"/>
      <c r="N77" s="139"/>
      <c r="O77" s="139"/>
      <c r="P77" s="153" t="str">
        <f t="shared" si="22"/>
        <v>Arroz inundado #2</v>
      </c>
      <c r="Q77" s="173">
        <f t="shared" si="23"/>
        <v>0</v>
      </c>
      <c r="R77" s="209">
        <f t="shared" si="23"/>
        <v>0</v>
      </c>
      <c r="S77" s="209">
        <f t="shared" si="23"/>
        <v>0</v>
      </c>
      <c r="T77" s="209">
        <f t="shared" si="23"/>
        <v>0</v>
      </c>
      <c r="U77" s="209">
        <f t="shared" si="23"/>
        <v>0</v>
      </c>
      <c r="V77" s="209">
        <f t="shared" si="23"/>
        <v>0</v>
      </c>
      <c r="W77" s="209">
        <f t="shared" si="23"/>
        <v>0</v>
      </c>
      <c r="X77" s="209">
        <f t="shared" si="23"/>
        <v>0</v>
      </c>
      <c r="Y77" s="209">
        <f t="shared" si="23"/>
        <v>0</v>
      </c>
      <c r="Z77" s="209">
        <f t="shared" si="23"/>
        <v>0</v>
      </c>
      <c r="AA77" s="209">
        <f t="shared" si="23"/>
        <v>0</v>
      </c>
      <c r="AB77" s="209">
        <f t="shared" si="23"/>
        <v>0</v>
      </c>
      <c r="AC77" s="209">
        <f aca="true" t="shared" si="24" ref="AC77:AC92">SUM(Q77:AB77)</f>
        <v>0</v>
      </c>
      <c r="AD77" s="150"/>
      <c r="AE77" s="150"/>
      <c r="AF77" s="150"/>
    </row>
    <row r="78" spans="1:32" ht="15.75">
      <c r="A78" s="139"/>
      <c r="B78" s="139"/>
      <c r="C78" s="139"/>
      <c r="D78" s="139"/>
      <c r="E78" s="139"/>
      <c r="F78" s="139"/>
      <c r="G78" s="139"/>
      <c r="H78" s="139"/>
      <c r="I78" s="139"/>
      <c r="J78" s="139"/>
      <c r="K78" s="139"/>
      <c r="L78" s="139"/>
      <c r="M78" s="139"/>
      <c r="N78" s="139"/>
      <c r="O78" s="139"/>
      <c r="P78" s="153" t="str">
        <f t="shared" si="22"/>
        <v>Arroz inundado #3</v>
      </c>
      <c r="Q78" s="173">
        <f t="shared" si="23"/>
        <v>0</v>
      </c>
      <c r="R78" s="209">
        <f t="shared" si="23"/>
        <v>0</v>
      </c>
      <c r="S78" s="209">
        <f t="shared" si="23"/>
        <v>0</v>
      </c>
      <c r="T78" s="209">
        <f t="shared" si="23"/>
        <v>0</v>
      </c>
      <c r="U78" s="209">
        <f t="shared" si="23"/>
        <v>0</v>
      </c>
      <c r="V78" s="209">
        <f t="shared" si="23"/>
        <v>0</v>
      </c>
      <c r="W78" s="209">
        <f t="shared" si="23"/>
        <v>0</v>
      </c>
      <c r="X78" s="209">
        <f t="shared" si="23"/>
        <v>0</v>
      </c>
      <c r="Y78" s="209">
        <f t="shared" si="23"/>
        <v>0</v>
      </c>
      <c r="Z78" s="209">
        <f t="shared" si="23"/>
        <v>0</v>
      </c>
      <c r="AA78" s="209">
        <f t="shared" si="23"/>
        <v>0</v>
      </c>
      <c r="AB78" s="209">
        <f t="shared" si="23"/>
        <v>0</v>
      </c>
      <c r="AC78" s="209">
        <f t="shared" si="24"/>
        <v>0</v>
      </c>
      <c r="AD78" s="150"/>
      <c r="AE78" s="150"/>
      <c r="AF78" s="150"/>
    </row>
    <row r="79" spans="1:32" ht="42" customHeight="1">
      <c r="A79" s="191" t="s">
        <v>22</v>
      </c>
      <c r="B79" s="202"/>
      <c r="C79" s="139"/>
      <c r="D79" s="139"/>
      <c r="E79" s="139"/>
      <c r="F79" s="139"/>
      <c r="G79" s="139"/>
      <c r="H79" s="139"/>
      <c r="I79" s="139"/>
      <c r="J79" s="139"/>
      <c r="K79" s="139"/>
      <c r="L79" s="139"/>
      <c r="M79" s="139"/>
      <c r="N79" s="139"/>
      <c r="O79" s="139"/>
      <c r="P79" s="153">
        <f t="shared" si="22"/>
        <v>0</v>
      </c>
      <c r="Q79" s="698">
        <f t="shared" si="23"/>
        <v>0</v>
      </c>
      <c r="R79" s="698">
        <f t="shared" si="23"/>
        <v>0</v>
      </c>
      <c r="S79" s="698">
        <f t="shared" si="23"/>
        <v>0</v>
      </c>
      <c r="T79" s="698">
        <f t="shared" si="23"/>
        <v>0</v>
      </c>
      <c r="U79" s="698">
        <f t="shared" si="23"/>
        <v>0</v>
      </c>
      <c r="V79" s="698">
        <f t="shared" si="23"/>
        <v>0</v>
      </c>
      <c r="W79" s="698">
        <f t="shared" si="23"/>
        <v>0</v>
      </c>
      <c r="X79" s="698">
        <f t="shared" si="23"/>
        <v>0</v>
      </c>
      <c r="Y79" s="698">
        <f t="shared" si="23"/>
        <v>0</v>
      </c>
      <c r="Z79" s="209">
        <f t="shared" si="23"/>
        <v>0</v>
      </c>
      <c r="AA79" s="209">
        <f t="shared" si="23"/>
        <v>0</v>
      </c>
      <c r="AB79" s="209">
        <f t="shared" si="23"/>
        <v>0</v>
      </c>
      <c r="AC79" s="209">
        <f t="shared" si="24"/>
        <v>0</v>
      </c>
      <c r="AD79" s="150"/>
      <c r="AE79" s="150"/>
      <c r="AF79" s="150"/>
    </row>
    <row r="80" spans="1:32" ht="15.75">
      <c r="A80" s="139"/>
      <c r="B80" s="507" t="s">
        <v>23</v>
      </c>
      <c r="C80" s="204"/>
      <c r="D80" s="204"/>
      <c r="E80" s="204"/>
      <c r="F80" s="204"/>
      <c r="G80" s="204"/>
      <c r="H80" s="139"/>
      <c r="I80" s="139"/>
      <c r="J80" s="139"/>
      <c r="K80" s="139"/>
      <c r="L80" s="139"/>
      <c r="M80" s="139"/>
      <c r="N80" s="139"/>
      <c r="O80" s="139"/>
      <c r="P80" s="153">
        <f t="shared" si="22"/>
        <v>0</v>
      </c>
      <c r="Q80" s="698">
        <f t="shared" si="23"/>
        <v>0</v>
      </c>
      <c r="R80" s="698">
        <f t="shared" si="23"/>
        <v>0</v>
      </c>
      <c r="S80" s="698">
        <f t="shared" si="23"/>
        <v>0</v>
      </c>
      <c r="T80" s="698">
        <f t="shared" si="23"/>
        <v>0</v>
      </c>
      <c r="U80" s="698">
        <f t="shared" si="23"/>
        <v>0</v>
      </c>
      <c r="V80" s="698">
        <f t="shared" si="23"/>
        <v>0</v>
      </c>
      <c r="W80" s="698">
        <f t="shared" si="23"/>
        <v>0</v>
      </c>
      <c r="X80" s="698">
        <f t="shared" si="23"/>
        <v>0</v>
      </c>
      <c r="Y80" s="698">
        <f t="shared" si="23"/>
        <v>0</v>
      </c>
      <c r="Z80" s="209">
        <f t="shared" si="23"/>
        <v>0</v>
      </c>
      <c r="AA80" s="209">
        <f t="shared" si="23"/>
        <v>0</v>
      </c>
      <c r="AB80" s="209">
        <f t="shared" si="23"/>
        <v>0</v>
      </c>
      <c r="AC80" s="209">
        <f t="shared" si="24"/>
        <v>0</v>
      </c>
      <c r="AD80" s="150"/>
      <c r="AE80" s="150"/>
      <c r="AF80" s="150"/>
    </row>
    <row r="81" spans="1:32" ht="15.75">
      <c r="A81" s="139"/>
      <c r="B81" s="490" t="s">
        <v>6</v>
      </c>
      <c r="C81" s="491">
        <f aca="true" t="shared" si="25" ref="C81:N81">D39</f>
        <v>0</v>
      </c>
      <c r="D81" s="492">
        <f t="shared" si="25"/>
        <v>0</v>
      </c>
      <c r="E81" s="492">
        <f t="shared" si="25"/>
        <v>0</v>
      </c>
      <c r="F81" s="492">
        <f t="shared" si="25"/>
        <v>0</v>
      </c>
      <c r="G81" s="492">
        <f t="shared" si="25"/>
        <v>0</v>
      </c>
      <c r="H81" s="492">
        <f t="shared" si="25"/>
        <v>0</v>
      </c>
      <c r="I81" s="492">
        <f t="shared" si="25"/>
        <v>0</v>
      </c>
      <c r="J81" s="492">
        <f t="shared" si="25"/>
        <v>0</v>
      </c>
      <c r="K81" s="492">
        <f t="shared" si="25"/>
        <v>0</v>
      </c>
      <c r="L81" s="492">
        <f t="shared" si="25"/>
        <v>0</v>
      </c>
      <c r="M81" s="492">
        <f t="shared" si="25"/>
        <v>0</v>
      </c>
      <c r="N81" s="492">
        <f t="shared" si="25"/>
        <v>0</v>
      </c>
      <c r="O81" s="493" t="s">
        <v>7</v>
      </c>
      <c r="P81" s="153">
        <f t="shared" si="22"/>
        <v>0</v>
      </c>
      <c r="Q81" s="698">
        <f t="shared" si="23"/>
        <v>0</v>
      </c>
      <c r="R81" s="698">
        <f t="shared" si="23"/>
        <v>0</v>
      </c>
      <c r="S81" s="698">
        <f t="shared" si="23"/>
        <v>0</v>
      </c>
      <c r="T81" s="698">
        <f t="shared" si="23"/>
        <v>0</v>
      </c>
      <c r="U81" s="698">
        <f t="shared" si="23"/>
        <v>0</v>
      </c>
      <c r="V81" s="698">
        <f t="shared" si="23"/>
        <v>0</v>
      </c>
      <c r="W81" s="698">
        <f t="shared" si="23"/>
        <v>0</v>
      </c>
      <c r="X81" s="698">
        <f t="shared" si="23"/>
        <v>0</v>
      </c>
      <c r="Y81" s="698">
        <f t="shared" si="23"/>
        <v>0</v>
      </c>
      <c r="Z81" s="209">
        <f t="shared" si="23"/>
        <v>0</v>
      </c>
      <c r="AA81" s="209">
        <f t="shared" si="23"/>
        <v>0</v>
      </c>
      <c r="AB81" s="209">
        <f t="shared" si="23"/>
        <v>0</v>
      </c>
      <c r="AC81" s="209">
        <f t="shared" si="24"/>
        <v>0</v>
      </c>
      <c r="AD81" s="150"/>
      <c r="AE81" s="150"/>
      <c r="AF81" s="150"/>
    </row>
    <row r="82" spans="1:32" ht="31.5">
      <c r="A82" s="139"/>
      <c r="B82" s="508" t="s">
        <v>24</v>
      </c>
      <c r="C82" s="210"/>
      <c r="D82" s="211"/>
      <c r="E82" s="211"/>
      <c r="F82" s="211"/>
      <c r="G82" s="211"/>
      <c r="H82" s="211"/>
      <c r="I82" s="211"/>
      <c r="J82" s="211"/>
      <c r="K82" s="211"/>
      <c r="L82" s="211"/>
      <c r="M82" s="211"/>
      <c r="N82" s="211"/>
      <c r="O82" s="651">
        <f>SUM(C82:N82)</f>
        <v>0</v>
      </c>
      <c r="P82" s="153">
        <f t="shared" si="22"/>
        <v>0</v>
      </c>
      <c r="Q82" s="698">
        <f t="shared" si="23"/>
        <v>0</v>
      </c>
      <c r="R82" s="698">
        <f t="shared" si="23"/>
        <v>0</v>
      </c>
      <c r="S82" s="698">
        <f t="shared" si="23"/>
        <v>0</v>
      </c>
      <c r="T82" s="698">
        <f t="shared" si="23"/>
        <v>0</v>
      </c>
      <c r="U82" s="698">
        <f t="shared" si="23"/>
        <v>0</v>
      </c>
      <c r="V82" s="698">
        <f t="shared" si="23"/>
        <v>0</v>
      </c>
      <c r="W82" s="698">
        <f t="shared" si="23"/>
        <v>0</v>
      </c>
      <c r="X82" s="698">
        <f t="shared" si="23"/>
        <v>0</v>
      </c>
      <c r="Y82" s="698">
        <f t="shared" si="23"/>
        <v>0</v>
      </c>
      <c r="Z82" s="209">
        <f t="shared" si="23"/>
        <v>0</v>
      </c>
      <c r="AA82" s="209">
        <f t="shared" si="23"/>
        <v>0</v>
      </c>
      <c r="AB82" s="209">
        <f t="shared" si="23"/>
        <v>0</v>
      </c>
      <c r="AC82" s="209">
        <f t="shared" si="24"/>
        <v>0</v>
      </c>
      <c r="AD82" s="150"/>
      <c r="AE82" s="150"/>
      <c r="AF82" s="150"/>
    </row>
    <row r="83" spans="1:32" ht="40.5" customHeight="1">
      <c r="A83" s="139"/>
      <c r="B83" s="498" t="s">
        <v>25</v>
      </c>
      <c r="C83" s="210"/>
      <c r="D83" s="212"/>
      <c r="E83" s="212"/>
      <c r="F83" s="212"/>
      <c r="G83" s="212"/>
      <c r="H83" s="212"/>
      <c r="I83" s="212"/>
      <c r="J83" s="212"/>
      <c r="K83" s="212"/>
      <c r="L83" s="212"/>
      <c r="M83" s="212"/>
      <c r="N83" s="212"/>
      <c r="O83" s="652">
        <f>SUM(C83:N83)</f>
        <v>0</v>
      </c>
      <c r="P83" s="153">
        <f t="shared" si="22"/>
        <v>0</v>
      </c>
      <c r="Q83" s="698">
        <f t="shared" si="23"/>
        <v>0</v>
      </c>
      <c r="R83" s="698">
        <f t="shared" si="23"/>
        <v>0</v>
      </c>
      <c r="S83" s="698">
        <f t="shared" si="23"/>
        <v>0</v>
      </c>
      <c r="T83" s="698">
        <f t="shared" si="23"/>
        <v>0</v>
      </c>
      <c r="U83" s="698">
        <f t="shared" si="23"/>
        <v>0</v>
      </c>
      <c r="V83" s="698">
        <f t="shared" si="23"/>
        <v>0</v>
      </c>
      <c r="W83" s="698">
        <f t="shared" si="23"/>
        <v>0</v>
      </c>
      <c r="X83" s="698">
        <f t="shared" si="23"/>
        <v>0</v>
      </c>
      <c r="Y83" s="698">
        <f t="shared" si="23"/>
        <v>0</v>
      </c>
      <c r="Z83" s="209">
        <f t="shared" si="23"/>
        <v>0</v>
      </c>
      <c r="AA83" s="209">
        <f t="shared" si="23"/>
        <v>0</v>
      </c>
      <c r="AB83" s="209">
        <f t="shared" si="23"/>
        <v>0</v>
      </c>
      <c r="AC83" s="209">
        <f t="shared" si="24"/>
        <v>0</v>
      </c>
      <c r="AD83" s="150"/>
      <c r="AE83" s="195"/>
      <c r="AF83" s="195"/>
    </row>
    <row r="84" spans="1:32" ht="36" customHeight="1">
      <c r="A84" s="139"/>
      <c r="B84" s="498" t="s">
        <v>26</v>
      </c>
      <c r="C84" s="653">
        <f aca="true" t="shared" si="26" ref="C84:O84">SUM(C82:C83)</f>
        <v>0</v>
      </c>
      <c r="D84" s="653">
        <f t="shared" si="26"/>
        <v>0</v>
      </c>
      <c r="E84" s="653">
        <f t="shared" si="26"/>
        <v>0</v>
      </c>
      <c r="F84" s="653">
        <f t="shared" si="26"/>
        <v>0</v>
      </c>
      <c r="G84" s="653">
        <f t="shared" si="26"/>
        <v>0</v>
      </c>
      <c r="H84" s="653">
        <f t="shared" si="26"/>
        <v>0</v>
      </c>
      <c r="I84" s="653">
        <f t="shared" si="26"/>
        <v>0</v>
      </c>
      <c r="J84" s="653">
        <f t="shared" si="26"/>
        <v>0</v>
      </c>
      <c r="K84" s="653">
        <f t="shared" si="26"/>
        <v>0</v>
      </c>
      <c r="L84" s="653">
        <f t="shared" si="26"/>
        <v>0</v>
      </c>
      <c r="M84" s="653">
        <f t="shared" si="26"/>
        <v>0</v>
      </c>
      <c r="N84" s="653">
        <f t="shared" si="26"/>
        <v>0</v>
      </c>
      <c r="O84" s="653">
        <f t="shared" si="26"/>
        <v>0</v>
      </c>
      <c r="P84" s="153">
        <f t="shared" si="22"/>
        <v>0</v>
      </c>
      <c r="Q84" s="698">
        <f t="shared" si="23"/>
        <v>0</v>
      </c>
      <c r="R84" s="698">
        <f t="shared" si="23"/>
        <v>0</v>
      </c>
      <c r="S84" s="698">
        <f t="shared" si="23"/>
        <v>0</v>
      </c>
      <c r="T84" s="698">
        <f t="shared" si="23"/>
        <v>0</v>
      </c>
      <c r="U84" s="698">
        <f t="shared" si="23"/>
        <v>0</v>
      </c>
      <c r="V84" s="698">
        <f t="shared" si="23"/>
        <v>0</v>
      </c>
      <c r="W84" s="698">
        <f t="shared" si="23"/>
        <v>0</v>
      </c>
      <c r="X84" s="698">
        <f t="shared" si="23"/>
        <v>0</v>
      </c>
      <c r="Y84" s="698">
        <f t="shared" si="23"/>
        <v>0</v>
      </c>
      <c r="Z84" s="209">
        <f t="shared" si="23"/>
        <v>0</v>
      </c>
      <c r="AA84" s="209">
        <f t="shared" si="23"/>
        <v>0</v>
      </c>
      <c r="AB84" s="209">
        <f t="shared" si="23"/>
        <v>0</v>
      </c>
      <c r="AC84" s="209">
        <f t="shared" si="24"/>
        <v>0</v>
      </c>
      <c r="AD84" s="195"/>
      <c r="AE84" s="195"/>
      <c r="AF84" s="195"/>
    </row>
    <row r="85" spans="1:32" ht="24.75" customHeight="1">
      <c r="A85" s="139"/>
      <c r="B85" s="213"/>
      <c r="C85" s="214"/>
      <c r="D85" s="214"/>
      <c r="E85" s="214"/>
      <c r="F85" s="214"/>
      <c r="G85" s="214"/>
      <c r="H85" s="214"/>
      <c r="I85" s="214"/>
      <c r="J85" s="214"/>
      <c r="K85" s="214"/>
      <c r="L85" s="214"/>
      <c r="M85" s="214"/>
      <c r="N85" s="214"/>
      <c r="O85" s="214"/>
      <c r="P85" s="153">
        <f t="shared" si="22"/>
        <v>0</v>
      </c>
      <c r="Q85" s="698">
        <f t="shared" si="23"/>
        <v>0</v>
      </c>
      <c r="R85" s="698">
        <f t="shared" si="23"/>
        <v>0</v>
      </c>
      <c r="S85" s="698">
        <f t="shared" si="23"/>
        <v>0</v>
      </c>
      <c r="T85" s="698">
        <f t="shared" si="23"/>
        <v>0</v>
      </c>
      <c r="U85" s="698">
        <f t="shared" si="23"/>
        <v>0</v>
      </c>
      <c r="V85" s="698">
        <f t="shared" si="23"/>
        <v>0</v>
      </c>
      <c r="W85" s="698">
        <f t="shared" si="23"/>
        <v>0</v>
      </c>
      <c r="X85" s="698">
        <f t="shared" si="23"/>
        <v>0</v>
      </c>
      <c r="Y85" s="698">
        <f t="shared" si="23"/>
        <v>0</v>
      </c>
      <c r="Z85" s="209">
        <f t="shared" si="23"/>
        <v>0</v>
      </c>
      <c r="AA85" s="209">
        <f t="shared" si="23"/>
        <v>0</v>
      </c>
      <c r="AB85" s="209">
        <f t="shared" si="23"/>
        <v>0</v>
      </c>
      <c r="AC85" s="209">
        <f t="shared" si="24"/>
        <v>0</v>
      </c>
      <c r="AD85" s="195"/>
      <c r="AE85" s="195"/>
      <c r="AF85" s="195"/>
    </row>
    <row r="86" spans="1:32" ht="15.75">
      <c r="A86" s="139"/>
      <c r="B86" s="213"/>
      <c r="C86" s="214"/>
      <c r="D86" s="214"/>
      <c r="E86" s="214"/>
      <c r="F86" s="214"/>
      <c r="G86" s="214"/>
      <c r="H86" s="214"/>
      <c r="I86" s="214"/>
      <c r="J86" s="214"/>
      <c r="K86" s="214"/>
      <c r="L86" s="214"/>
      <c r="M86" s="214"/>
      <c r="N86" s="214"/>
      <c r="O86" s="214"/>
      <c r="P86" s="153">
        <f t="shared" si="22"/>
        <v>0</v>
      </c>
      <c r="Q86" s="698">
        <f t="shared" si="23"/>
        <v>0</v>
      </c>
      <c r="R86" s="698">
        <f t="shared" si="23"/>
        <v>0</v>
      </c>
      <c r="S86" s="698">
        <f t="shared" si="23"/>
        <v>0</v>
      </c>
      <c r="T86" s="698">
        <f t="shared" si="23"/>
        <v>0</v>
      </c>
      <c r="U86" s="698">
        <f t="shared" si="23"/>
        <v>0</v>
      </c>
      <c r="V86" s="698">
        <f t="shared" si="23"/>
        <v>0</v>
      </c>
      <c r="W86" s="698">
        <f t="shared" si="23"/>
        <v>0</v>
      </c>
      <c r="X86" s="698">
        <f t="shared" si="23"/>
        <v>0</v>
      </c>
      <c r="Y86" s="698">
        <f t="shared" si="23"/>
        <v>0</v>
      </c>
      <c r="Z86" s="209">
        <f t="shared" si="23"/>
        <v>0</v>
      </c>
      <c r="AA86" s="209">
        <f t="shared" si="23"/>
        <v>0</v>
      </c>
      <c r="AB86" s="209">
        <f t="shared" si="23"/>
        <v>0</v>
      </c>
      <c r="AC86" s="209">
        <f t="shared" si="24"/>
        <v>0</v>
      </c>
      <c r="AD86" s="195"/>
      <c r="AE86" s="195"/>
      <c r="AF86" s="195"/>
    </row>
    <row r="87" spans="1:32" ht="23.25">
      <c r="A87" s="215" t="s">
        <v>27</v>
      </c>
      <c r="B87" s="157"/>
      <c r="C87" s="150"/>
      <c r="D87" s="150"/>
      <c r="E87" s="150"/>
      <c r="F87" s="150"/>
      <c r="G87" s="150"/>
      <c r="H87" s="150"/>
      <c r="I87" s="150"/>
      <c r="J87" s="150"/>
      <c r="K87" s="150"/>
      <c r="L87" s="150"/>
      <c r="M87" s="150"/>
      <c r="N87" s="150"/>
      <c r="O87" s="150"/>
      <c r="P87" s="153">
        <f t="shared" si="22"/>
        <v>0</v>
      </c>
      <c r="Q87" s="698">
        <f t="shared" si="23"/>
        <v>0</v>
      </c>
      <c r="R87" s="698">
        <f t="shared" si="23"/>
        <v>0</v>
      </c>
      <c r="S87" s="698">
        <f t="shared" si="23"/>
        <v>0</v>
      </c>
      <c r="T87" s="698">
        <f t="shared" si="23"/>
        <v>0</v>
      </c>
      <c r="U87" s="698">
        <f t="shared" si="23"/>
        <v>0</v>
      </c>
      <c r="V87" s="698">
        <f t="shared" si="23"/>
        <v>0</v>
      </c>
      <c r="W87" s="698">
        <f t="shared" si="23"/>
        <v>0</v>
      </c>
      <c r="X87" s="698">
        <f t="shared" si="23"/>
        <v>0</v>
      </c>
      <c r="Y87" s="698">
        <f t="shared" si="23"/>
        <v>0</v>
      </c>
      <c r="Z87" s="209">
        <f t="shared" si="23"/>
        <v>0</v>
      </c>
      <c r="AA87" s="209">
        <f t="shared" si="23"/>
        <v>0</v>
      </c>
      <c r="AB87" s="209">
        <f t="shared" si="23"/>
        <v>0</v>
      </c>
      <c r="AC87" s="209">
        <f t="shared" si="24"/>
        <v>0</v>
      </c>
      <c r="AD87" s="195"/>
      <c r="AE87" s="195"/>
      <c r="AF87" s="195"/>
    </row>
    <row r="88" spans="1:32" ht="15.75">
      <c r="A88" s="157"/>
      <c r="B88" s="510" t="s">
        <v>28</v>
      </c>
      <c r="C88" s="195"/>
      <c r="D88" s="195"/>
      <c r="E88" s="216"/>
      <c r="F88" s="195"/>
      <c r="G88" s="195"/>
      <c r="H88" s="195"/>
      <c r="I88" s="195"/>
      <c r="J88" s="195"/>
      <c r="K88" s="195"/>
      <c r="L88" s="195"/>
      <c r="M88" s="195"/>
      <c r="N88" s="195"/>
      <c r="O88" s="150"/>
      <c r="P88" s="153">
        <f t="shared" si="22"/>
        <v>0</v>
      </c>
      <c r="Q88" s="698">
        <f t="shared" si="23"/>
        <v>0</v>
      </c>
      <c r="R88" s="698">
        <f t="shared" si="23"/>
        <v>0</v>
      </c>
      <c r="S88" s="698">
        <f t="shared" si="23"/>
        <v>0</v>
      </c>
      <c r="T88" s="698">
        <f t="shared" si="23"/>
        <v>0</v>
      </c>
      <c r="U88" s="698">
        <f t="shared" si="23"/>
        <v>0</v>
      </c>
      <c r="V88" s="698">
        <f t="shared" si="23"/>
        <v>0</v>
      </c>
      <c r="W88" s="698">
        <f t="shared" si="23"/>
        <v>0</v>
      </c>
      <c r="X88" s="698">
        <f t="shared" si="23"/>
        <v>0</v>
      </c>
      <c r="Y88" s="698">
        <f t="shared" si="23"/>
        <v>0</v>
      </c>
      <c r="Z88" s="209">
        <f t="shared" si="23"/>
        <v>0</v>
      </c>
      <c r="AA88" s="209">
        <f t="shared" si="23"/>
        <v>0</v>
      </c>
      <c r="AB88" s="209">
        <f t="shared" si="23"/>
        <v>0</v>
      </c>
      <c r="AC88" s="209">
        <f t="shared" si="24"/>
        <v>0</v>
      </c>
      <c r="AD88" s="195"/>
      <c r="AE88" s="195"/>
      <c r="AF88" s="195"/>
    </row>
    <row r="89" spans="1:32" ht="15.75">
      <c r="A89" s="217" t="s">
        <v>788</v>
      </c>
      <c r="B89" s="511" t="s">
        <v>29</v>
      </c>
      <c r="C89" s="512">
        <f aca="true" t="shared" si="27" ref="C89:N89">D39</f>
        <v>0</v>
      </c>
      <c r="D89" s="512">
        <f t="shared" si="27"/>
        <v>0</v>
      </c>
      <c r="E89" s="512">
        <f t="shared" si="27"/>
        <v>0</v>
      </c>
      <c r="F89" s="512">
        <f t="shared" si="27"/>
        <v>0</v>
      </c>
      <c r="G89" s="512">
        <f t="shared" si="27"/>
        <v>0</v>
      </c>
      <c r="H89" s="512">
        <f t="shared" si="27"/>
        <v>0</v>
      </c>
      <c r="I89" s="512">
        <f t="shared" si="27"/>
        <v>0</v>
      </c>
      <c r="J89" s="512">
        <f t="shared" si="27"/>
        <v>0</v>
      </c>
      <c r="K89" s="512">
        <f t="shared" si="27"/>
        <v>0</v>
      </c>
      <c r="L89" s="512">
        <f t="shared" si="27"/>
        <v>0</v>
      </c>
      <c r="M89" s="512">
        <f t="shared" si="27"/>
        <v>0</v>
      </c>
      <c r="N89" s="512">
        <f t="shared" si="27"/>
        <v>0</v>
      </c>
      <c r="O89" s="217" t="s">
        <v>30</v>
      </c>
      <c r="P89" s="153">
        <f t="shared" si="22"/>
        <v>0</v>
      </c>
      <c r="Q89" s="698">
        <f t="shared" si="23"/>
        <v>0</v>
      </c>
      <c r="R89" s="698">
        <f t="shared" si="23"/>
        <v>0</v>
      </c>
      <c r="S89" s="698">
        <f t="shared" si="23"/>
        <v>0</v>
      </c>
      <c r="T89" s="698">
        <f t="shared" si="23"/>
        <v>0</v>
      </c>
      <c r="U89" s="698">
        <f t="shared" si="23"/>
        <v>0</v>
      </c>
      <c r="V89" s="698">
        <f t="shared" si="23"/>
        <v>0</v>
      </c>
      <c r="W89" s="698">
        <f t="shared" si="23"/>
        <v>0</v>
      </c>
      <c r="X89" s="698">
        <f t="shared" si="23"/>
        <v>0</v>
      </c>
      <c r="Y89" s="698">
        <f t="shared" si="23"/>
        <v>0</v>
      </c>
      <c r="Z89" s="209">
        <f t="shared" si="23"/>
        <v>0</v>
      </c>
      <c r="AA89" s="209">
        <f t="shared" si="23"/>
        <v>0</v>
      </c>
      <c r="AB89" s="209">
        <f t="shared" si="23"/>
        <v>0</v>
      </c>
      <c r="AC89" s="209">
        <f t="shared" si="24"/>
        <v>0</v>
      </c>
      <c r="AD89" s="195"/>
      <c r="AE89" s="195"/>
      <c r="AF89" s="195"/>
    </row>
    <row r="90" spans="1:32" s="516" customFormat="1" ht="20.25">
      <c r="A90" s="218"/>
      <c r="B90" s="219" t="s">
        <v>31</v>
      </c>
      <c r="C90" s="220"/>
      <c r="D90" s="220"/>
      <c r="E90" s="220"/>
      <c r="F90" s="220"/>
      <c r="G90" s="220"/>
      <c r="H90" s="220"/>
      <c r="I90" s="220"/>
      <c r="J90" s="220"/>
      <c r="K90" s="220"/>
      <c r="L90" s="220"/>
      <c r="M90" s="220"/>
      <c r="N90" s="220"/>
      <c r="O90" s="221"/>
      <c r="P90" s="513">
        <f t="shared" si="22"/>
        <v>0</v>
      </c>
      <c r="Q90" s="699">
        <f t="shared" si="23"/>
        <v>0</v>
      </c>
      <c r="R90" s="699">
        <f t="shared" si="23"/>
        <v>0</v>
      </c>
      <c r="S90" s="699">
        <f t="shared" si="23"/>
        <v>0</v>
      </c>
      <c r="T90" s="699">
        <f t="shared" si="23"/>
        <v>0</v>
      </c>
      <c r="U90" s="699">
        <f t="shared" si="23"/>
        <v>0</v>
      </c>
      <c r="V90" s="699">
        <f t="shared" si="23"/>
        <v>0</v>
      </c>
      <c r="W90" s="699">
        <f t="shared" si="23"/>
        <v>0</v>
      </c>
      <c r="X90" s="699">
        <f t="shared" si="23"/>
        <v>0</v>
      </c>
      <c r="Y90" s="699">
        <f t="shared" si="23"/>
        <v>0</v>
      </c>
      <c r="Z90" s="515">
        <f t="shared" si="23"/>
        <v>0</v>
      </c>
      <c r="AA90" s="515">
        <f t="shared" si="23"/>
        <v>0</v>
      </c>
      <c r="AB90" s="515">
        <f t="shared" si="23"/>
        <v>0</v>
      </c>
      <c r="AC90" s="515">
        <f t="shared" si="24"/>
        <v>0</v>
      </c>
      <c r="AD90" s="421"/>
      <c r="AE90" s="421"/>
      <c r="AF90" s="421"/>
    </row>
    <row r="91" spans="1:32" ht="15.75">
      <c r="A91" s="517"/>
      <c r="B91" s="178" t="s">
        <v>32</v>
      </c>
      <c r="C91" s="518">
        <f>$C$11-C94-C96-C98-C100-C102-C104-C106-C108-C110-C112-C114-C116-C118-C120-C122-C124-C126</f>
        <v>0</v>
      </c>
      <c r="D91" s="518">
        <f aca="true" t="shared" si="28" ref="D91:N91">$C$11-D94-D96-D98-D100-D102-D104-D106-D108-D110-D112-D114-D116-D118-D120-D122-D124-D126</f>
        <v>0</v>
      </c>
      <c r="E91" s="518">
        <f t="shared" si="28"/>
        <v>0</v>
      </c>
      <c r="F91" s="518">
        <f t="shared" si="28"/>
        <v>0</v>
      </c>
      <c r="G91" s="518">
        <f t="shared" si="28"/>
        <v>0</v>
      </c>
      <c r="H91" s="518">
        <f t="shared" si="28"/>
        <v>0</v>
      </c>
      <c r="I91" s="518">
        <f t="shared" si="28"/>
        <v>0</v>
      </c>
      <c r="J91" s="518">
        <f t="shared" si="28"/>
        <v>0</v>
      </c>
      <c r="K91" s="518">
        <f t="shared" si="28"/>
        <v>0</v>
      </c>
      <c r="L91" s="518">
        <f t="shared" si="28"/>
        <v>0</v>
      </c>
      <c r="M91" s="518">
        <f t="shared" si="28"/>
        <v>0</v>
      </c>
      <c r="N91" s="518">
        <f t="shared" si="28"/>
        <v>0</v>
      </c>
      <c r="O91" s="519"/>
      <c r="P91" s="153">
        <f t="shared" si="22"/>
        <v>0</v>
      </c>
      <c r="Q91" s="698">
        <f t="shared" si="23"/>
        <v>0</v>
      </c>
      <c r="R91" s="698">
        <f t="shared" si="23"/>
        <v>0</v>
      </c>
      <c r="S91" s="698">
        <f t="shared" si="23"/>
        <v>0</v>
      </c>
      <c r="T91" s="698">
        <f t="shared" si="23"/>
        <v>0</v>
      </c>
      <c r="U91" s="698">
        <f t="shared" si="23"/>
        <v>0</v>
      </c>
      <c r="V91" s="698">
        <f t="shared" si="23"/>
        <v>0</v>
      </c>
      <c r="W91" s="698">
        <f t="shared" si="23"/>
        <v>0</v>
      </c>
      <c r="X91" s="698">
        <f t="shared" si="23"/>
        <v>0</v>
      </c>
      <c r="Y91" s="698">
        <f t="shared" si="23"/>
        <v>0</v>
      </c>
      <c r="Z91" s="209">
        <f t="shared" si="23"/>
        <v>0</v>
      </c>
      <c r="AA91" s="209">
        <f t="shared" si="23"/>
        <v>0</v>
      </c>
      <c r="AB91" s="209">
        <f t="shared" si="23"/>
        <v>0</v>
      </c>
      <c r="AC91" s="209">
        <f t="shared" si="24"/>
        <v>0</v>
      </c>
      <c r="AD91" s="195"/>
      <c r="AE91" s="195"/>
      <c r="AF91" s="195"/>
    </row>
    <row r="92" spans="1:32" ht="16.5" thickBot="1">
      <c r="A92" s="520"/>
      <c r="B92" s="224"/>
      <c r="C92" s="521"/>
      <c r="D92" s="521"/>
      <c r="E92" s="521"/>
      <c r="F92" s="521"/>
      <c r="G92" s="521"/>
      <c r="H92" s="521"/>
      <c r="I92" s="521"/>
      <c r="J92" s="521"/>
      <c r="K92" s="521"/>
      <c r="L92" s="521"/>
      <c r="M92" s="521"/>
      <c r="N92" s="521"/>
      <c r="O92" s="522"/>
      <c r="P92" s="153">
        <f t="shared" si="22"/>
        <v>0</v>
      </c>
      <c r="Q92" s="700">
        <f aca="true" t="shared" si="29" ref="Q92:AB92">R62-R218</f>
        <v>0</v>
      </c>
      <c r="R92" s="700">
        <f t="shared" si="29"/>
        <v>0</v>
      </c>
      <c r="S92" s="700">
        <f t="shared" si="29"/>
        <v>0</v>
      </c>
      <c r="T92" s="700">
        <f t="shared" si="29"/>
        <v>0</v>
      </c>
      <c r="U92" s="700">
        <f t="shared" si="29"/>
        <v>0</v>
      </c>
      <c r="V92" s="700">
        <f t="shared" si="29"/>
        <v>0</v>
      </c>
      <c r="W92" s="700">
        <f t="shared" si="29"/>
        <v>0</v>
      </c>
      <c r="X92" s="700">
        <f t="shared" si="29"/>
        <v>0</v>
      </c>
      <c r="Y92" s="700">
        <f t="shared" si="29"/>
        <v>0</v>
      </c>
      <c r="Z92" s="222">
        <f t="shared" si="29"/>
        <v>0</v>
      </c>
      <c r="AA92" s="222">
        <f t="shared" si="29"/>
        <v>0</v>
      </c>
      <c r="AB92" s="222">
        <f t="shared" si="29"/>
        <v>0</v>
      </c>
      <c r="AC92" s="223">
        <f t="shared" si="24"/>
        <v>0</v>
      </c>
      <c r="AD92" s="195"/>
      <c r="AE92" s="195"/>
      <c r="AF92" s="195"/>
    </row>
    <row r="93" spans="1:32" ht="16.5" thickBot="1">
      <c r="A93" s="517"/>
      <c r="B93" s="523" t="str">
        <f>$B$41</f>
        <v>Arroz inundado #1</v>
      </c>
      <c r="C93" s="524">
        <f aca="true" t="shared" si="30" ref="C93:N93">D41</f>
        <v>0</v>
      </c>
      <c r="D93" s="524">
        <f t="shared" si="30"/>
        <v>0</v>
      </c>
      <c r="E93" s="524">
        <f t="shared" si="30"/>
        <v>0</v>
      </c>
      <c r="F93" s="524">
        <f t="shared" si="30"/>
        <v>0</v>
      </c>
      <c r="G93" s="524">
        <f t="shared" si="30"/>
        <v>0</v>
      </c>
      <c r="H93" s="524">
        <f t="shared" si="30"/>
        <v>0</v>
      </c>
      <c r="I93" s="524">
        <f t="shared" si="30"/>
        <v>0</v>
      </c>
      <c r="J93" s="524">
        <f t="shared" si="30"/>
        <v>0</v>
      </c>
      <c r="K93" s="524">
        <f t="shared" si="30"/>
        <v>0</v>
      </c>
      <c r="L93" s="524">
        <f t="shared" si="30"/>
        <v>0</v>
      </c>
      <c r="M93" s="524">
        <f t="shared" si="30"/>
        <v>0</v>
      </c>
      <c r="N93" s="524">
        <f t="shared" si="30"/>
        <v>0</v>
      </c>
      <c r="O93" s="525"/>
      <c r="P93" s="225" t="s">
        <v>33</v>
      </c>
      <c r="Q93" s="249">
        <f aca="true" t="shared" si="31" ref="Q93:AB93">SUM(Q76:Q92)</f>
        <v>0</v>
      </c>
      <c r="R93" s="249">
        <f t="shared" si="31"/>
        <v>0</v>
      </c>
      <c r="S93" s="249">
        <f t="shared" si="31"/>
        <v>0</v>
      </c>
      <c r="T93" s="249">
        <f t="shared" si="31"/>
        <v>0</v>
      </c>
      <c r="U93" s="249">
        <f t="shared" si="31"/>
        <v>0</v>
      </c>
      <c r="V93" s="249">
        <f t="shared" si="31"/>
        <v>0</v>
      </c>
      <c r="W93" s="249">
        <f t="shared" si="31"/>
        <v>0</v>
      </c>
      <c r="X93" s="249">
        <f t="shared" si="31"/>
        <v>0</v>
      </c>
      <c r="Y93" s="249">
        <f t="shared" si="31"/>
        <v>0</v>
      </c>
      <c r="Z93" s="226">
        <f t="shared" si="31"/>
        <v>0</v>
      </c>
      <c r="AA93" s="226">
        <f t="shared" si="31"/>
        <v>0</v>
      </c>
      <c r="AB93" s="190">
        <f t="shared" si="31"/>
        <v>0</v>
      </c>
      <c r="AC93" s="156">
        <f>SUM(Q93:AB93)</f>
        <v>0</v>
      </c>
      <c r="AD93" s="195"/>
      <c r="AE93" s="195"/>
      <c r="AF93" s="195"/>
    </row>
    <row r="94" spans="1:32" ht="16.5" thickBot="1">
      <c r="A94" s="526">
        <v>1</v>
      </c>
      <c r="B94" s="546" t="str">
        <f>$B$41</f>
        <v>Arroz inundado #1</v>
      </c>
      <c r="C94" s="527"/>
      <c r="D94" s="527"/>
      <c r="E94" s="527"/>
      <c r="F94" s="527"/>
      <c r="G94" s="527"/>
      <c r="H94" s="527"/>
      <c r="I94" s="527"/>
      <c r="J94" s="527"/>
      <c r="K94" s="527"/>
      <c r="L94" s="527"/>
      <c r="M94" s="527"/>
      <c r="N94" s="527"/>
      <c r="O94" s="519">
        <f>MAX(C94:N94)</f>
        <v>0</v>
      </c>
      <c r="P94" s="225" t="s">
        <v>34</v>
      </c>
      <c r="Q94" s="190"/>
      <c r="R94" s="226"/>
      <c r="S94" s="226"/>
      <c r="T94" s="226"/>
      <c r="U94" s="226"/>
      <c r="V94" s="226"/>
      <c r="W94" s="226"/>
      <c r="X94" s="226"/>
      <c r="Y94" s="226"/>
      <c r="Z94" s="226"/>
      <c r="AA94" s="226"/>
      <c r="AB94" s="190"/>
      <c r="AC94" s="227"/>
      <c r="AD94" s="195"/>
      <c r="AE94" s="195"/>
      <c r="AF94" s="195"/>
    </row>
    <row r="95" spans="1:32" ht="24" thickTop="1">
      <c r="A95" s="528"/>
      <c r="B95" s="529" t="str">
        <f>$B$42</f>
        <v>Arroz inundado #2</v>
      </c>
      <c r="C95" s="530">
        <f aca="true" t="shared" si="32" ref="C95:N95">D42</f>
        <v>0</v>
      </c>
      <c r="D95" s="530">
        <f t="shared" si="32"/>
        <v>0</v>
      </c>
      <c r="E95" s="530">
        <f t="shared" si="32"/>
        <v>0</v>
      </c>
      <c r="F95" s="530">
        <f t="shared" si="32"/>
        <v>0</v>
      </c>
      <c r="G95" s="530">
        <f t="shared" si="32"/>
        <v>0</v>
      </c>
      <c r="H95" s="530">
        <f t="shared" si="32"/>
        <v>0</v>
      </c>
      <c r="I95" s="530">
        <f t="shared" si="32"/>
        <v>0</v>
      </c>
      <c r="J95" s="530">
        <f t="shared" si="32"/>
        <v>0</v>
      </c>
      <c r="K95" s="530">
        <f t="shared" si="32"/>
        <v>0</v>
      </c>
      <c r="L95" s="530">
        <f t="shared" si="32"/>
        <v>0</v>
      </c>
      <c r="M95" s="530">
        <f t="shared" si="32"/>
        <v>0</v>
      </c>
      <c r="N95" s="530">
        <f t="shared" si="32"/>
        <v>0</v>
      </c>
      <c r="O95" s="531"/>
      <c r="P95" s="139"/>
      <c r="Q95" s="228" t="s">
        <v>35</v>
      </c>
      <c r="R95" s="229"/>
      <c r="S95" s="229"/>
      <c r="T95" s="229"/>
      <c r="U95" s="229"/>
      <c r="V95" s="229"/>
      <c r="W95" s="229"/>
      <c r="X95" s="229"/>
      <c r="Y95" s="229"/>
      <c r="Z95" s="229"/>
      <c r="AA95" s="229"/>
      <c r="AB95" s="229"/>
      <c r="AC95" s="229"/>
      <c r="AD95" s="195"/>
      <c r="AE95" s="195"/>
      <c r="AF95" s="195"/>
    </row>
    <row r="96" spans="1:32" ht="16.5" thickBot="1">
      <c r="A96" s="526">
        <v>2</v>
      </c>
      <c r="B96" s="532" t="str">
        <f>$B$42</f>
        <v>Arroz inundado #2</v>
      </c>
      <c r="C96" s="527"/>
      <c r="D96" s="527"/>
      <c r="E96" s="527"/>
      <c r="F96" s="527"/>
      <c r="G96" s="527"/>
      <c r="H96" s="527"/>
      <c r="I96" s="527"/>
      <c r="J96" s="527"/>
      <c r="K96" s="527"/>
      <c r="L96" s="527"/>
      <c r="M96" s="527"/>
      <c r="N96" s="527"/>
      <c r="O96" s="519">
        <f>MAX(C96:N96)</f>
        <v>0</v>
      </c>
      <c r="P96" s="206" t="s">
        <v>18</v>
      </c>
      <c r="Q96" s="207">
        <f aca="true" t="shared" si="33" ref="Q96:AB96">D39</f>
        <v>0</v>
      </c>
      <c r="R96" s="207">
        <f t="shared" si="33"/>
        <v>0</v>
      </c>
      <c r="S96" s="207">
        <f t="shared" si="33"/>
        <v>0</v>
      </c>
      <c r="T96" s="207">
        <f t="shared" si="33"/>
        <v>0</v>
      </c>
      <c r="U96" s="207">
        <f t="shared" si="33"/>
        <v>0</v>
      </c>
      <c r="V96" s="207">
        <f t="shared" si="33"/>
        <v>0</v>
      </c>
      <c r="W96" s="207">
        <f t="shared" si="33"/>
        <v>0</v>
      </c>
      <c r="X96" s="207">
        <f t="shared" si="33"/>
        <v>0</v>
      </c>
      <c r="Y96" s="207">
        <f t="shared" si="33"/>
        <v>0</v>
      </c>
      <c r="Z96" s="207">
        <f t="shared" si="33"/>
        <v>0</v>
      </c>
      <c r="AA96" s="207">
        <f t="shared" si="33"/>
        <v>0</v>
      </c>
      <c r="AB96" s="207">
        <f t="shared" si="33"/>
        <v>0</v>
      </c>
      <c r="AC96" s="230" t="s">
        <v>4</v>
      </c>
      <c r="AD96" s="195"/>
      <c r="AE96" s="195"/>
      <c r="AF96" s="195"/>
    </row>
    <row r="97" spans="1:32" ht="16.5" thickTop="1">
      <c r="A97" s="528"/>
      <c r="B97" s="529" t="str">
        <f>$B$43</f>
        <v>Arroz inundado #3</v>
      </c>
      <c r="C97" s="530">
        <f aca="true" t="shared" si="34" ref="C97:N97">D43</f>
        <v>0</v>
      </c>
      <c r="D97" s="530">
        <f t="shared" si="34"/>
        <v>0</v>
      </c>
      <c r="E97" s="530">
        <f t="shared" si="34"/>
        <v>0</v>
      </c>
      <c r="F97" s="530">
        <f t="shared" si="34"/>
        <v>0</v>
      </c>
      <c r="G97" s="530">
        <f t="shared" si="34"/>
        <v>0</v>
      </c>
      <c r="H97" s="530">
        <f t="shared" si="34"/>
        <v>0</v>
      </c>
      <c r="I97" s="530">
        <f t="shared" si="34"/>
        <v>0</v>
      </c>
      <c r="J97" s="530">
        <f t="shared" si="34"/>
        <v>0</v>
      </c>
      <c r="K97" s="530">
        <f t="shared" si="34"/>
        <v>0</v>
      </c>
      <c r="L97" s="530">
        <f t="shared" si="34"/>
        <v>0</v>
      </c>
      <c r="M97" s="530">
        <f t="shared" si="34"/>
        <v>0</v>
      </c>
      <c r="N97" s="530">
        <f t="shared" si="34"/>
        <v>0</v>
      </c>
      <c r="O97" s="531"/>
      <c r="P97" s="189" t="str">
        <f aca="true" t="shared" si="35" ref="P97:P113">B41</f>
        <v>Arroz inundado #1</v>
      </c>
      <c r="Q97" s="190">
        <f>Q76/((100-$C$14-$C$15)/100)</f>
        <v>0</v>
      </c>
      <c r="R97" s="249">
        <f aca="true" t="shared" si="36" ref="R97:AB97">R76/((100-$C$14-$C$15)/100)</f>
        <v>0</v>
      </c>
      <c r="S97" s="249">
        <f t="shared" si="36"/>
        <v>0</v>
      </c>
      <c r="T97" s="249">
        <f t="shared" si="36"/>
        <v>0</v>
      </c>
      <c r="U97" s="249">
        <f t="shared" si="36"/>
        <v>0</v>
      </c>
      <c r="V97" s="249">
        <f t="shared" si="36"/>
        <v>0</v>
      </c>
      <c r="W97" s="249">
        <f t="shared" si="36"/>
        <v>0</v>
      </c>
      <c r="X97" s="249">
        <f t="shared" si="36"/>
        <v>0</v>
      </c>
      <c r="Y97" s="249">
        <f t="shared" si="36"/>
        <v>0</v>
      </c>
      <c r="Z97" s="249">
        <f t="shared" si="36"/>
        <v>0</v>
      </c>
      <c r="AA97" s="190">
        <f t="shared" si="36"/>
        <v>0</v>
      </c>
      <c r="AB97" s="190">
        <f t="shared" si="36"/>
        <v>0</v>
      </c>
      <c r="AC97" s="209">
        <f aca="true" t="shared" si="37" ref="AC97:AC113">SUM(Q97:AB97)</f>
        <v>0</v>
      </c>
      <c r="AD97" s="195"/>
      <c r="AE97" s="195"/>
      <c r="AF97" s="195"/>
    </row>
    <row r="98" spans="1:32" ht="16.5" thickBot="1">
      <c r="A98" s="533">
        <v>3</v>
      </c>
      <c r="B98" s="678" t="str">
        <f>$B$43</f>
        <v>Arroz inundado #3</v>
      </c>
      <c r="C98" s="535"/>
      <c r="D98" s="535"/>
      <c r="E98" s="535"/>
      <c r="F98" s="535"/>
      <c r="G98" s="535"/>
      <c r="H98" s="535"/>
      <c r="I98" s="535"/>
      <c r="J98" s="535"/>
      <c r="K98" s="535"/>
      <c r="L98" s="535"/>
      <c r="M98" s="535"/>
      <c r="N98" s="535"/>
      <c r="O98" s="519">
        <f>MAX(C98:N98)</f>
        <v>0</v>
      </c>
      <c r="P98" s="189" t="str">
        <f t="shared" si="35"/>
        <v>Arroz inundado #2</v>
      </c>
      <c r="Q98" s="190">
        <f aca="true" t="shared" si="38" ref="Q98:AB99">Q77/((100-$C$14-$C$15)/100)</f>
        <v>0</v>
      </c>
      <c r="R98" s="249">
        <f t="shared" si="38"/>
        <v>0</v>
      </c>
      <c r="S98" s="249">
        <f t="shared" si="38"/>
        <v>0</v>
      </c>
      <c r="T98" s="249">
        <f t="shared" si="38"/>
        <v>0</v>
      </c>
      <c r="U98" s="249">
        <f t="shared" si="38"/>
        <v>0</v>
      </c>
      <c r="V98" s="249">
        <f t="shared" si="38"/>
        <v>0</v>
      </c>
      <c r="W98" s="249">
        <f t="shared" si="38"/>
        <v>0</v>
      </c>
      <c r="X98" s="249">
        <f t="shared" si="38"/>
        <v>0</v>
      </c>
      <c r="Y98" s="249">
        <f t="shared" si="38"/>
        <v>0</v>
      </c>
      <c r="Z98" s="249">
        <f t="shared" si="38"/>
        <v>0</v>
      </c>
      <c r="AA98" s="190">
        <f t="shared" si="38"/>
        <v>0</v>
      </c>
      <c r="AB98" s="190">
        <f t="shared" si="38"/>
        <v>0</v>
      </c>
      <c r="AC98" s="209">
        <f t="shared" si="37"/>
        <v>0</v>
      </c>
      <c r="AD98" s="195"/>
      <c r="AE98" s="195"/>
      <c r="AF98" s="195"/>
    </row>
    <row r="99" spans="1:32" ht="16.5" thickTop="1">
      <c r="A99" s="536"/>
      <c r="B99" s="540">
        <f>$B$44</f>
        <v>0</v>
      </c>
      <c r="C99" s="537">
        <f aca="true" t="shared" si="39" ref="C99:N99">D44</f>
        <v>0</v>
      </c>
      <c r="D99" s="537">
        <f t="shared" si="39"/>
        <v>0</v>
      </c>
      <c r="E99" s="537">
        <f t="shared" si="39"/>
        <v>0</v>
      </c>
      <c r="F99" s="537">
        <f t="shared" si="39"/>
        <v>0</v>
      </c>
      <c r="G99" s="537">
        <f t="shared" si="39"/>
        <v>0</v>
      </c>
      <c r="H99" s="537">
        <f t="shared" si="39"/>
        <v>0</v>
      </c>
      <c r="I99" s="537">
        <f t="shared" si="39"/>
        <v>0</v>
      </c>
      <c r="J99" s="537">
        <f t="shared" si="39"/>
        <v>0</v>
      </c>
      <c r="K99" s="537">
        <f t="shared" si="39"/>
        <v>0</v>
      </c>
      <c r="L99" s="537">
        <f t="shared" si="39"/>
        <v>0</v>
      </c>
      <c r="M99" s="537">
        <f t="shared" si="39"/>
        <v>0</v>
      </c>
      <c r="N99" s="537">
        <f t="shared" si="39"/>
        <v>0</v>
      </c>
      <c r="O99" s="531"/>
      <c r="P99" s="189" t="str">
        <f t="shared" si="35"/>
        <v>Arroz inundado #3</v>
      </c>
      <c r="Q99" s="190">
        <f t="shared" si="38"/>
        <v>0</v>
      </c>
      <c r="R99" s="249">
        <f t="shared" si="38"/>
        <v>0</v>
      </c>
      <c r="S99" s="249">
        <f t="shared" si="38"/>
        <v>0</v>
      </c>
      <c r="T99" s="249">
        <f t="shared" si="38"/>
        <v>0</v>
      </c>
      <c r="U99" s="249">
        <f t="shared" si="38"/>
        <v>0</v>
      </c>
      <c r="V99" s="249">
        <f t="shared" si="38"/>
        <v>0</v>
      </c>
      <c r="W99" s="249">
        <f t="shared" si="38"/>
        <v>0</v>
      </c>
      <c r="X99" s="249">
        <f t="shared" si="38"/>
        <v>0</v>
      </c>
      <c r="Y99" s="249">
        <f t="shared" si="38"/>
        <v>0</v>
      </c>
      <c r="Z99" s="249">
        <f t="shared" si="38"/>
        <v>0</v>
      </c>
      <c r="AA99" s="190">
        <f t="shared" si="38"/>
        <v>0</v>
      </c>
      <c r="AB99" s="190">
        <f t="shared" si="38"/>
        <v>0</v>
      </c>
      <c r="AC99" s="209">
        <f t="shared" si="37"/>
        <v>0</v>
      </c>
      <c r="AD99" s="195"/>
      <c r="AE99" s="195"/>
      <c r="AF99" s="195"/>
    </row>
    <row r="100" spans="1:32" ht="16.5" thickBot="1">
      <c r="A100" s="526">
        <v>4</v>
      </c>
      <c r="B100" s="538">
        <f>$B$44</f>
        <v>0</v>
      </c>
      <c r="C100" s="527"/>
      <c r="D100" s="527"/>
      <c r="E100" s="527"/>
      <c r="F100" s="527"/>
      <c r="G100" s="527"/>
      <c r="H100" s="527"/>
      <c r="I100" s="527"/>
      <c r="J100" s="527"/>
      <c r="K100" s="527"/>
      <c r="L100" s="527"/>
      <c r="M100" s="527"/>
      <c r="N100" s="527"/>
      <c r="O100" s="519">
        <f>MAX(C100:N100)</f>
        <v>0</v>
      </c>
      <c r="P100" s="189">
        <f t="shared" si="35"/>
        <v>0</v>
      </c>
      <c r="Q100" s="249" t="e">
        <f>Q79/($C$16/100)</f>
        <v>#DIV/0!</v>
      </c>
      <c r="R100" s="249" t="e">
        <f aca="true" t="shared" si="40" ref="R100:AB100">R79/($C$16/100)</f>
        <v>#DIV/0!</v>
      </c>
      <c r="S100" s="249" t="e">
        <f t="shared" si="40"/>
        <v>#DIV/0!</v>
      </c>
      <c r="T100" s="249" t="e">
        <f t="shared" si="40"/>
        <v>#DIV/0!</v>
      </c>
      <c r="U100" s="249" t="e">
        <f t="shared" si="40"/>
        <v>#DIV/0!</v>
      </c>
      <c r="V100" s="249" t="e">
        <f t="shared" si="40"/>
        <v>#DIV/0!</v>
      </c>
      <c r="W100" s="249" t="e">
        <f t="shared" si="40"/>
        <v>#DIV/0!</v>
      </c>
      <c r="X100" s="249" t="e">
        <f t="shared" si="40"/>
        <v>#DIV/0!</v>
      </c>
      <c r="Y100" s="249" t="e">
        <f t="shared" si="40"/>
        <v>#DIV/0!</v>
      </c>
      <c r="Z100" s="249" t="e">
        <f t="shared" si="40"/>
        <v>#DIV/0!</v>
      </c>
      <c r="AA100" s="190" t="e">
        <f t="shared" si="40"/>
        <v>#DIV/0!</v>
      </c>
      <c r="AB100" s="190" t="e">
        <f t="shared" si="40"/>
        <v>#DIV/0!</v>
      </c>
      <c r="AC100" s="209" t="e">
        <f t="shared" si="37"/>
        <v>#DIV/0!</v>
      </c>
      <c r="AD100" s="195"/>
      <c r="AE100" s="195"/>
      <c r="AF100" s="195"/>
    </row>
    <row r="101" spans="1:32" ht="16.5" thickTop="1">
      <c r="A101" s="528"/>
      <c r="B101" s="539">
        <f>$B$45</f>
        <v>0</v>
      </c>
      <c r="C101" s="530">
        <f aca="true" t="shared" si="41" ref="C101:N101">D45</f>
        <v>0</v>
      </c>
      <c r="D101" s="530">
        <f t="shared" si="41"/>
        <v>0</v>
      </c>
      <c r="E101" s="530">
        <f t="shared" si="41"/>
        <v>0</v>
      </c>
      <c r="F101" s="530">
        <f t="shared" si="41"/>
        <v>0</v>
      </c>
      <c r="G101" s="530">
        <f t="shared" si="41"/>
        <v>0</v>
      </c>
      <c r="H101" s="530">
        <f t="shared" si="41"/>
        <v>0</v>
      </c>
      <c r="I101" s="530">
        <f t="shared" si="41"/>
        <v>0</v>
      </c>
      <c r="J101" s="530">
        <f t="shared" si="41"/>
        <v>0</v>
      </c>
      <c r="K101" s="530">
        <f t="shared" si="41"/>
        <v>0</v>
      </c>
      <c r="L101" s="530">
        <f t="shared" si="41"/>
        <v>0</v>
      </c>
      <c r="M101" s="530">
        <f t="shared" si="41"/>
        <v>0</v>
      </c>
      <c r="N101" s="530">
        <f t="shared" si="41"/>
        <v>0</v>
      </c>
      <c r="O101" s="531"/>
      <c r="P101" s="189">
        <f t="shared" si="35"/>
        <v>0</v>
      </c>
      <c r="Q101" s="249" t="e">
        <f aca="true" t="shared" si="42" ref="Q101:AB113">Q80/($C$16/100)</f>
        <v>#DIV/0!</v>
      </c>
      <c r="R101" s="249" t="e">
        <f t="shared" si="42"/>
        <v>#DIV/0!</v>
      </c>
      <c r="S101" s="249" t="e">
        <f t="shared" si="42"/>
        <v>#DIV/0!</v>
      </c>
      <c r="T101" s="249" t="e">
        <f t="shared" si="42"/>
        <v>#DIV/0!</v>
      </c>
      <c r="U101" s="249" t="e">
        <f t="shared" si="42"/>
        <v>#DIV/0!</v>
      </c>
      <c r="V101" s="249" t="e">
        <f t="shared" si="42"/>
        <v>#DIV/0!</v>
      </c>
      <c r="W101" s="249" t="e">
        <f t="shared" si="42"/>
        <v>#DIV/0!</v>
      </c>
      <c r="X101" s="249" t="e">
        <f t="shared" si="42"/>
        <v>#DIV/0!</v>
      </c>
      <c r="Y101" s="249" t="e">
        <f t="shared" si="42"/>
        <v>#DIV/0!</v>
      </c>
      <c r="Z101" s="249" t="e">
        <f t="shared" si="42"/>
        <v>#DIV/0!</v>
      </c>
      <c r="AA101" s="190" t="e">
        <f t="shared" si="42"/>
        <v>#DIV/0!</v>
      </c>
      <c r="AB101" s="190" t="e">
        <f t="shared" si="42"/>
        <v>#DIV/0!</v>
      </c>
      <c r="AC101" s="209" t="e">
        <f t="shared" si="37"/>
        <v>#DIV/0!</v>
      </c>
      <c r="AD101" s="195"/>
      <c r="AE101" s="195"/>
      <c r="AF101" s="195"/>
    </row>
    <row r="102" spans="1:32" ht="16.5" thickBot="1">
      <c r="A102" s="533">
        <v>5</v>
      </c>
      <c r="B102" s="534">
        <f>$B$45</f>
        <v>0</v>
      </c>
      <c r="C102" s="535"/>
      <c r="D102" s="535"/>
      <c r="E102" s="535"/>
      <c r="F102" s="535"/>
      <c r="G102" s="535"/>
      <c r="H102" s="535"/>
      <c r="I102" s="535"/>
      <c r="J102" s="535"/>
      <c r="K102" s="535"/>
      <c r="L102" s="535"/>
      <c r="M102" s="535"/>
      <c r="N102" s="535"/>
      <c r="O102" s="519">
        <f>MAX(C102:N102)</f>
        <v>0</v>
      </c>
      <c r="P102" s="189">
        <f t="shared" si="35"/>
        <v>0</v>
      </c>
      <c r="Q102" s="249" t="e">
        <f t="shared" si="42"/>
        <v>#DIV/0!</v>
      </c>
      <c r="R102" s="249" t="e">
        <f t="shared" si="42"/>
        <v>#DIV/0!</v>
      </c>
      <c r="S102" s="249" t="e">
        <f t="shared" si="42"/>
        <v>#DIV/0!</v>
      </c>
      <c r="T102" s="249" t="e">
        <f t="shared" si="42"/>
        <v>#DIV/0!</v>
      </c>
      <c r="U102" s="249" t="e">
        <f t="shared" si="42"/>
        <v>#DIV/0!</v>
      </c>
      <c r="V102" s="249" t="e">
        <f t="shared" si="42"/>
        <v>#DIV/0!</v>
      </c>
      <c r="W102" s="249" t="e">
        <f t="shared" si="42"/>
        <v>#DIV/0!</v>
      </c>
      <c r="X102" s="249" t="e">
        <f t="shared" si="42"/>
        <v>#DIV/0!</v>
      </c>
      <c r="Y102" s="249" t="e">
        <f t="shared" si="42"/>
        <v>#DIV/0!</v>
      </c>
      <c r="Z102" s="249" t="e">
        <f t="shared" si="42"/>
        <v>#DIV/0!</v>
      </c>
      <c r="AA102" s="190" t="e">
        <f t="shared" si="42"/>
        <v>#DIV/0!</v>
      </c>
      <c r="AB102" s="190" t="e">
        <f t="shared" si="42"/>
        <v>#DIV/0!</v>
      </c>
      <c r="AC102" s="209" t="e">
        <f t="shared" si="37"/>
        <v>#DIV/0!</v>
      </c>
      <c r="AD102" s="195"/>
      <c r="AE102" s="195"/>
      <c r="AF102" s="195"/>
    </row>
    <row r="103" spans="1:32" ht="16.5" thickTop="1">
      <c r="A103" s="536"/>
      <c r="B103" s="540">
        <f>$B$46</f>
        <v>0</v>
      </c>
      <c r="C103" s="537">
        <f aca="true" t="shared" si="43" ref="C103:N103">D46</f>
        <v>0</v>
      </c>
      <c r="D103" s="537">
        <f t="shared" si="43"/>
        <v>0</v>
      </c>
      <c r="E103" s="537">
        <f t="shared" si="43"/>
        <v>0</v>
      </c>
      <c r="F103" s="537">
        <f t="shared" si="43"/>
        <v>0</v>
      </c>
      <c r="G103" s="537">
        <f t="shared" si="43"/>
        <v>0</v>
      </c>
      <c r="H103" s="537">
        <f t="shared" si="43"/>
        <v>0</v>
      </c>
      <c r="I103" s="537">
        <f t="shared" si="43"/>
        <v>0</v>
      </c>
      <c r="J103" s="537">
        <f>K46</f>
        <v>0</v>
      </c>
      <c r="K103" s="537">
        <f t="shared" si="43"/>
        <v>0</v>
      </c>
      <c r="L103" s="537">
        <f t="shared" si="43"/>
        <v>0</v>
      </c>
      <c r="M103" s="537">
        <f t="shared" si="43"/>
        <v>0</v>
      </c>
      <c r="N103" s="537">
        <f t="shared" si="43"/>
        <v>0</v>
      </c>
      <c r="O103" s="531"/>
      <c r="P103" s="189">
        <f t="shared" si="35"/>
        <v>0</v>
      </c>
      <c r="Q103" s="249" t="e">
        <f t="shared" si="42"/>
        <v>#DIV/0!</v>
      </c>
      <c r="R103" s="249" t="e">
        <f t="shared" si="42"/>
        <v>#DIV/0!</v>
      </c>
      <c r="S103" s="249" t="e">
        <f t="shared" si="42"/>
        <v>#DIV/0!</v>
      </c>
      <c r="T103" s="249" t="e">
        <f t="shared" si="42"/>
        <v>#DIV/0!</v>
      </c>
      <c r="U103" s="249" t="e">
        <f t="shared" si="42"/>
        <v>#DIV/0!</v>
      </c>
      <c r="V103" s="249" t="e">
        <f t="shared" si="42"/>
        <v>#DIV/0!</v>
      </c>
      <c r="W103" s="249" t="e">
        <f t="shared" si="42"/>
        <v>#DIV/0!</v>
      </c>
      <c r="X103" s="249" t="e">
        <f t="shared" si="42"/>
        <v>#DIV/0!</v>
      </c>
      <c r="Y103" s="249" t="e">
        <f t="shared" si="42"/>
        <v>#DIV/0!</v>
      </c>
      <c r="Z103" s="249" t="e">
        <f t="shared" si="42"/>
        <v>#DIV/0!</v>
      </c>
      <c r="AA103" s="190" t="e">
        <f t="shared" si="42"/>
        <v>#DIV/0!</v>
      </c>
      <c r="AB103" s="190" t="e">
        <f t="shared" si="42"/>
        <v>#DIV/0!</v>
      </c>
      <c r="AC103" s="209" t="e">
        <f t="shared" si="37"/>
        <v>#DIV/0!</v>
      </c>
      <c r="AD103" s="195"/>
      <c r="AE103" s="195"/>
      <c r="AF103" s="195"/>
    </row>
    <row r="104" spans="1:32" ht="16.5" thickBot="1">
      <c r="A104" s="526">
        <v>6</v>
      </c>
      <c r="B104" s="538">
        <f>$B$46</f>
        <v>0</v>
      </c>
      <c r="C104" s="527"/>
      <c r="D104" s="527"/>
      <c r="E104" s="527"/>
      <c r="F104" s="527"/>
      <c r="G104" s="527"/>
      <c r="H104" s="527"/>
      <c r="I104" s="527"/>
      <c r="J104" s="527"/>
      <c r="K104" s="527"/>
      <c r="L104" s="527"/>
      <c r="M104" s="527"/>
      <c r="N104" s="527"/>
      <c r="O104" s="519">
        <f>MAX(C104:N104)</f>
        <v>0</v>
      </c>
      <c r="P104" s="189">
        <f t="shared" si="35"/>
        <v>0</v>
      </c>
      <c r="Q104" s="249" t="e">
        <f t="shared" si="42"/>
        <v>#DIV/0!</v>
      </c>
      <c r="R104" s="249" t="e">
        <f t="shared" si="42"/>
        <v>#DIV/0!</v>
      </c>
      <c r="S104" s="249" t="e">
        <f t="shared" si="42"/>
        <v>#DIV/0!</v>
      </c>
      <c r="T104" s="249" t="e">
        <f t="shared" si="42"/>
        <v>#DIV/0!</v>
      </c>
      <c r="U104" s="249" t="e">
        <f t="shared" si="42"/>
        <v>#DIV/0!</v>
      </c>
      <c r="V104" s="249" t="e">
        <f t="shared" si="42"/>
        <v>#DIV/0!</v>
      </c>
      <c r="W104" s="249" t="e">
        <f t="shared" si="42"/>
        <v>#DIV/0!</v>
      </c>
      <c r="X104" s="249" t="e">
        <f t="shared" si="42"/>
        <v>#DIV/0!</v>
      </c>
      <c r="Y104" s="249" t="e">
        <f t="shared" si="42"/>
        <v>#DIV/0!</v>
      </c>
      <c r="Z104" s="249" t="e">
        <f t="shared" si="42"/>
        <v>#DIV/0!</v>
      </c>
      <c r="AA104" s="190" t="e">
        <f t="shared" si="42"/>
        <v>#DIV/0!</v>
      </c>
      <c r="AB104" s="190" t="e">
        <f t="shared" si="42"/>
        <v>#DIV/0!</v>
      </c>
      <c r="AC104" s="209" t="e">
        <f t="shared" si="37"/>
        <v>#DIV/0!</v>
      </c>
      <c r="AD104" s="195"/>
      <c r="AE104" s="195"/>
      <c r="AF104" s="195"/>
    </row>
    <row r="105" spans="1:32" ht="16.5" thickTop="1">
      <c r="A105" s="528"/>
      <c r="B105" s="539">
        <f>$B$47</f>
        <v>0</v>
      </c>
      <c r="C105" s="530">
        <f aca="true" t="shared" si="44" ref="C105:N105">D47</f>
        <v>0</v>
      </c>
      <c r="D105" s="530">
        <f t="shared" si="44"/>
        <v>0</v>
      </c>
      <c r="E105" s="530">
        <f t="shared" si="44"/>
        <v>0</v>
      </c>
      <c r="F105" s="530">
        <f t="shared" si="44"/>
        <v>0</v>
      </c>
      <c r="G105" s="530">
        <f t="shared" si="44"/>
        <v>0</v>
      </c>
      <c r="H105" s="530">
        <f t="shared" si="44"/>
        <v>0</v>
      </c>
      <c r="I105" s="530">
        <f t="shared" si="44"/>
        <v>0</v>
      </c>
      <c r="J105" s="530">
        <f t="shared" si="44"/>
        <v>0</v>
      </c>
      <c r="K105" s="530">
        <f t="shared" si="44"/>
        <v>0</v>
      </c>
      <c r="L105" s="530">
        <f t="shared" si="44"/>
        <v>0</v>
      </c>
      <c r="M105" s="530">
        <f t="shared" si="44"/>
        <v>0</v>
      </c>
      <c r="N105" s="530">
        <f t="shared" si="44"/>
        <v>0</v>
      </c>
      <c r="O105" s="541"/>
      <c r="P105" s="189">
        <f t="shared" si="35"/>
        <v>0</v>
      </c>
      <c r="Q105" s="249" t="e">
        <f t="shared" si="42"/>
        <v>#DIV/0!</v>
      </c>
      <c r="R105" s="249" t="e">
        <f t="shared" si="42"/>
        <v>#DIV/0!</v>
      </c>
      <c r="S105" s="249" t="e">
        <f t="shared" si="42"/>
        <v>#DIV/0!</v>
      </c>
      <c r="T105" s="249" t="e">
        <f t="shared" si="42"/>
        <v>#DIV/0!</v>
      </c>
      <c r="U105" s="249" t="e">
        <f t="shared" si="42"/>
        <v>#DIV/0!</v>
      </c>
      <c r="V105" s="249" t="e">
        <f t="shared" si="42"/>
        <v>#DIV/0!</v>
      </c>
      <c r="W105" s="249" t="e">
        <f t="shared" si="42"/>
        <v>#DIV/0!</v>
      </c>
      <c r="X105" s="249" t="e">
        <f t="shared" si="42"/>
        <v>#DIV/0!</v>
      </c>
      <c r="Y105" s="249" t="e">
        <f t="shared" si="42"/>
        <v>#DIV/0!</v>
      </c>
      <c r="Z105" s="249" t="e">
        <f t="shared" si="42"/>
        <v>#DIV/0!</v>
      </c>
      <c r="AA105" s="190" t="e">
        <f t="shared" si="42"/>
        <v>#DIV/0!</v>
      </c>
      <c r="AB105" s="190" t="e">
        <f t="shared" si="42"/>
        <v>#DIV/0!</v>
      </c>
      <c r="AC105" s="209" t="e">
        <f t="shared" si="37"/>
        <v>#DIV/0!</v>
      </c>
      <c r="AD105" s="195"/>
      <c r="AE105" s="195"/>
      <c r="AF105" s="195"/>
    </row>
    <row r="106" spans="1:32" ht="16.5" thickBot="1">
      <c r="A106" s="533">
        <v>7</v>
      </c>
      <c r="B106" s="534">
        <f>$B$47</f>
        <v>0</v>
      </c>
      <c r="C106" s="535"/>
      <c r="D106" s="535"/>
      <c r="E106" s="535"/>
      <c r="F106" s="535"/>
      <c r="G106" s="535"/>
      <c r="H106" s="535"/>
      <c r="I106" s="535"/>
      <c r="J106" s="535"/>
      <c r="K106" s="535"/>
      <c r="L106" s="535"/>
      <c r="M106" s="535"/>
      <c r="N106" s="535"/>
      <c r="O106" s="519">
        <f>MAX(C106:N106)</f>
        <v>0</v>
      </c>
      <c r="P106" s="189">
        <f t="shared" si="35"/>
        <v>0</v>
      </c>
      <c r="Q106" s="249" t="e">
        <f t="shared" si="42"/>
        <v>#DIV/0!</v>
      </c>
      <c r="R106" s="249" t="e">
        <f t="shared" si="42"/>
        <v>#DIV/0!</v>
      </c>
      <c r="S106" s="249" t="e">
        <f t="shared" si="42"/>
        <v>#DIV/0!</v>
      </c>
      <c r="T106" s="249" t="e">
        <f t="shared" si="42"/>
        <v>#DIV/0!</v>
      </c>
      <c r="U106" s="249" t="e">
        <f t="shared" si="42"/>
        <v>#DIV/0!</v>
      </c>
      <c r="V106" s="249" t="e">
        <f t="shared" si="42"/>
        <v>#DIV/0!</v>
      </c>
      <c r="W106" s="249" t="e">
        <f t="shared" si="42"/>
        <v>#DIV/0!</v>
      </c>
      <c r="X106" s="249" t="e">
        <f t="shared" si="42"/>
        <v>#DIV/0!</v>
      </c>
      <c r="Y106" s="249" t="e">
        <f t="shared" si="42"/>
        <v>#DIV/0!</v>
      </c>
      <c r="Z106" s="249" t="e">
        <f t="shared" si="42"/>
        <v>#DIV/0!</v>
      </c>
      <c r="AA106" s="190" t="e">
        <f t="shared" si="42"/>
        <v>#DIV/0!</v>
      </c>
      <c r="AB106" s="190" t="e">
        <f t="shared" si="42"/>
        <v>#DIV/0!</v>
      </c>
      <c r="AC106" s="209" t="e">
        <f t="shared" si="37"/>
        <v>#DIV/0!</v>
      </c>
      <c r="AD106" s="195"/>
      <c r="AE106" s="195"/>
      <c r="AF106" s="195"/>
    </row>
    <row r="107" spans="1:32" ht="16.5" thickTop="1">
      <c r="A107" s="536"/>
      <c r="B107" s="540">
        <f>$B$48</f>
        <v>0</v>
      </c>
      <c r="C107" s="537">
        <f aca="true" t="shared" si="45" ref="C107:N107">D48</f>
        <v>0</v>
      </c>
      <c r="D107" s="537">
        <f t="shared" si="45"/>
        <v>0</v>
      </c>
      <c r="E107" s="537">
        <f t="shared" si="45"/>
        <v>0</v>
      </c>
      <c r="F107" s="537">
        <f t="shared" si="45"/>
        <v>0</v>
      </c>
      <c r="G107" s="537">
        <f t="shared" si="45"/>
        <v>0</v>
      </c>
      <c r="H107" s="537">
        <f t="shared" si="45"/>
        <v>0</v>
      </c>
      <c r="I107" s="537">
        <f t="shared" si="45"/>
        <v>0</v>
      </c>
      <c r="J107" s="537">
        <f t="shared" si="45"/>
        <v>0</v>
      </c>
      <c r="K107" s="537">
        <f t="shared" si="45"/>
        <v>0</v>
      </c>
      <c r="L107" s="537">
        <f t="shared" si="45"/>
        <v>0</v>
      </c>
      <c r="M107" s="537">
        <f t="shared" si="45"/>
        <v>0</v>
      </c>
      <c r="N107" s="537">
        <f t="shared" si="45"/>
        <v>0</v>
      </c>
      <c r="O107" s="531"/>
      <c r="P107" s="189">
        <f t="shared" si="35"/>
        <v>0</v>
      </c>
      <c r="Q107" s="249" t="e">
        <f t="shared" si="42"/>
        <v>#DIV/0!</v>
      </c>
      <c r="R107" s="249" t="e">
        <f t="shared" si="42"/>
        <v>#DIV/0!</v>
      </c>
      <c r="S107" s="249" t="e">
        <f t="shared" si="42"/>
        <v>#DIV/0!</v>
      </c>
      <c r="T107" s="249" t="e">
        <f t="shared" si="42"/>
        <v>#DIV/0!</v>
      </c>
      <c r="U107" s="249" t="e">
        <f t="shared" si="42"/>
        <v>#DIV/0!</v>
      </c>
      <c r="V107" s="249" t="e">
        <f t="shared" si="42"/>
        <v>#DIV/0!</v>
      </c>
      <c r="W107" s="249" t="e">
        <f t="shared" si="42"/>
        <v>#DIV/0!</v>
      </c>
      <c r="X107" s="249" t="e">
        <f t="shared" si="42"/>
        <v>#DIV/0!</v>
      </c>
      <c r="Y107" s="249" t="e">
        <f t="shared" si="42"/>
        <v>#DIV/0!</v>
      </c>
      <c r="Z107" s="249" t="e">
        <f t="shared" si="42"/>
        <v>#DIV/0!</v>
      </c>
      <c r="AA107" s="190" t="e">
        <f t="shared" si="42"/>
        <v>#DIV/0!</v>
      </c>
      <c r="AB107" s="190" t="e">
        <f t="shared" si="42"/>
        <v>#DIV/0!</v>
      </c>
      <c r="AC107" s="209" t="e">
        <f t="shared" si="37"/>
        <v>#DIV/0!</v>
      </c>
      <c r="AD107" s="195"/>
      <c r="AE107" s="195"/>
      <c r="AF107" s="195"/>
    </row>
    <row r="108" spans="1:32" ht="16.5" thickBot="1">
      <c r="A108" s="526">
        <v>8</v>
      </c>
      <c r="B108" s="538">
        <f>$B$48</f>
        <v>0</v>
      </c>
      <c r="C108" s="527"/>
      <c r="D108" s="527"/>
      <c r="E108" s="527"/>
      <c r="F108" s="527"/>
      <c r="G108" s="527"/>
      <c r="H108" s="527"/>
      <c r="I108" s="527"/>
      <c r="J108" s="527"/>
      <c r="K108" s="527"/>
      <c r="L108" s="527"/>
      <c r="M108" s="527"/>
      <c r="N108" s="527"/>
      <c r="O108" s="519">
        <f>MAX(C108:N108)</f>
        <v>0</v>
      </c>
      <c r="P108" s="189">
        <f t="shared" si="35"/>
        <v>0</v>
      </c>
      <c r="Q108" s="249" t="e">
        <f t="shared" si="42"/>
        <v>#DIV/0!</v>
      </c>
      <c r="R108" s="249" t="e">
        <f t="shared" si="42"/>
        <v>#DIV/0!</v>
      </c>
      <c r="S108" s="249" t="e">
        <f t="shared" si="42"/>
        <v>#DIV/0!</v>
      </c>
      <c r="T108" s="249" t="e">
        <f t="shared" si="42"/>
        <v>#DIV/0!</v>
      </c>
      <c r="U108" s="249" t="e">
        <f t="shared" si="42"/>
        <v>#DIV/0!</v>
      </c>
      <c r="V108" s="249" t="e">
        <f t="shared" si="42"/>
        <v>#DIV/0!</v>
      </c>
      <c r="W108" s="249" t="e">
        <f t="shared" si="42"/>
        <v>#DIV/0!</v>
      </c>
      <c r="X108" s="249" t="e">
        <f t="shared" si="42"/>
        <v>#DIV/0!</v>
      </c>
      <c r="Y108" s="249" t="e">
        <f t="shared" si="42"/>
        <v>#DIV/0!</v>
      </c>
      <c r="Z108" s="249" t="e">
        <f t="shared" si="42"/>
        <v>#DIV/0!</v>
      </c>
      <c r="AA108" s="190" t="e">
        <f t="shared" si="42"/>
        <v>#DIV/0!</v>
      </c>
      <c r="AB108" s="190" t="e">
        <f t="shared" si="42"/>
        <v>#DIV/0!</v>
      </c>
      <c r="AC108" s="209" t="e">
        <f t="shared" si="37"/>
        <v>#DIV/0!</v>
      </c>
      <c r="AD108" s="195"/>
      <c r="AE108" s="195"/>
      <c r="AF108" s="195"/>
    </row>
    <row r="109" spans="1:32" ht="16.5" thickTop="1">
      <c r="A109" s="528"/>
      <c r="B109" s="539">
        <f>$B$49</f>
        <v>0</v>
      </c>
      <c r="C109" s="530">
        <f aca="true" t="shared" si="46" ref="C109:N109">D49</f>
        <v>0</v>
      </c>
      <c r="D109" s="530">
        <f t="shared" si="46"/>
        <v>0</v>
      </c>
      <c r="E109" s="530">
        <f t="shared" si="46"/>
        <v>0</v>
      </c>
      <c r="F109" s="530">
        <f t="shared" si="46"/>
        <v>0</v>
      </c>
      <c r="G109" s="530">
        <f t="shared" si="46"/>
        <v>0</v>
      </c>
      <c r="H109" s="530">
        <f t="shared" si="46"/>
        <v>0</v>
      </c>
      <c r="I109" s="530">
        <f t="shared" si="46"/>
        <v>0</v>
      </c>
      <c r="J109" s="530">
        <f t="shared" si="46"/>
        <v>0</v>
      </c>
      <c r="K109" s="530">
        <f t="shared" si="46"/>
        <v>0</v>
      </c>
      <c r="L109" s="530">
        <f t="shared" si="46"/>
        <v>0</v>
      </c>
      <c r="M109" s="530">
        <f t="shared" si="46"/>
        <v>0</v>
      </c>
      <c r="N109" s="530">
        <f t="shared" si="46"/>
        <v>0</v>
      </c>
      <c r="O109" s="531"/>
      <c r="P109" s="189">
        <f t="shared" si="35"/>
        <v>0</v>
      </c>
      <c r="Q109" s="249" t="e">
        <f t="shared" si="42"/>
        <v>#DIV/0!</v>
      </c>
      <c r="R109" s="249" t="e">
        <f t="shared" si="42"/>
        <v>#DIV/0!</v>
      </c>
      <c r="S109" s="249" t="e">
        <f t="shared" si="42"/>
        <v>#DIV/0!</v>
      </c>
      <c r="T109" s="249" t="e">
        <f t="shared" si="42"/>
        <v>#DIV/0!</v>
      </c>
      <c r="U109" s="249" t="e">
        <f t="shared" si="42"/>
        <v>#DIV/0!</v>
      </c>
      <c r="V109" s="249" t="e">
        <f t="shared" si="42"/>
        <v>#DIV/0!</v>
      </c>
      <c r="W109" s="249" t="e">
        <f t="shared" si="42"/>
        <v>#DIV/0!</v>
      </c>
      <c r="X109" s="249" t="e">
        <f t="shared" si="42"/>
        <v>#DIV/0!</v>
      </c>
      <c r="Y109" s="249" t="e">
        <f t="shared" si="42"/>
        <v>#DIV/0!</v>
      </c>
      <c r="Z109" s="249" t="e">
        <f t="shared" si="42"/>
        <v>#DIV/0!</v>
      </c>
      <c r="AA109" s="190" t="e">
        <f t="shared" si="42"/>
        <v>#DIV/0!</v>
      </c>
      <c r="AB109" s="190" t="e">
        <f t="shared" si="42"/>
        <v>#DIV/0!</v>
      </c>
      <c r="AC109" s="209" t="e">
        <f t="shared" si="37"/>
        <v>#DIV/0!</v>
      </c>
      <c r="AD109" s="195"/>
      <c r="AE109" s="195"/>
      <c r="AF109" s="195"/>
    </row>
    <row r="110" spans="1:32" ht="16.5" thickBot="1">
      <c r="A110" s="533">
        <v>9</v>
      </c>
      <c r="B110" s="534">
        <f>$B$49</f>
        <v>0</v>
      </c>
      <c r="C110" s="535"/>
      <c r="D110" s="535"/>
      <c r="E110" s="535"/>
      <c r="F110" s="535"/>
      <c r="G110" s="535"/>
      <c r="H110" s="535"/>
      <c r="I110" s="535"/>
      <c r="J110" s="535"/>
      <c r="K110" s="535"/>
      <c r="L110" s="535"/>
      <c r="M110" s="535"/>
      <c r="N110" s="535"/>
      <c r="O110" s="519">
        <f>MAX(C110:N110)</f>
        <v>0</v>
      </c>
      <c r="P110" s="189">
        <f t="shared" si="35"/>
        <v>0</v>
      </c>
      <c r="Q110" s="249" t="e">
        <f t="shared" si="42"/>
        <v>#DIV/0!</v>
      </c>
      <c r="R110" s="249" t="e">
        <f t="shared" si="42"/>
        <v>#DIV/0!</v>
      </c>
      <c r="S110" s="249" t="e">
        <f t="shared" si="42"/>
        <v>#DIV/0!</v>
      </c>
      <c r="T110" s="249" t="e">
        <f t="shared" si="42"/>
        <v>#DIV/0!</v>
      </c>
      <c r="U110" s="249" t="e">
        <f t="shared" si="42"/>
        <v>#DIV/0!</v>
      </c>
      <c r="V110" s="249" t="e">
        <f t="shared" si="42"/>
        <v>#DIV/0!</v>
      </c>
      <c r="W110" s="249" t="e">
        <f t="shared" si="42"/>
        <v>#DIV/0!</v>
      </c>
      <c r="X110" s="249" t="e">
        <f t="shared" si="42"/>
        <v>#DIV/0!</v>
      </c>
      <c r="Y110" s="249" t="e">
        <f t="shared" si="42"/>
        <v>#DIV/0!</v>
      </c>
      <c r="Z110" s="249" t="e">
        <f t="shared" si="42"/>
        <v>#DIV/0!</v>
      </c>
      <c r="AA110" s="190" t="e">
        <f t="shared" si="42"/>
        <v>#DIV/0!</v>
      </c>
      <c r="AB110" s="190" t="e">
        <f t="shared" si="42"/>
        <v>#DIV/0!</v>
      </c>
      <c r="AC110" s="209" t="e">
        <f t="shared" si="37"/>
        <v>#DIV/0!</v>
      </c>
      <c r="AD110" s="195"/>
      <c r="AE110" s="195"/>
      <c r="AF110" s="195"/>
    </row>
    <row r="111" spans="1:32" ht="16.5" thickTop="1">
      <c r="A111" s="536"/>
      <c r="B111" s="540">
        <f>$B$50</f>
        <v>0</v>
      </c>
      <c r="C111" s="537">
        <f aca="true" t="shared" si="47" ref="C111:N111">D50</f>
        <v>0</v>
      </c>
      <c r="D111" s="537">
        <f t="shared" si="47"/>
        <v>0</v>
      </c>
      <c r="E111" s="537">
        <f t="shared" si="47"/>
        <v>0</v>
      </c>
      <c r="F111" s="537">
        <f t="shared" si="47"/>
        <v>0</v>
      </c>
      <c r="G111" s="537">
        <f t="shared" si="47"/>
        <v>0</v>
      </c>
      <c r="H111" s="537">
        <f t="shared" si="47"/>
        <v>0</v>
      </c>
      <c r="I111" s="537">
        <f t="shared" si="47"/>
        <v>0</v>
      </c>
      <c r="J111" s="537">
        <f t="shared" si="47"/>
        <v>0</v>
      </c>
      <c r="K111" s="537">
        <f t="shared" si="47"/>
        <v>0</v>
      </c>
      <c r="L111" s="537">
        <f t="shared" si="47"/>
        <v>0</v>
      </c>
      <c r="M111" s="537">
        <f t="shared" si="47"/>
        <v>0</v>
      </c>
      <c r="N111" s="537">
        <f t="shared" si="47"/>
        <v>0</v>
      </c>
      <c r="O111" s="531"/>
      <c r="P111" s="189">
        <f t="shared" si="35"/>
        <v>0</v>
      </c>
      <c r="Q111" s="249" t="e">
        <f t="shared" si="42"/>
        <v>#DIV/0!</v>
      </c>
      <c r="R111" s="249" t="e">
        <f t="shared" si="42"/>
        <v>#DIV/0!</v>
      </c>
      <c r="S111" s="249" t="e">
        <f t="shared" si="42"/>
        <v>#DIV/0!</v>
      </c>
      <c r="T111" s="249" t="e">
        <f t="shared" si="42"/>
        <v>#DIV/0!</v>
      </c>
      <c r="U111" s="249" t="e">
        <f t="shared" si="42"/>
        <v>#DIV/0!</v>
      </c>
      <c r="V111" s="249" t="e">
        <f t="shared" si="42"/>
        <v>#DIV/0!</v>
      </c>
      <c r="W111" s="249" t="e">
        <f t="shared" si="42"/>
        <v>#DIV/0!</v>
      </c>
      <c r="X111" s="249" t="e">
        <f t="shared" si="42"/>
        <v>#DIV/0!</v>
      </c>
      <c r="Y111" s="249" t="e">
        <f t="shared" si="42"/>
        <v>#DIV/0!</v>
      </c>
      <c r="Z111" s="249" t="e">
        <f t="shared" si="42"/>
        <v>#DIV/0!</v>
      </c>
      <c r="AA111" s="190" t="e">
        <f t="shared" si="42"/>
        <v>#DIV/0!</v>
      </c>
      <c r="AB111" s="190" t="e">
        <f t="shared" si="42"/>
        <v>#DIV/0!</v>
      </c>
      <c r="AC111" s="209" t="e">
        <f t="shared" si="37"/>
        <v>#DIV/0!</v>
      </c>
      <c r="AD111" s="195"/>
      <c r="AE111" s="195"/>
      <c r="AF111" s="195"/>
    </row>
    <row r="112" spans="1:32" ht="16.5" thickBot="1">
      <c r="A112" s="526">
        <v>10</v>
      </c>
      <c r="B112" s="538">
        <f>$B$50</f>
        <v>0</v>
      </c>
      <c r="C112" s="527"/>
      <c r="D112" s="527"/>
      <c r="E112" s="527"/>
      <c r="F112" s="527"/>
      <c r="G112" s="527"/>
      <c r="H112" s="527"/>
      <c r="I112" s="527"/>
      <c r="J112" s="527"/>
      <c r="K112" s="527"/>
      <c r="L112" s="527"/>
      <c r="M112" s="527"/>
      <c r="N112" s="527"/>
      <c r="O112" s="519">
        <f>MAX(C112:N112)</f>
        <v>0</v>
      </c>
      <c r="P112" s="189">
        <f t="shared" si="35"/>
        <v>0</v>
      </c>
      <c r="Q112" s="249" t="e">
        <f t="shared" si="42"/>
        <v>#DIV/0!</v>
      </c>
      <c r="R112" s="249" t="e">
        <f t="shared" si="42"/>
        <v>#DIV/0!</v>
      </c>
      <c r="S112" s="249" t="e">
        <f t="shared" si="42"/>
        <v>#DIV/0!</v>
      </c>
      <c r="T112" s="249" t="e">
        <f t="shared" si="42"/>
        <v>#DIV/0!</v>
      </c>
      <c r="U112" s="249" t="e">
        <f t="shared" si="42"/>
        <v>#DIV/0!</v>
      </c>
      <c r="V112" s="249" t="e">
        <f t="shared" si="42"/>
        <v>#DIV/0!</v>
      </c>
      <c r="W112" s="249" t="e">
        <f t="shared" si="42"/>
        <v>#DIV/0!</v>
      </c>
      <c r="X112" s="249" t="e">
        <f t="shared" si="42"/>
        <v>#DIV/0!</v>
      </c>
      <c r="Y112" s="249" t="e">
        <f t="shared" si="42"/>
        <v>#DIV/0!</v>
      </c>
      <c r="Z112" s="249" t="e">
        <f t="shared" si="42"/>
        <v>#DIV/0!</v>
      </c>
      <c r="AA112" s="190" t="e">
        <f t="shared" si="42"/>
        <v>#DIV/0!</v>
      </c>
      <c r="AB112" s="190" t="e">
        <f t="shared" si="42"/>
        <v>#DIV/0!</v>
      </c>
      <c r="AC112" s="209" t="e">
        <f t="shared" si="37"/>
        <v>#DIV/0!</v>
      </c>
      <c r="AD112" s="195"/>
      <c r="AE112" s="195"/>
      <c r="AF112" s="195"/>
    </row>
    <row r="113" spans="1:32" ht="17.25" thickBot="1" thickTop="1">
      <c r="A113" s="528"/>
      <c r="B113" s="539">
        <f>$B$51</f>
        <v>0</v>
      </c>
      <c r="C113" s="530">
        <f aca="true" t="shared" si="48" ref="C113:N113">D51</f>
        <v>0</v>
      </c>
      <c r="D113" s="530">
        <f t="shared" si="48"/>
        <v>0</v>
      </c>
      <c r="E113" s="530">
        <f t="shared" si="48"/>
        <v>0</v>
      </c>
      <c r="F113" s="530">
        <f t="shared" si="48"/>
        <v>0</v>
      </c>
      <c r="G113" s="530">
        <f t="shared" si="48"/>
        <v>0</v>
      </c>
      <c r="H113" s="530">
        <f t="shared" si="48"/>
        <v>0</v>
      </c>
      <c r="I113" s="530">
        <f t="shared" si="48"/>
        <v>0</v>
      </c>
      <c r="J113" s="530">
        <f t="shared" si="48"/>
        <v>0</v>
      </c>
      <c r="K113" s="530">
        <f t="shared" si="48"/>
        <v>0</v>
      </c>
      <c r="L113" s="530">
        <f t="shared" si="48"/>
        <v>0</v>
      </c>
      <c r="M113" s="530">
        <f t="shared" si="48"/>
        <v>0</v>
      </c>
      <c r="N113" s="530">
        <f t="shared" si="48"/>
        <v>0</v>
      </c>
      <c r="O113" s="531"/>
      <c r="P113" s="189">
        <f t="shared" si="35"/>
        <v>0</v>
      </c>
      <c r="Q113" s="697" t="e">
        <f t="shared" si="42"/>
        <v>#DIV/0!</v>
      </c>
      <c r="R113" s="697" t="e">
        <f t="shared" si="42"/>
        <v>#DIV/0!</v>
      </c>
      <c r="S113" s="697" t="e">
        <f t="shared" si="42"/>
        <v>#DIV/0!</v>
      </c>
      <c r="T113" s="697" t="e">
        <f t="shared" si="42"/>
        <v>#DIV/0!</v>
      </c>
      <c r="U113" s="697" t="e">
        <f t="shared" si="42"/>
        <v>#DIV/0!</v>
      </c>
      <c r="V113" s="697" t="e">
        <f t="shared" si="42"/>
        <v>#DIV/0!</v>
      </c>
      <c r="W113" s="697" t="e">
        <f t="shared" si="42"/>
        <v>#DIV/0!</v>
      </c>
      <c r="X113" s="697" t="e">
        <f t="shared" si="42"/>
        <v>#DIV/0!</v>
      </c>
      <c r="Y113" s="697" t="e">
        <f t="shared" si="42"/>
        <v>#DIV/0!</v>
      </c>
      <c r="Z113" s="697" t="e">
        <f t="shared" si="42"/>
        <v>#DIV/0!</v>
      </c>
      <c r="AA113" s="193" t="e">
        <f t="shared" si="42"/>
        <v>#DIV/0!</v>
      </c>
      <c r="AB113" s="193" t="e">
        <f t="shared" si="42"/>
        <v>#DIV/0!</v>
      </c>
      <c r="AC113" s="209" t="e">
        <f t="shared" si="37"/>
        <v>#DIV/0!</v>
      </c>
      <c r="AD113" s="195"/>
      <c r="AE113" s="195"/>
      <c r="AF113" s="195"/>
    </row>
    <row r="114" spans="1:32" ht="16.5" thickBot="1">
      <c r="A114" s="533">
        <v>11</v>
      </c>
      <c r="B114" s="534">
        <f>$B$51</f>
        <v>0</v>
      </c>
      <c r="C114" s="535"/>
      <c r="D114" s="535"/>
      <c r="E114" s="535"/>
      <c r="F114" s="535"/>
      <c r="G114" s="535"/>
      <c r="H114" s="535"/>
      <c r="I114" s="535"/>
      <c r="J114" s="535"/>
      <c r="K114" s="535"/>
      <c r="L114" s="535"/>
      <c r="M114" s="535"/>
      <c r="N114" s="535"/>
      <c r="O114" s="519">
        <f>MAX(C114:N114)</f>
        <v>0</v>
      </c>
      <c r="P114" s="231" t="s">
        <v>36</v>
      </c>
      <c r="Q114" s="249" t="e">
        <f>SUM(Q97:Q113)</f>
        <v>#DIV/0!</v>
      </c>
      <c r="R114" s="249" t="e">
        <f aca="true" t="shared" si="49" ref="R114:AB114">SUM(R97:R113)</f>
        <v>#DIV/0!</v>
      </c>
      <c r="S114" s="249" t="e">
        <f t="shared" si="49"/>
        <v>#DIV/0!</v>
      </c>
      <c r="T114" s="249" t="e">
        <f t="shared" si="49"/>
        <v>#DIV/0!</v>
      </c>
      <c r="U114" s="249" t="e">
        <f t="shared" si="49"/>
        <v>#DIV/0!</v>
      </c>
      <c r="V114" s="249" t="e">
        <f t="shared" si="49"/>
        <v>#DIV/0!</v>
      </c>
      <c r="W114" s="249" t="e">
        <f t="shared" si="49"/>
        <v>#DIV/0!</v>
      </c>
      <c r="X114" s="249" t="e">
        <f t="shared" si="49"/>
        <v>#DIV/0!</v>
      </c>
      <c r="Y114" s="249" t="e">
        <f t="shared" si="49"/>
        <v>#DIV/0!</v>
      </c>
      <c r="Z114" s="249" t="e">
        <f t="shared" si="49"/>
        <v>#DIV/0!</v>
      </c>
      <c r="AA114" s="190" t="e">
        <f t="shared" si="49"/>
        <v>#DIV/0!</v>
      </c>
      <c r="AB114" s="190" t="e">
        <f t="shared" si="49"/>
        <v>#DIV/0!</v>
      </c>
      <c r="AC114" s="156" t="e">
        <f>SUM(Q114:AB114)</f>
        <v>#DIV/0!</v>
      </c>
      <c r="AD114" s="195"/>
      <c r="AE114" s="195"/>
      <c r="AF114" s="195"/>
    </row>
    <row r="115" spans="1:32" ht="19.5" thickBot="1" thickTop="1">
      <c r="A115" s="536"/>
      <c r="B115" s="540">
        <f>$B$52</f>
        <v>0</v>
      </c>
      <c r="C115" s="537">
        <f aca="true" t="shared" si="50" ref="C115:N115">D52</f>
        <v>0</v>
      </c>
      <c r="D115" s="537">
        <f t="shared" si="50"/>
        <v>0</v>
      </c>
      <c r="E115" s="537">
        <f t="shared" si="50"/>
        <v>0</v>
      </c>
      <c r="F115" s="537">
        <f t="shared" si="50"/>
        <v>0</v>
      </c>
      <c r="G115" s="537">
        <f t="shared" si="50"/>
        <v>0</v>
      </c>
      <c r="H115" s="537">
        <f t="shared" si="50"/>
        <v>0</v>
      </c>
      <c r="I115" s="537">
        <f t="shared" si="50"/>
        <v>0</v>
      </c>
      <c r="J115" s="537">
        <f t="shared" si="50"/>
        <v>0</v>
      </c>
      <c r="K115" s="537">
        <f t="shared" si="50"/>
        <v>0</v>
      </c>
      <c r="L115" s="537">
        <f t="shared" si="50"/>
        <v>0</v>
      </c>
      <c r="M115" s="537">
        <f t="shared" si="50"/>
        <v>0</v>
      </c>
      <c r="N115" s="537">
        <f t="shared" si="50"/>
        <v>0</v>
      </c>
      <c r="O115" s="531"/>
      <c r="P115" s="232" t="s">
        <v>37</v>
      </c>
      <c r="Q115" s="196"/>
      <c r="R115" s="229"/>
      <c r="S115" s="229"/>
      <c r="T115" s="229"/>
      <c r="U115" s="229"/>
      <c r="V115" s="229"/>
      <c r="W115" s="229"/>
      <c r="X115" s="229"/>
      <c r="Y115" s="229"/>
      <c r="Z115" s="229"/>
      <c r="AA115" s="233"/>
      <c r="AB115" s="234" t="s">
        <v>38</v>
      </c>
      <c r="AC115" s="235" t="e">
        <f>AC93/AC114*100</f>
        <v>#DIV/0!</v>
      </c>
      <c r="AD115" s="195"/>
      <c r="AE115" s="195"/>
      <c r="AF115" s="195"/>
    </row>
    <row r="116" spans="1:32" ht="24" thickBot="1">
      <c r="A116" s="526">
        <v>12</v>
      </c>
      <c r="B116" s="538">
        <f>$B$52</f>
        <v>0</v>
      </c>
      <c r="C116" s="527"/>
      <c r="D116" s="527"/>
      <c r="E116" s="527"/>
      <c r="F116" s="527"/>
      <c r="G116" s="527"/>
      <c r="H116" s="527"/>
      <c r="I116" s="527"/>
      <c r="J116" s="527"/>
      <c r="K116" s="527"/>
      <c r="L116" s="527"/>
      <c r="M116" s="527"/>
      <c r="N116" s="527"/>
      <c r="O116" s="519">
        <f>MAX(C116:N116)</f>
        <v>0</v>
      </c>
      <c r="P116" s="236" t="s">
        <v>39</v>
      </c>
      <c r="Q116" s="196"/>
      <c r="R116" s="229"/>
      <c r="S116" s="229"/>
      <c r="T116" s="229"/>
      <c r="U116" s="229"/>
      <c r="V116" s="229"/>
      <c r="W116" s="229"/>
      <c r="X116" s="229"/>
      <c r="Y116" s="229"/>
      <c r="Z116" s="229"/>
      <c r="AA116" s="229"/>
      <c r="AB116" s="229"/>
      <c r="AC116" s="229"/>
      <c r="AD116" s="195"/>
      <c r="AE116" s="195"/>
      <c r="AF116" s="195"/>
    </row>
    <row r="117" spans="1:32" ht="15.75" thickTop="1">
      <c r="A117" s="528"/>
      <c r="B117" s="539">
        <f>$B$53</f>
        <v>0</v>
      </c>
      <c r="C117" s="530">
        <f aca="true" t="shared" si="51" ref="C117:N117">D53</f>
        <v>0</v>
      </c>
      <c r="D117" s="530">
        <f t="shared" si="51"/>
        <v>0</v>
      </c>
      <c r="E117" s="530">
        <f t="shared" si="51"/>
        <v>0</v>
      </c>
      <c r="F117" s="530">
        <f t="shared" si="51"/>
        <v>0</v>
      </c>
      <c r="G117" s="530">
        <f t="shared" si="51"/>
        <v>0</v>
      </c>
      <c r="H117" s="530">
        <f t="shared" si="51"/>
        <v>0</v>
      </c>
      <c r="I117" s="530">
        <f t="shared" si="51"/>
        <v>0</v>
      </c>
      <c r="J117" s="530">
        <f t="shared" si="51"/>
        <v>0</v>
      </c>
      <c r="K117" s="530">
        <f t="shared" si="51"/>
        <v>0</v>
      </c>
      <c r="L117" s="530">
        <f t="shared" si="51"/>
        <v>0</v>
      </c>
      <c r="M117" s="530">
        <f t="shared" si="51"/>
        <v>0</v>
      </c>
      <c r="N117" s="530">
        <f t="shared" si="51"/>
        <v>0</v>
      </c>
      <c r="O117" s="531"/>
      <c r="P117" s="195"/>
      <c r="Q117" s="196"/>
      <c r="R117" s="229"/>
      <c r="S117" s="229"/>
      <c r="T117" s="229"/>
      <c r="U117" s="229"/>
      <c r="V117" s="229"/>
      <c r="W117" s="229"/>
      <c r="X117" s="229"/>
      <c r="Y117" s="229"/>
      <c r="Z117" s="229"/>
      <c r="AA117" s="229"/>
      <c r="AB117" s="229"/>
      <c r="AC117" s="229"/>
      <c r="AD117" s="195"/>
      <c r="AE117" s="195"/>
      <c r="AF117" s="195"/>
    </row>
    <row r="118" spans="1:32" ht="16.5" thickBot="1">
      <c r="A118" s="533">
        <v>13</v>
      </c>
      <c r="B118" s="534">
        <f>$B$53</f>
        <v>0</v>
      </c>
      <c r="C118" s="535"/>
      <c r="D118" s="535"/>
      <c r="E118" s="535"/>
      <c r="F118" s="535"/>
      <c r="G118" s="535"/>
      <c r="H118" s="535"/>
      <c r="I118" s="535"/>
      <c r="J118" s="535"/>
      <c r="K118" s="535"/>
      <c r="L118" s="535"/>
      <c r="M118" s="535"/>
      <c r="N118" s="535"/>
      <c r="O118" s="519">
        <f>MAX(C118:N118)</f>
        <v>0</v>
      </c>
      <c r="P118" s="237" t="s">
        <v>18</v>
      </c>
      <c r="Q118" s="207">
        <f aca="true" t="shared" si="52" ref="Q118:AB118">D39</f>
        <v>0</v>
      </c>
      <c r="R118" s="207">
        <f t="shared" si="52"/>
        <v>0</v>
      </c>
      <c r="S118" s="207">
        <f t="shared" si="52"/>
        <v>0</v>
      </c>
      <c r="T118" s="207">
        <f t="shared" si="52"/>
        <v>0</v>
      </c>
      <c r="U118" s="207">
        <f t="shared" si="52"/>
        <v>0</v>
      </c>
      <c r="V118" s="207">
        <f t="shared" si="52"/>
        <v>0</v>
      </c>
      <c r="W118" s="207">
        <f t="shared" si="52"/>
        <v>0</v>
      </c>
      <c r="X118" s="207">
        <f t="shared" si="52"/>
        <v>0</v>
      </c>
      <c r="Y118" s="207">
        <f t="shared" si="52"/>
        <v>0</v>
      </c>
      <c r="Z118" s="207">
        <f t="shared" si="52"/>
        <v>0</v>
      </c>
      <c r="AA118" s="207">
        <f t="shared" si="52"/>
        <v>0</v>
      </c>
      <c r="AB118" s="207">
        <f t="shared" si="52"/>
        <v>0</v>
      </c>
      <c r="AC118" s="230" t="s">
        <v>4</v>
      </c>
      <c r="AD118" s="195"/>
      <c r="AE118" s="195"/>
      <c r="AF118" s="195"/>
    </row>
    <row r="119" spans="1:32" ht="16.5" thickTop="1">
      <c r="A119" s="536"/>
      <c r="B119" s="540">
        <f>$B$54</f>
        <v>0</v>
      </c>
      <c r="C119" s="537">
        <f aca="true" t="shared" si="53" ref="C119:N119">D54</f>
        <v>0</v>
      </c>
      <c r="D119" s="537">
        <f t="shared" si="53"/>
        <v>0</v>
      </c>
      <c r="E119" s="537">
        <f t="shared" si="53"/>
        <v>0</v>
      </c>
      <c r="F119" s="537">
        <f t="shared" si="53"/>
        <v>0</v>
      </c>
      <c r="G119" s="537">
        <f t="shared" si="53"/>
        <v>0</v>
      </c>
      <c r="H119" s="537">
        <f t="shared" si="53"/>
        <v>0</v>
      </c>
      <c r="I119" s="537">
        <f t="shared" si="53"/>
        <v>0</v>
      </c>
      <c r="J119" s="537">
        <f t="shared" si="53"/>
        <v>0</v>
      </c>
      <c r="K119" s="537">
        <f t="shared" si="53"/>
        <v>0</v>
      </c>
      <c r="L119" s="537">
        <f t="shared" si="53"/>
        <v>0</v>
      </c>
      <c r="M119" s="537">
        <f t="shared" si="53"/>
        <v>0</v>
      </c>
      <c r="N119" s="537">
        <f t="shared" si="53"/>
        <v>0</v>
      </c>
      <c r="O119" s="531"/>
      <c r="P119" s="238" t="str">
        <f aca="true" t="shared" si="54" ref="P119:P135">B41</f>
        <v>Arroz inundado #1</v>
      </c>
      <c r="Q119" s="226">
        <f>Q97+C255*C94/100000</f>
        <v>0</v>
      </c>
      <c r="R119" s="226">
        <f>R97+D255*D94/100000</f>
        <v>0</v>
      </c>
      <c r="S119" s="226">
        <f>S97+E255*E94/100000</f>
        <v>0</v>
      </c>
      <c r="T119" s="226">
        <f>T97+F255*F94/100000</f>
        <v>0</v>
      </c>
      <c r="U119" s="226">
        <f>U97+G255*G94/100000</f>
        <v>0</v>
      </c>
      <c r="V119" s="226">
        <f>V97+H255*H94/100000</f>
        <v>0</v>
      </c>
      <c r="W119" s="226">
        <f>W97+I255*I94/100000</f>
        <v>0</v>
      </c>
      <c r="X119" s="226">
        <f>X97+J255*J94/100000</f>
        <v>0</v>
      </c>
      <c r="Y119" s="226">
        <f>Y97+K255*K94/100000</f>
        <v>0</v>
      </c>
      <c r="Z119" s="226">
        <f>Z97+L255*L94/100000</f>
        <v>0</v>
      </c>
      <c r="AA119" s="226">
        <f>AA97+M255*M94/100000</f>
        <v>0</v>
      </c>
      <c r="AB119" s="226">
        <f>AB97+N255*N94/100000</f>
        <v>0</v>
      </c>
      <c r="AC119" s="209">
        <f aca="true" t="shared" si="55" ref="AC119:AC135">SUM(Q119:AB119)</f>
        <v>0</v>
      </c>
      <c r="AD119" s="195"/>
      <c r="AE119" s="195"/>
      <c r="AF119" s="195"/>
    </row>
    <row r="120" spans="1:32" ht="16.5" thickBot="1">
      <c r="A120" s="526">
        <v>14</v>
      </c>
      <c r="B120" s="538">
        <f>$B$54</f>
        <v>0</v>
      </c>
      <c r="C120" s="527"/>
      <c r="D120" s="527"/>
      <c r="E120" s="527"/>
      <c r="F120" s="527"/>
      <c r="G120" s="527"/>
      <c r="H120" s="527"/>
      <c r="I120" s="527"/>
      <c r="J120" s="527"/>
      <c r="K120" s="527"/>
      <c r="L120" s="527"/>
      <c r="M120" s="527"/>
      <c r="N120" s="527"/>
      <c r="O120" s="519">
        <f>MAX(C120:N120)</f>
        <v>0</v>
      </c>
      <c r="P120" s="238" t="str">
        <f t="shared" si="54"/>
        <v>Arroz inundado #2</v>
      </c>
      <c r="Q120" s="226">
        <f>Q98+C256*C96/100000</f>
        <v>0</v>
      </c>
      <c r="R120" s="226">
        <f>R98+D256*D96/100000</f>
        <v>0</v>
      </c>
      <c r="S120" s="226">
        <f>S98+E256*E96/100000</f>
        <v>0</v>
      </c>
      <c r="T120" s="226">
        <f>T98+F256*F96/100000</f>
        <v>0</v>
      </c>
      <c r="U120" s="226">
        <f>U98+G256*G96/100000</f>
        <v>0</v>
      </c>
      <c r="V120" s="226">
        <f>V98+H256*H96/100000</f>
        <v>0</v>
      </c>
      <c r="W120" s="226">
        <f>W98+I256*I96/100000</f>
        <v>0</v>
      </c>
      <c r="X120" s="226">
        <f>X98+J256*J96/100000</f>
        <v>0</v>
      </c>
      <c r="Y120" s="226">
        <f>Y98+K256*K96/100000</f>
        <v>0</v>
      </c>
      <c r="Z120" s="226">
        <f>Z98+L256*L96/100000</f>
        <v>0</v>
      </c>
      <c r="AA120" s="226">
        <f>AA98+M256*M96/100000</f>
        <v>0</v>
      </c>
      <c r="AB120" s="226">
        <f>AB98+N256*N96/100000</f>
        <v>0</v>
      </c>
      <c r="AC120" s="209">
        <f t="shared" si="55"/>
        <v>0</v>
      </c>
      <c r="AD120" s="195"/>
      <c r="AE120" s="195"/>
      <c r="AF120" s="195"/>
    </row>
    <row r="121" spans="1:32" ht="16.5" thickTop="1">
      <c r="A121" s="528"/>
      <c r="B121" s="539">
        <f>$B$55</f>
        <v>0</v>
      </c>
      <c r="C121" s="530">
        <f aca="true" t="shared" si="56" ref="C121:N121">D55</f>
        <v>0</v>
      </c>
      <c r="D121" s="530">
        <f t="shared" si="56"/>
        <v>0</v>
      </c>
      <c r="E121" s="530">
        <f t="shared" si="56"/>
        <v>0</v>
      </c>
      <c r="F121" s="530">
        <f t="shared" si="56"/>
        <v>0</v>
      </c>
      <c r="G121" s="530">
        <f t="shared" si="56"/>
        <v>0</v>
      </c>
      <c r="H121" s="530">
        <f t="shared" si="56"/>
        <v>0</v>
      </c>
      <c r="I121" s="530">
        <f t="shared" si="56"/>
        <v>0</v>
      </c>
      <c r="J121" s="530">
        <f t="shared" si="56"/>
        <v>0</v>
      </c>
      <c r="K121" s="530">
        <f t="shared" si="56"/>
        <v>0</v>
      </c>
      <c r="L121" s="530">
        <f t="shared" si="56"/>
        <v>0</v>
      </c>
      <c r="M121" s="530">
        <f t="shared" si="56"/>
        <v>0</v>
      </c>
      <c r="N121" s="530">
        <f t="shared" si="56"/>
        <v>0</v>
      </c>
      <c r="O121" s="531"/>
      <c r="P121" s="238" t="str">
        <f t="shared" si="54"/>
        <v>Arroz inundado #3</v>
      </c>
      <c r="Q121" s="226">
        <f>Q99+C257*C98/100000</f>
        <v>0</v>
      </c>
      <c r="R121" s="226">
        <f>R99+D257*D98/100000</f>
        <v>0</v>
      </c>
      <c r="S121" s="226">
        <f>S99+E257*E98/100000</f>
        <v>0</v>
      </c>
      <c r="T121" s="226">
        <f>T99+F257*F98/100000</f>
        <v>0</v>
      </c>
      <c r="U121" s="226">
        <f>U99+G257*G98/100000</f>
        <v>0</v>
      </c>
      <c r="V121" s="226">
        <f>V99+H257*H98/100000</f>
        <v>0</v>
      </c>
      <c r="W121" s="226">
        <f>W99+I257*I98/100000</f>
        <v>0</v>
      </c>
      <c r="X121" s="226">
        <f>X99+J257*J98/100000</f>
        <v>0</v>
      </c>
      <c r="Y121" s="226">
        <f>Y99+K257*K98/100000</f>
        <v>0</v>
      </c>
      <c r="Z121" s="226">
        <f>Z99+L257*L98/100000</f>
        <v>0</v>
      </c>
      <c r="AA121" s="226">
        <f>AA99+M257*M98/100000</f>
        <v>0</v>
      </c>
      <c r="AB121" s="226">
        <f>AB99+N257*N98/100000</f>
        <v>0</v>
      </c>
      <c r="AC121" s="209">
        <f t="shared" si="55"/>
        <v>0</v>
      </c>
      <c r="AD121" s="195"/>
      <c r="AE121" s="195"/>
      <c r="AF121" s="195"/>
    </row>
    <row r="122" spans="1:32" ht="16.5" thickBot="1">
      <c r="A122" s="533">
        <v>15</v>
      </c>
      <c r="B122" s="534">
        <f>$B$55</f>
        <v>0</v>
      </c>
      <c r="C122" s="535"/>
      <c r="D122" s="535"/>
      <c r="E122" s="535"/>
      <c r="F122" s="535"/>
      <c r="G122" s="535"/>
      <c r="H122" s="535"/>
      <c r="I122" s="535"/>
      <c r="J122" s="535"/>
      <c r="K122" s="535"/>
      <c r="L122" s="535"/>
      <c r="M122" s="535"/>
      <c r="N122" s="535"/>
      <c r="O122" s="519">
        <f>MAX(C122:N122)</f>
        <v>0</v>
      </c>
      <c r="P122" s="238">
        <f t="shared" si="54"/>
        <v>0</v>
      </c>
      <c r="Q122" s="226" t="e">
        <f>Q100+C258*C100/100000</f>
        <v>#DIV/0!</v>
      </c>
      <c r="R122" s="226" t="e">
        <f>R100+D258*D100/100000</f>
        <v>#DIV/0!</v>
      </c>
      <c r="S122" s="226" t="e">
        <f>S100+E258*E100/100000</f>
        <v>#DIV/0!</v>
      </c>
      <c r="T122" s="226" t="e">
        <f>T100+F258*F100/100000</f>
        <v>#DIV/0!</v>
      </c>
      <c r="U122" s="226" t="e">
        <f>U100+G258*G100/100000</f>
        <v>#DIV/0!</v>
      </c>
      <c r="V122" s="226" t="e">
        <f>V100+H258*H100/100000</f>
        <v>#DIV/0!</v>
      </c>
      <c r="W122" s="226" t="e">
        <f>W100+I258*I100/100000</f>
        <v>#DIV/0!</v>
      </c>
      <c r="X122" s="226" t="e">
        <f>X100+J258*J100/100000</f>
        <v>#DIV/0!</v>
      </c>
      <c r="Y122" s="226" t="e">
        <f>Y100+K258*K100/100000</f>
        <v>#DIV/0!</v>
      </c>
      <c r="Z122" s="226" t="e">
        <f>Z100+L258*L100/100000</f>
        <v>#DIV/0!</v>
      </c>
      <c r="AA122" s="226" t="e">
        <f>AA100+M258*M100/100000</f>
        <v>#DIV/0!</v>
      </c>
      <c r="AB122" s="226" t="e">
        <f>AB100+N258*N100/100000</f>
        <v>#DIV/0!</v>
      </c>
      <c r="AC122" s="209" t="e">
        <f t="shared" si="55"/>
        <v>#DIV/0!</v>
      </c>
      <c r="AD122" s="195"/>
      <c r="AE122" s="195"/>
      <c r="AF122" s="195"/>
    </row>
    <row r="123" spans="1:32" ht="16.5" thickTop="1">
      <c r="A123" s="536"/>
      <c r="B123" s="540">
        <f>$B$56</f>
        <v>0</v>
      </c>
      <c r="C123" s="537">
        <f aca="true" t="shared" si="57" ref="C123:N123">D56</f>
        <v>0</v>
      </c>
      <c r="D123" s="537">
        <f t="shared" si="57"/>
        <v>0</v>
      </c>
      <c r="E123" s="537">
        <f t="shared" si="57"/>
        <v>0</v>
      </c>
      <c r="F123" s="537">
        <f t="shared" si="57"/>
        <v>0</v>
      </c>
      <c r="G123" s="537">
        <f t="shared" si="57"/>
        <v>0</v>
      </c>
      <c r="H123" s="537">
        <f t="shared" si="57"/>
        <v>0</v>
      </c>
      <c r="I123" s="537">
        <f t="shared" si="57"/>
        <v>0</v>
      </c>
      <c r="J123" s="537">
        <f t="shared" si="57"/>
        <v>0</v>
      </c>
      <c r="K123" s="537">
        <f t="shared" si="57"/>
        <v>0</v>
      </c>
      <c r="L123" s="537">
        <f t="shared" si="57"/>
        <v>0</v>
      </c>
      <c r="M123" s="537">
        <f t="shared" si="57"/>
        <v>0</v>
      </c>
      <c r="N123" s="537">
        <f t="shared" si="57"/>
        <v>0</v>
      </c>
      <c r="O123" s="531"/>
      <c r="P123" s="238">
        <f t="shared" si="54"/>
        <v>0</v>
      </c>
      <c r="Q123" s="226" t="e">
        <f>Q101+C259*C102/100000</f>
        <v>#DIV/0!</v>
      </c>
      <c r="R123" s="226" t="e">
        <f>R101+D259*D102/100000</f>
        <v>#DIV/0!</v>
      </c>
      <c r="S123" s="226" t="e">
        <f>S101+E259*E102/100000</f>
        <v>#DIV/0!</v>
      </c>
      <c r="T123" s="226" t="e">
        <f>T101+F259*F102/100000</f>
        <v>#DIV/0!</v>
      </c>
      <c r="U123" s="226" t="e">
        <f>U101+G259*G102/100000</f>
        <v>#DIV/0!</v>
      </c>
      <c r="V123" s="226" t="e">
        <f>V101+H259*H102/100000</f>
        <v>#DIV/0!</v>
      </c>
      <c r="W123" s="226" t="e">
        <f>W101+I259*I102/100000</f>
        <v>#DIV/0!</v>
      </c>
      <c r="X123" s="226" t="e">
        <f>X101+J259*J102/100000</f>
        <v>#DIV/0!</v>
      </c>
      <c r="Y123" s="226" t="e">
        <f>Y101+K259*K102/100000</f>
        <v>#DIV/0!</v>
      </c>
      <c r="Z123" s="226" t="e">
        <f>Z101+L259*L102/100000</f>
        <v>#DIV/0!</v>
      </c>
      <c r="AA123" s="226" t="e">
        <f>AA101+M259*M102/100000</f>
        <v>#DIV/0!</v>
      </c>
      <c r="AB123" s="226" t="e">
        <f>AB101+N259*N102/100000</f>
        <v>#DIV/0!</v>
      </c>
      <c r="AC123" s="209" t="e">
        <f t="shared" si="55"/>
        <v>#DIV/0!</v>
      </c>
      <c r="AD123" s="195"/>
      <c r="AE123" s="195"/>
      <c r="AF123" s="195"/>
    </row>
    <row r="124" spans="1:32" ht="16.5" thickBot="1">
      <c r="A124" s="526">
        <v>16</v>
      </c>
      <c r="B124" s="538">
        <f>$B$56</f>
        <v>0</v>
      </c>
      <c r="C124" s="527"/>
      <c r="D124" s="527"/>
      <c r="E124" s="527"/>
      <c r="F124" s="527"/>
      <c r="G124" s="527"/>
      <c r="H124" s="527"/>
      <c r="I124" s="527"/>
      <c r="J124" s="527"/>
      <c r="K124" s="527"/>
      <c r="L124" s="527"/>
      <c r="M124" s="527"/>
      <c r="N124" s="527"/>
      <c r="O124" s="519">
        <f>MAX(C124:N124)</f>
        <v>0</v>
      </c>
      <c r="P124" s="238">
        <f t="shared" si="54"/>
        <v>0</v>
      </c>
      <c r="Q124" s="226" t="e">
        <f>Q102+C260*C104/100000</f>
        <v>#DIV/0!</v>
      </c>
      <c r="R124" s="226" t="e">
        <f>R102+D260*D104/100000</f>
        <v>#DIV/0!</v>
      </c>
      <c r="S124" s="226" t="e">
        <f>S102+E260*E104/100000</f>
        <v>#DIV/0!</v>
      </c>
      <c r="T124" s="226" t="e">
        <f>T102+F260*F104/100000</f>
        <v>#DIV/0!</v>
      </c>
      <c r="U124" s="226" t="e">
        <f>U102+G260*G104/100000</f>
        <v>#DIV/0!</v>
      </c>
      <c r="V124" s="226" t="e">
        <f>V102+H260*H104/100000</f>
        <v>#DIV/0!</v>
      </c>
      <c r="W124" s="226" t="e">
        <f>W102+I260*I104/100000</f>
        <v>#DIV/0!</v>
      </c>
      <c r="X124" s="226" t="e">
        <f>X102+J260*J104/100000</f>
        <v>#DIV/0!</v>
      </c>
      <c r="Y124" s="226" t="e">
        <f>Y102+K260*K104/100000</f>
        <v>#DIV/0!</v>
      </c>
      <c r="Z124" s="226" t="e">
        <f>Z102+L260*L104/100000</f>
        <v>#DIV/0!</v>
      </c>
      <c r="AA124" s="226" t="e">
        <f>AA102+M260*M104/100000</f>
        <v>#DIV/0!</v>
      </c>
      <c r="AB124" s="226" t="e">
        <f>AB102+N260*N104/100000</f>
        <v>#DIV/0!</v>
      </c>
      <c r="AC124" s="209" t="e">
        <f t="shared" si="55"/>
        <v>#DIV/0!</v>
      </c>
      <c r="AD124" s="195"/>
      <c r="AE124" s="195"/>
      <c r="AF124" s="195"/>
    </row>
    <row r="125" spans="1:32" ht="16.5" thickTop="1">
      <c r="A125" s="528"/>
      <c r="B125" s="539">
        <f>$B$57</f>
        <v>0</v>
      </c>
      <c r="C125" s="530">
        <f aca="true" t="shared" si="58" ref="C125:N125">D57</f>
        <v>0</v>
      </c>
      <c r="D125" s="530">
        <f t="shared" si="58"/>
        <v>0</v>
      </c>
      <c r="E125" s="530">
        <f t="shared" si="58"/>
        <v>0</v>
      </c>
      <c r="F125" s="530">
        <f t="shared" si="58"/>
        <v>0</v>
      </c>
      <c r="G125" s="530">
        <f t="shared" si="58"/>
        <v>0</v>
      </c>
      <c r="H125" s="530">
        <f t="shared" si="58"/>
        <v>0</v>
      </c>
      <c r="I125" s="530">
        <f t="shared" si="58"/>
        <v>0</v>
      </c>
      <c r="J125" s="530">
        <f t="shared" si="58"/>
        <v>0</v>
      </c>
      <c r="K125" s="530">
        <f t="shared" si="58"/>
        <v>0</v>
      </c>
      <c r="L125" s="530">
        <f t="shared" si="58"/>
        <v>0</v>
      </c>
      <c r="M125" s="530">
        <f t="shared" si="58"/>
        <v>0</v>
      </c>
      <c r="N125" s="530">
        <f t="shared" si="58"/>
        <v>0</v>
      </c>
      <c r="O125" s="531"/>
      <c r="P125" s="238">
        <f t="shared" si="54"/>
        <v>0</v>
      </c>
      <c r="Q125" s="226" t="e">
        <f>Q103+C261*C106/100000</f>
        <v>#DIV/0!</v>
      </c>
      <c r="R125" s="226" t="e">
        <f>R103+D261*D106/100000</f>
        <v>#DIV/0!</v>
      </c>
      <c r="S125" s="226" t="e">
        <f>S103+E261*E106/100000</f>
        <v>#DIV/0!</v>
      </c>
      <c r="T125" s="226" t="e">
        <f>T103+F261*F106/100000</f>
        <v>#DIV/0!</v>
      </c>
      <c r="U125" s="226" t="e">
        <f>U103+G261*G106/100000</f>
        <v>#DIV/0!</v>
      </c>
      <c r="V125" s="226" t="e">
        <f>V103+H261*H106/100000</f>
        <v>#DIV/0!</v>
      </c>
      <c r="W125" s="226" t="e">
        <f>W103+I261*I106/100000</f>
        <v>#DIV/0!</v>
      </c>
      <c r="X125" s="226" t="e">
        <f>X103+J261*J106/100000</f>
        <v>#DIV/0!</v>
      </c>
      <c r="Y125" s="226" t="e">
        <f>Y103+K261*K106/100000</f>
        <v>#DIV/0!</v>
      </c>
      <c r="Z125" s="226" t="e">
        <f>Z103+L261*L106/100000</f>
        <v>#DIV/0!</v>
      </c>
      <c r="AA125" s="226" t="e">
        <f>AA103+M261*M106/100000</f>
        <v>#DIV/0!</v>
      </c>
      <c r="AB125" s="226" t="e">
        <f>AB103+N261*N106/100000</f>
        <v>#DIV/0!</v>
      </c>
      <c r="AC125" s="209" t="e">
        <f t="shared" si="55"/>
        <v>#DIV/0!</v>
      </c>
      <c r="AD125" s="195"/>
      <c r="AE125" s="195"/>
      <c r="AF125" s="195"/>
    </row>
    <row r="126" spans="1:32" ht="16.5" thickBot="1">
      <c r="A126" s="526">
        <v>17</v>
      </c>
      <c r="B126" s="538">
        <f>$B$57</f>
        <v>0</v>
      </c>
      <c r="C126" s="527"/>
      <c r="D126" s="527"/>
      <c r="E126" s="527"/>
      <c r="F126" s="527"/>
      <c r="G126" s="527"/>
      <c r="H126" s="527"/>
      <c r="I126" s="527"/>
      <c r="J126" s="527"/>
      <c r="K126" s="527"/>
      <c r="L126" s="527"/>
      <c r="M126" s="527"/>
      <c r="N126" s="527"/>
      <c r="O126" s="519">
        <f>MAX(C126:N126)</f>
        <v>0</v>
      </c>
      <c r="P126" s="238">
        <f t="shared" si="54"/>
        <v>0</v>
      </c>
      <c r="Q126" s="226" t="e">
        <f>Q104+C262*C108/100000</f>
        <v>#DIV/0!</v>
      </c>
      <c r="R126" s="226" t="e">
        <f>R104+D262*D108/100000</f>
        <v>#DIV/0!</v>
      </c>
      <c r="S126" s="226" t="e">
        <f>S104+E262*E108/100000</f>
        <v>#DIV/0!</v>
      </c>
      <c r="T126" s="226" t="e">
        <f>T104+F262*F108/100000</f>
        <v>#DIV/0!</v>
      </c>
      <c r="U126" s="226" t="e">
        <f>U104+G262*G108/100000</f>
        <v>#DIV/0!</v>
      </c>
      <c r="V126" s="226" t="e">
        <f>V104+H262*H108/100000</f>
        <v>#DIV/0!</v>
      </c>
      <c r="W126" s="226" t="e">
        <f>W104+I262*I108/100000</f>
        <v>#DIV/0!</v>
      </c>
      <c r="X126" s="226" t="e">
        <f>X104+J262*J108/100000</f>
        <v>#DIV/0!</v>
      </c>
      <c r="Y126" s="226" t="e">
        <f>Y104+K262*K108/100000</f>
        <v>#DIV/0!</v>
      </c>
      <c r="Z126" s="226" t="e">
        <f>Z104+L262*L108/100000</f>
        <v>#DIV/0!</v>
      </c>
      <c r="AA126" s="226" t="e">
        <f>AA104+M262*M108/100000</f>
        <v>#DIV/0!</v>
      </c>
      <c r="AB126" s="226" t="e">
        <f>AB104+N262*N108/100000</f>
        <v>#DIV/0!</v>
      </c>
      <c r="AC126" s="209" t="e">
        <f t="shared" si="55"/>
        <v>#DIV/0!</v>
      </c>
      <c r="AD126" s="195"/>
      <c r="AE126" s="195"/>
      <c r="AF126" s="195"/>
    </row>
    <row r="127" spans="1:32" ht="17.25" thickBot="1" thickTop="1">
      <c r="A127" s="421"/>
      <c r="B127" s="542" t="s">
        <v>40</v>
      </c>
      <c r="C127" s="543">
        <f aca="true" t="shared" si="59" ref="C127:M127">C94+C96+C98+C100+C102+C104+C106+C108+C110+C112+C114+C116+C118+C120+C122+C124+C126</f>
        <v>0</v>
      </c>
      <c r="D127" s="543">
        <f t="shared" si="59"/>
        <v>0</v>
      </c>
      <c r="E127" s="543">
        <f t="shared" si="59"/>
        <v>0</v>
      </c>
      <c r="F127" s="543">
        <f t="shared" si="59"/>
        <v>0</v>
      </c>
      <c r="G127" s="543">
        <f t="shared" si="59"/>
        <v>0</v>
      </c>
      <c r="H127" s="543">
        <f t="shared" si="59"/>
        <v>0</v>
      </c>
      <c r="I127" s="543">
        <f t="shared" si="59"/>
        <v>0</v>
      </c>
      <c r="J127" s="543">
        <f t="shared" si="59"/>
        <v>0</v>
      </c>
      <c r="K127" s="543">
        <f t="shared" si="59"/>
        <v>0</v>
      </c>
      <c r="L127" s="543">
        <f t="shared" si="59"/>
        <v>0</v>
      </c>
      <c r="M127" s="543">
        <f t="shared" si="59"/>
        <v>0</v>
      </c>
      <c r="N127" s="544">
        <f>N94+N96+N98+N100+N102+N104+N106+N108+N110+N112+N114+N116+N118+N120+N122+N124+N126</f>
        <v>0</v>
      </c>
      <c r="O127" s="545">
        <f>O94+O96+O98+O100+O102+O104+O106+O108+O110+O112+O114+O116+O118+O120+O122+O124+O126</f>
        <v>0</v>
      </c>
      <c r="P127" s="238">
        <f t="shared" si="54"/>
        <v>0</v>
      </c>
      <c r="Q127" s="226" t="e">
        <f>Q105+C263*C110/100000</f>
        <v>#DIV/0!</v>
      </c>
      <c r="R127" s="226" t="e">
        <f>R105+D263*D110/100000</f>
        <v>#DIV/0!</v>
      </c>
      <c r="S127" s="226" t="e">
        <f>S105+E263*E110/100000</f>
        <v>#DIV/0!</v>
      </c>
      <c r="T127" s="226" t="e">
        <f>T105+F263*F110/100000</f>
        <v>#DIV/0!</v>
      </c>
      <c r="U127" s="226" t="e">
        <f>U105+G263*G110/100000</f>
        <v>#DIV/0!</v>
      </c>
      <c r="V127" s="226" t="e">
        <f>V105+H263*H110/100000</f>
        <v>#DIV/0!</v>
      </c>
      <c r="W127" s="226" t="e">
        <f>W105+I263*I110/100000</f>
        <v>#DIV/0!</v>
      </c>
      <c r="X127" s="226" t="e">
        <f>X105+J263*J110/100000</f>
        <v>#DIV/0!</v>
      </c>
      <c r="Y127" s="226" t="e">
        <f>Y105+K263*K110/100000</f>
        <v>#DIV/0!</v>
      </c>
      <c r="Z127" s="226" t="e">
        <f>Z105+L263*L110/100000</f>
        <v>#DIV/0!</v>
      </c>
      <c r="AA127" s="226" t="e">
        <f>AA105+M263*M110/100000</f>
        <v>#DIV/0!</v>
      </c>
      <c r="AB127" s="226" t="e">
        <f>AB105+N263*N110/100000</f>
        <v>#DIV/0!</v>
      </c>
      <c r="AC127" s="209" t="e">
        <f t="shared" si="55"/>
        <v>#DIV/0!</v>
      </c>
      <c r="AD127" s="195"/>
      <c r="AE127" s="195"/>
      <c r="AF127" s="195"/>
    </row>
    <row r="128" spans="1:32" ht="15.75">
      <c r="A128" s="139"/>
      <c r="B128" s="213"/>
      <c r="C128" s="214"/>
      <c r="D128" s="214"/>
      <c r="E128" s="214"/>
      <c r="F128" s="214"/>
      <c r="G128" s="214"/>
      <c r="H128" s="214"/>
      <c r="I128" s="214"/>
      <c r="J128" s="214"/>
      <c r="K128" s="214"/>
      <c r="L128" s="214"/>
      <c r="M128" s="214"/>
      <c r="N128" s="214"/>
      <c r="O128" s="701" t="s">
        <v>41</v>
      </c>
      <c r="P128" s="238">
        <f t="shared" si="54"/>
        <v>0</v>
      </c>
      <c r="Q128" s="226" t="e">
        <f>Q106+C264*C112/100000</f>
        <v>#DIV/0!</v>
      </c>
      <c r="R128" s="226" t="e">
        <f>R106+D264*D112/100000</f>
        <v>#DIV/0!</v>
      </c>
      <c r="S128" s="226" t="e">
        <f>S106+E264*E112/100000</f>
        <v>#DIV/0!</v>
      </c>
      <c r="T128" s="226" t="e">
        <f>T106+F264*F112/100000</f>
        <v>#DIV/0!</v>
      </c>
      <c r="U128" s="226" t="e">
        <f>U106+G264*G112/100000</f>
        <v>#DIV/0!</v>
      </c>
      <c r="V128" s="226" t="e">
        <f>V106+H264*H112/100000</f>
        <v>#DIV/0!</v>
      </c>
      <c r="W128" s="226" t="e">
        <f>W106+I264*I112/100000</f>
        <v>#DIV/0!</v>
      </c>
      <c r="X128" s="226" t="e">
        <f>X106+J264*J112/100000</f>
        <v>#DIV/0!</v>
      </c>
      <c r="Y128" s="226" t="e">
        <f>Y106+K264*K112/100000</f>
        <v>#DIV/0!</v>
      </c>
      <c r="Z128" s="226" t="e">
        <f>Z106+L264*L112/100000</f>
        <v>#DIV/0!</v>
      </c>
      <c r="AA128" s="226" t="e">
        <f>AA106+M264*M112/100000</f>
        <v>#DIV/0!</v>
      </c>
      <c r="AB128" s="226" t="e">
        <f>AB106+N264*N112/100000</f>
        <v>#DIV/0!</v>
      </c>
      <c r="AC128" s="209" t="e">
        <f t="shared" si="55"/>
        <v>#DIV/0!</v>
      </c>
      <c r="AD128" s="195"/>
      <c r="AE128" s="195"/>
      <c r="AF128" s="195"/>
    </row>
    <row r="129" spans="1:32" ht="20.25">
      <c r="A129" s="239" t="s">
        <v>42</v>
      </c>
      <c r="B129" s="139"/>
      <c r="C129" s="139"/>
      <c r="D129" s="139"/>
      <c r="E129" s="139"/>
      <c r="F129" s="139"/>
      <c r="G129" s="139"/>
      <c r="H129" s="139"/>
      <c r="I129" s="139"/>
      <c r="J129" s="139"/>
      <c r="K129" s="139"/>
      <c r="L129" s="139"/>
      <c r="M129" s="139"/>
      <c r="N129" s="139"/>
      <c r="O129" s="139"/>
      <c r="P129" s="238">
        <f t="shared" si="54"/>
        <v>0</v>
      </c>
      <c r="Q129" s="226" t="e">
        <f>Q107+C265*C114/100000</f>
        <v>#DIV/0!</v>
      </c>
      <c r="R129" s="226" t="e">
        <f>R107+D265*D114/100000</f>
        <v>#DIV/0!</v>
      </c>
      <c r="S129" s="226" t="e">
        <f>S107+E265*E114/100000</f>
        <v>#DIV/0!</v>
      </c>
      <c r="T129" s="226" t="e">
        <f>T107+F265*F114/100000</f>
        <v>#DIV/0!</v>
      </c>
      <c r="U129" s="226" t="e">
        <f>U107+G265*G114/100000</f>
        <v>#DIV/0!</v>
      </c>
      <c r="V129" s="226" t="e">
        <f>V107+H265*H114/100000</f>
        <v>#DIV/0!</v>
      </c>
      <c r="W129" s="226" t="e">
        <f>W107+I265*I114/100000</f>
        <v>#DIV/0!</v>
      </c>
      <c r="X129" s="226" t="e">
        <f>X107+J265*J114/100000</f>
        <v>#DIV/0!</v>
      </c>
      <c r="Y129" s="226" t="e">
        <f>Y107+K265*K114/100000</f>
        <v>#DIV/0!</v>
      </c>
      <c r="Z129" s="226" t="e">
        <f>Z107+L265*L114/100000</f>
        <v>#DIV/0!</v>
      </c>
      <c r="AA129" s="226" t="e">
        <f>AA107+M265*M114/100000</f>
        <v>#DIV/0!</v>
      </c>
      <c r="AB129" s="226" t="e">
        <f>AB107+N265*N114/100000</f>
        <v>#DIV/0!</v>
      </c>
      <c r="AC129" s="209" t="e">
        <f t="shared" si="55"/>
        <v>#DIV/0!</v>
      </c>
      <c r="AD129" s="195"/>
      <c r="AE129" s="195"/>
      <c r="AF129" s="195"/>
    </row>
    <row r="130" spans="1:32" ht="20.25">
      <c r="A130" s="239"/>
      <c r="B130" s="139"/>
      <c r="C130" s="139"/>
      <c r="D130" s="139"/>
      <c r="E130" s="139"/>
      <c r="F130" s="139"/>
      <c r="G130" s="139"/>
      <c r="H130" s="139"/>
      <c r="I130" s="139"/>
      <c r="J130" s="139"/>
      <c r="K130" s="139"/>
      <c r="L130" s="139"/>
      <c r="M130" s="139"/>
      <c r="N130" s="139"/>
      <c r="O130" s="139"/>
      <c r="P130" s="238">
        <f t="shared" si="54"/>
        <v>0</v>
      </c>
      <c r="Q130" s="226" t="e">
        <f>Q108+C266*C116/100000</f>
        <v>#DIV/0!</v>
      </c>
      <c r="R130" s="226" t="e">
        <f>R108+D266*D116/100000</f>
        <v>#DIV/0!</v>
      </c>
      <c r="S130" s="226" t="e">
        <f>S108+E266*E116/100000</f>
        <v>#DIV/0!</v>
      </c>
      <c r="T130" s="226" t="e">
        <f>T108+F266*F116/100000</f>
        <v>#DIV/0!</v>
      </c>
      <c r="U130" s="226" t="e">
        <f>U108+G266*G116/100000</f>
        <v>#DIV/0!</v>
      </c>
      <c r="V130" s="226" t="e">
        <f>V108+H266*H116/100000</f>
        <v>#DIV/0!</v>
      </c>
      <c r="W130" s="226" t="e">
        <f>W108+I266*I116/100000</f>
        <v>#DIV/0!</v>
      </c>
      <c r="X130" s="226" t="e">
        <f>X108+J266*J116/100000</f>
        <v>#DIV/0!</v>
      </c>
      <c r="Y130" s="226" t="e">
        <f>Y108+K266*K116/100000</f>
        <v>#DIV/0!</v>
      </c>
      <c r="Z130" s="226" t="e">
        <f>Z108+L266*L116/100000</f>
        <v>#DIV/0!</v>
      </c>
      <c r="AA130" s="226" t="e">
        <f>AA108+M266*M116/100000</f>
        <v>#DIV/0!</v>
      </c>
      <c r="AB130" s="226" t="e">
        <f>AB108+N266*N116/100000</f>
        <v>#DIV/0!</v>
      </c>
      <c r="AC130" s="209" t="e">
        <f t="shared" si="55"/>
        <v>#DIV/0!</v>
      </c>
      <c r="AD130" s="195"/>
      <c r="AE130" s="195"/>
      <c r="AF130" s="195"/>
    </row>
    <row r="131" spans="1:32" ht="15.75">
      <c r="A131" s="139"/>
      <c r="B131" s="162"/>
      <c r="C131" s="162"/>
      <c r="D131" s="162"/>
      <c r="E131" s="246"/>
      <c r="F131" s="139"/>
      <c r="G131" s="139"/>
      <c r="H131" s="139"/>
      <c r="I131" s="139"/>
      <c r="J131" s="139"/>
      <c r="K131" s="139"/>
      <c r="L131" s="139"/>
      <c r="M131" s="139"/>
      <c r="N131" s="139"/>
      <c r="O131" s="139"/>
      <c r="P131" s="238">
        <f t="shared" si="54"/>
        <v>0</v>
      </c>
      <c r="Q131" s="226" t="e">
        <f>Q109+C267*C118/100000</f>
        <v>#DIV/0!</v>
      </c>
      <c r="R131" s="226" t="e">
        <f>R109+D267*D118/100000</f>
        <v>#DIV/0!</v>
      </c>
      <c r="S131" s="226" t="e">
        <f>S109+E267*E118/100000</f>
        <v>#DIV/0!</v>
      </c>
      <c r="T131" s="226" t="e">
        <f>T109+F267*F118/100000</f>
        <v>#DIV/0!</v>
      </c>
      <c r="U131" s="226" t="e">
        <f>U109+G267*G118/100000</f>
        <v>#DIV/0!</v>
      </c>
      <c r="V131" s="226" t="e">
        <f>V109+H267*H118/100000</f>
        <v>#DIV/0!</v>
      </c>
      <c r="W131" s="226" t="e">
        <f>W109+I267*I118/100000</f>
        <v>#DIV/0!</v>
      </c>
      <c r="X131" s="226" t="e">
        <f>X109+J267*J118/100000</f>
        <v>#DIV/0!</v>
      </c>
      <c r="Y131" s="226" t="e">
        <f>Y109+K267*K118/100000</f>
        <v>#DIV/0!</v>
      </c>
      <c r="Z131" s="226" t="e">
        <f>Z109+L267*L118/100000</f>
        <v>#DIV/0!</v>
      </c>
      <c r="AA131" s="226" t="e">
        <f>AA109+M267*M118/100000</f>
        <v>#DIV/0!</v>
      </c>
      <c r="AB131" s="226" t="e">
        <f>AB109+N267*N118/100000</f>
        <v>#DIV/0!</v>
      </c>
      <c r="AC131" s="209" t="e">
        <f t="shared" si="55"/>
        <v>#DIV/0!</v>
      </c>
      <c r="AD131" s="195"/>
      <c r="AE131" s="195"/>
      <c r="AF131" s="195"/>
    </row>
    <row r="132" spans="1:32" ht="23.25">
      <c r="A132" s="256" t="s">
        <v>410</v>
      </c>
      <c r="B132" s="257"/>
      <c r="C132" s="139"/>
      <c r="D132" s="139" t="s">
        <v>43</v>
      </c>
      <c r="E132" s="139"/>
      <c r="F132" s="139"/>
      <c r="G132" s="139"/>
      <c r="H132" s="139"/>
      <c r="I132" s="139"/>
      <c r="J132" s="139"/>
      <c r="K132" s="139"/>
      <c r="L132" s="139"/>
      <c r="M132" s="139"/>
      <c r="N132" s="139"/>
      <c r="O132" s="139"/>
      <c r="P132" s="238">
        <f t="shared" si="54"/>
        <v>0</v>
      </c>
      <c r="Q132" s="226" t="e">
        <f>Q110+C268*C120/100000</f>
        <v>#DIV/0!</v>
      </c>
      <c r="R132" s="226" t="e">
        <f>R110+D268*D120/100000</f>
        <v>#DIV/0!</v>
      </c>
      <c r="S132" s="226" t="e">
        <f>S110+E268*E120/100000</f>
        <v>#DIV/0!</v>
      </c>
      <c r="T132" s="226" t="e">
        <f>T110+F268*F120/100000</f>
        <v>#DIV/0!</v>
      </c>
      <c r="U132" s="226" t="e">
        <f>U110+G268*G120/100000</f>
        <v>#DIV/0!</v>
      </c>
      <c r="V132" s="226" t="e">
        <f>V110+H268*H120/100000</f>
        <v>#DIV/0!</v>
      </c>
      <c r="W132" s="226" t="e">
        <f>W110+I268*I120/100000</f>
        <v>#DIV/0!</v>
      </c>
      <c r="X132" s="226" t="e">
        <f>X110+J268*J120/100000</f>
        <v>#DIV/0!</v>
      </c>
      <c r="Y132" s="226" t="e">
        <f>Y110+K268*K120/100000</f>
        <v>#DIV/0!</v>
      </c>
      <c r="Z132" s="226" t="e">
        <f>Z110+L268*L120/100000</f>
        <v>#DIV/0!</v>
      </c>
      <c r="AA132" s="226" t="e">
        <f>AA110+M268*M120/100000</f>
        <v>#DIV/0!</v>
      </c>
      <c r="AB132" s="226" t="e">
        <f>AB110+N268*N120/100000</f>
        <v>#DIV/0!</v>
      </c>
      <c r="AC132" s="209" t="e">
        <f t="shared" si="55"/>
        <v>#DIV/0!</v>
      </c>
      <c r="AD132" s="195"/>
      <c r="AE132" s="195"/>
      <c r="AF132" s="195"/>
    </row>
    <row r="133" spans="1:32" ht="15.75">
      <c r="A133" s="139"/>
      <c r="B133" s="490" t="s">
        <v>6</v>
      </c>
      <c r="C133" s="491">
        <f aca="true" t="shared" si="60" ref="C133:N133">D39</f>
        <v>0</v>
      </c>
      <c r="D133" s="492">
        <f t="shared" si="60"/>
        <v>0</v>
      </c>
      <c r="E133" s="492">
        <f t="shared" si="60"/>
        <v>0</v>
      </c>
      <c r="F133" s="492">
        <f t="shared" si="60"/>
        <v>0</v>
      </c>
      <c r="G133" s="492">
        <f t="shared" si="60"/>
        <v>0</v>
      </c>
      <c r="H133" s="492">
        <f t="shared" si="60"/>
        <v>0</v>
      </c>
      <c r="I133" s="492">
        <f t="shared" si="60"/>
        <v>0</v>
      </c>
      <c r="J133" s="492">
        <f t="shared" si="60"/>
        <v>0</v>
      </c>
      <c r="K133" s="492">
        <f t="shared" si="60"/>
        <v>0</v>
      </c>
      <c r="L133" s="492">
        <f t="shared" si="60"/>
        <v>0</v>
      </c>
      <c r="M133" s="492">
        <f t="shared" si="60"/>
        <v>0</v>
      </c>
      <c r="N133" s="492">
        <f t="shared" si="60"/>
        <v>0</v>
      </c>
      <c r="O133" s="493" t="s">
        <v>7</v>
      </c>
      <c r="P133" s="238">
        <f t="shared" si="54"/>
        <v>0</v>
      </c>
      <c r="Q133" s="226" t="e">
        <f>Q111+C269*C122/100000</f>
        <v>#DIV/0!</v>
      </c>
      <c r="R133" s="226" t="e">
        <f>R111+D269*D122/100000</f>
        <v>#DIV/0!</v>
      </c>
      <c r="S133" s="226" t="e">
        <f>S111+E269*E122/100000</f>
        <v>#DIV/0!</v>
      </c>
      <c r="T133" s="226" t="e">
        <f>T111+F269*F122/100000</f>
        <v>#DIV/0!</v>
      </c>
      <c r="U133" s="226" t="e">
        <f>U111+G269*G122/100000</f>
        <v>#DIV/0!</v>
      </c>
      <c r="V133" s="226" t="e">
        <f>V111+H269*H122/100000</f>
        <v>#DIV/0!</v>
      </c>
      <c r="W133" s="226" t="e">
        <f>W111+I269*I122/100000</f>
        <v>#DIV/0!</v>
      </c>
      <c r="X133" s="226" t="e">
        <f>X111+J269*J122/100000</f>
        <v>#DIV/0!</v>
      </c>
      <c r="Y133" s="226" t="e">
        <f>Y111+K269*K122/100000</f>
        <v>#DIV/0!</v>
      </c>
      <c r="Z133" s="226" t="e">
        <f>Z111+L269*L122/100000</f>
        <v>#DIV/0!</v>
      </c>
      <c r="AA133" s="226" t="e">
        <f>AA111+M269*M122/100000</f>
        <v>#DIV/0!</v>
      </c>
      <c r="AB133" s="226" t="e">
        <f>AB111+N269*N122/100000</f>
        <v>#DIV/0!</v>
      </c>
      <c r="AC133" s="209" t="e">
        <f t="shared" si="55"/>
        <v>#DIV/0!</v>
      </c>
      <c r="AD133" s="195"/>
      <c r="AE133" s="195"/>
      <c r="AF133" s="195"/>
    </row>
    <row r="134" spans="1:32" ht="15.75">
      <c r="A134" s="139"/>
      <c r="B134" s="508" t="s">
        <v>44</v>
      </c>
      <c r="C134" s="679"/>
      <c r="D134" s="679"/>
      <c r="E134" s="679"/>
      <c r="F134" s="679"/>
      <c r="G134" s="679"/>
      <c r="H134" s="679"/>
      <c r="I134" s="679"/>
      <c r="J134" s="679"/>
      <c r="K134" s="679"/>
      <c r="L134" s="679"/>
      <c r="M134" s="679"/>
      <c r="N134" s="679"/>
      <c r="O134" s="509">
        <f>SUM(C134:N134)</f>
        <v>0</v>
      </c>
      <c r="P134" s="238">
        <f t="shared" si="54"/>
        <v>0</v>
      </c>
      <c r="Q134" s="226" t="e">
        <f>Q112+C270*C124/100000</f>
        <v>#DIV/0!</v>
      </c>
      <c r="R134" s="226" t="e">
        <f>R112+D270*D124/100000</f>
        <v>#DIV/0!</v>
      </c>
      <c r="S134" s="226" t="e">
        <f>S112+E270*E124/100000</f>
        <v>#DIV/0!</v>
      </c>
      <c r="T134" s="226" t="e">
        <f>T112+F270*F124/100000</f>
        <v>#DIV/0!</v>
      </c>
      <c r="U134" s="226" t="e">
        <f>U112+G270*G124/100000</f>
        <v>#DIV/0!</v>
      </c>
      <c r="V134" s="226" t="e">
        <f>V112+H270*H124/100000</f>
        <v>#DIV/0!</v>
      </c>
      <c r="W134" s="226" t="e">
        <f>W112+I270*I124/100000</f>
        <v>#DIV/0!</v>
      </c>
      <c r="X134" s="226" t="e">
        <f>X112+J270*J124/100000</f>
        <v>#DIV/0!</v>
      </c>
      <c r="Y134" s="226" t="e">
        <f>Y112+K270*K124/100000</f>
        <v>#DIV/0!</v>
      </c>
      <c r="Z134" s="226" t="e">
        <f>Z112+L270*L124/100000</f>
        <v>#DIV/0!</v>
      </c>
      <c r="AA134" s="226" t="e">
        <f>AA112+M270*M124/100000</f>
        <v>#DIV/0!</v>
      </c>
      <c r="AB134" s="226" t="e">
        <f>AB112+N270*N124/100000</f>
        <v>#DIV/0!</v>
      </c>
      <c r="AC134" s="209" t="e">
        <f t="shared" si="55"/>
        <v>#DIV/0!</v>
      </c>
      <c r="AD134" s="195"/>
      <c r="AE134" s="195"/>
      <c r="AF134" s="195"/>
    </row>
    <row r="135" spans="1:32" ht="32.25" thickBot="1">
      <c r="A135" s="139"/>
      <c r="B135" s="547" t="s">
        <v>46</v>
      </c>
      <c r="C135" s="679"/>
      <c r="D135" s="679"/>
      <c r="E135" s="679"/>
      <c r="F135" s="679"/>
      <c r="G135" s="679"/>
      <c r="H135" s="679"/>
      <c r="I135" s="679"/>
      <c r="J135" s="679"/>
      <c r="K135" s="679"/>
      <c r="L135" s="679"/>
      <c r="M135" s="679"/>
      <c r="N135" s="679"/>
      <c r="O135" s="549">
        <f>SUM(C135:N135)</f>
        <v>0</v>
      </c>
      <c r="P135" s="238">
        <f t="shared" si="54"/>
        <v>0</v>
      </c>
      <c r="Q135" s="240" t="e">
        <f>Q113+C271*C126/100000</f>
        <v>#DIV/0!</v>
      </c>
      <c r="R135" s="240" t="e">
        <f>R113+D271*D126/100000</f>
        <v>#DIV/0!</v>
      </c>
      <c r="S135" s="240" t="e">
        <f>S113+E271*E126/100000</f>
        <v>#DIV/0!</v>
      </c>
      <c r="T135" s="240" t="e">
        <f>T113+F271*F126/100000</f>
        <v>#DIV/0!</v>
      </c>
      <c r="U135" s="240" t="e">
        <f>U113+G271*G126/100000</f>
        <v>#DIV/0!</v>
      </c>
      <c r="V135" s="240" t="e">
        <f>V113+H271*H126/100000</f>
        <v>#DIV/0!</v>
      </c>
      <c r="W135" s="240" t="e">
        <f>W113+I271*I126/100000</f>
        <v>#DIV/0!</v>
      </c>
      <c r="X135" s="240" t="e">
        <f>X113+J271*J126/100000</f>
        <v>#DIV/0!</v>
      </c>
      <c r="Y135" s="240" t="e">
        <f>Y113+K271*K126/100000</f>
        <v>#DIV/0!</v>
      </c>
      <c r="Z135" s="240" t="e">
        <f>Z113+L271*L126/100000</f>
        <v>#DIV/0!</v>
      </c>
      <c r="AA135" s="240" t="e">
        <f>AA113+M271*M126/100000</f>
        <v>#DIV/0!</v>
      </c>
      <c r="AB135" s="240" t="e">
        <f>AB113+N271*N126/100000</f>
        <v>#DIV/0!</v>
      </c>
      <c r="AC135" s="209" t="e">
        <f t="shared" si="55"/>
        <v>#DIV/0!</v>
      </c>
      <c r="AD135" s="195"/>
      <c r="AE135" s="195"/>
      <c r="AF135" s="195"/>
    </row>
    <row r="136" spans="1:32" ht="31.5">
      <c r="A136" s="139"/>
      <c r="B136" s="548" t="s">
        <v>48</v>
      </c>
      <c r="C136" s="263"/>
      <c r="D136" s="263"/>
      <c r="E136" s="263"/>
      <c r="F136" s="263"/>
      <c r="G136" s="263"/>
      <c r="H136" s="263"/>
      <c r="I136" s="263"/>
      <c r="J136" s="263"/>
      <c r="K136" s="263"/>
      <c r="L136" s="263"/>
      <c r="M136" s="263"/>
      <c r="N136" s="263"/>
      <c r="O136" s="550">
        <f>SUM(C136:N136)</f>
        <v>0</v>
      </c>
      <c r="P136" s="225" t="s">
        <v>36</v>
      </c>
      <c r="Q136" s="226" t="e">
        <f aca="true" t="shared" si="61" ref="Q136:AB136">SUM(Q119:Q135)</f>
        <v>#DIV/0!</v>
      </c>
      <c r="R136" s="226" t="e">
        <f t="shared" si="61"/>
        <v>#DIV/0!</v>
      </c>
      <c r="S136" s="226" t="e">
        <f t="shared" si="61"/>
        <v>#DIV/0!</v>
      </c>
      <c r="T136" s="226" t="e">
        <f t="shared" si="61"/>
        <v>#DIV/0!</v>
      </c>
      <c r="U136" s="226" t="e">
        <f t="shared" si="61"/>
        <v>#DIV/0!</v>
      </c>
      <c r="V136" s="226" t="e">
        <f t="shared" si="61"/>
        <v>#DIV/0!</v>
      </c>
      <c r="W136" s="226" t="e">
        <f t="shared" si="61"/>
        <v>#DIV/0!</v>
      </c>
      <c r="X136" s="226" t="e">
        <f t="shared" si="61"/>
        <v>#DIV/0!</v>
      </c>
      <c r="Y136" s="226" t="e">
        <f t="shared" si="61"/>
        <v>#DIV/0!</v>
      </c>
      <c r="Z136" s="226" t="e">
        <f t="shared" si="61"/>
        <v>#DIV/0!</v>
      </c>
      <c r="AA136" s="226" t="e">
        <f t="shared" si="61"/>
        <v>#DIV/0!</v>
      </c>
      <c r="AB136" s="226" t="e">
        <f t="shared" si="61"/>
        <v>#DIV/0!</v>
      </c>
      <c r="AC136" s="242"/>
      <c r="AD136" s="195"/>
      <c r="AE136" s="195"/>
      <c r="AF136" s="195"/>
    </row>
    <row r="137" spans="1:32" ht="31.5">
      <c r="A137" s="139"/>
      <c r="B137" s="508" t="s">
        <v>50</v>
      </c>
      <c r="C137" s="210"/>
      <c r="D137" s="211"/>
      <c r="E137" s="211"/>
      <c r="F137" s="211"/>
      <c r="G137" s="211"/>
      <c r="H137" s="211"/>
      <c r="I137" s="211"/>
      <c r="J137" s="211"/>
      <c r="K137" s="211"/>
      <c r="L137" s="211"/>
      <c r="M137" s="211"/>
      <c r="N137" s="211"/>
      <c r="O137" s="509">
        <f>SUM(C137:N137)</f>
        <v>0</v>
      </c>
      <c r="P137" s="225" t="s">
        <v>45</v>
      </c>
      <c r="Q137" s="244"/>
      <c r="R137" s="245"/>
      <c r="S137" s="245"/>
      <c r="T137" s="245"/>
      <c r="U137" s="245"/>
      <c r="V137" s="245"/>
      <c r="W137" s="245"/>
      <c r="X137" s="245"/>
      <c r="Y137" s="245"/>
      <c r="Z137" s="245"/>
      <c r="AA137" s="245"/>
      <c r="AB137" s="245"/>
      <c r="AC137" s="229"/>
      <c r="AD137" s="195"/>
      <c r="AE137" s="195"/>
      <c r="AF137" s="195"/>
    </row>
    <row r="138" spans="1:32" ht="15.75">
      <c r="A138" s="139"/>
      <c r="B138" s="508" t="s">
        <v>51</v>
      </c>
      <c r="C138" s="499">
        <f aca="true" t="shared" si="62" ref="C138:N138">C136+C137</f>
        <v>0</v>
      </c>
      <c r="D138" s="499">
        <f t="shared" si="62"/>
        <v>0</v>
      </c>
      <c r="E138" s="499">
        <f t="shared" si="62"/>
        <v>0</v>
      </c>
      <c r="F138" s="499">
        <f t="shared" si="62"/>
        <v>0</v>
      </c>
      <c r="G138" s="499">
        <f t="shared" si="62"/>
        <v>0</v>
      </c>
      <c r="H138" s="499">
        <f t="shared" si="62"/>
        <v>0</v>
      </c>
      <c r="I138" s="499">
        <f t="shared" si="62"/>
        <v>0</v>
      </c>
      <c r="J138" s="499">
        <f t="shared" si="62"/>
        <v>0</v>
      </c>
      <c r="K138" s="499">
        <f t="shared" si="62"/>
        <v>0</v>
      </c>
      <c r="L138" s="499">
        <f t="shared" si="62"/>
        <v>0</v>
      </c>
      <c r="M138" s="499">
        <f t="shared" si="62"/>
        <v>0</v>
      </c>
      <c r="N138" s="499">
        <f t="shared" si="62"/>
        <v>0</v>
      </c>
      <c r="O138" s="499">
        <f>$O136+$O137</f>
        <v>0</v>
      </c>
      <c r="P138" s="225" t="s">
        <v>47</v>
      </c>
      <c r="Q138" s="244"/>
      <c r="R138" s="245"/>
      <c r="S138" s="245"/>
      <c r="T138" s="245"/>
      <c r="U138" s="245"/>
      <c r="V138" s="245"/>
      <c r="W138" s="245"/>
      <c r="X138" s="245"/>
      <c r="Y138" s="245"/>
      <c r="Z138" s="245"/>
      <c r="AA138" s="245"/>
      <c r="AB138" s="245"/>
      <c r="AC138" s="229"/>
      <c r="AD138" s="195"/>
      <c r="AE138" s="195"/>
      <c r="AF138" s="195"/>
    </row>
    <row r="139" spans="1:32" ht="15.75">
      <c r="A139" s="139"/>
      <c r="B139" s="508" t="s">
        <v>52</v>
      </c>
      <c r="C139" s="499">
        <f>SUM(C134:C137)</f>
        <v>0</v>
      </c>
      <c r="D139" s="499">
        <f>SUM(D134:D137)</f>
        <v>0</v>
      </c>
      <c r="E139" s="499">
        <f>SUM(E134:E137)</f>
        <v>0</v>
      </c>
      <c r="F139" s="499">
        <f>SUM(F134:F137)</f>
        <v>0</v>
      </c>
      <c r="G139" s="499">
        <f aca="true" t="shared" si="63" ref="G139:N139">G134+G135+G138</f>
        <v>0</v>
      </c>
      <c r="H139" s="499">
        <f t="shared" si="63"/>
        <v>0</v>
      </c>
      <c r="I139" s="499">
        <f t="shared" si="63"/>
        <v>0</v>
      </c>
      <c r="J139" s="499">
        <f t="shared" si="63"/>
        <v>0</v>
      </c>
      <c r="K139" s="499">
        <f t="shared" si="63"/>
        <v>0</v>
      </c>
      <c r="L139" s="499">
        <f t="shared" si="63"/>
        <v>0</v>
      </c>
      <c r="M139" s="499">
        <f t="shared" si="63"/>
        <v>0</v>
      </c>
      <c r="N139" s="499">
        <f t="shared" si="63"/>
        <v>0</v>
      </c>
      <c r="O139" s="499">
        <f>$O134+$O135</f>
        <v>0</v>
      </c>
      <c r="P139" s="248" t="s">
        <v>49</v>
      </c>
      <c r="Q139" s="249" t="e">
        <f>MAX(Q136:AB136)</f>
        <v>#DIV/0!</v>
      </c>
      <c r="R139" s="245"/>
      <c r="S139" s="245"/>
      <c r="T139" s="245"/>
      <c r="U139" s="245"/>
      <c r="V139" s="245"/>
      <c r="W139" s="245"/>
      <c r="X139" s="245"/>
      <c r="Y139" s="245"/>
      <c r="Z139" s="245"/>
      <c r="AA139" s="245"/>
      <c r="AB139" s="245"/>
      <c r="AC139" s="229"/>
      <c r="AD139" s="195"/>
      <c r="AE139" s="195"/>
      <c r="AF139" s="195"/>
    </row>
    <row r="140" spans="1:32" ht="16.5" thickBot="1">
      <c r="A140" s="264"/>
      <c r="B140" s="264"/>
      <c r="C140" s="264"/>
      <c r="D140" s="264"/>
      <c r="E140" s="264"/>
      <c r="F140" s="264"/>
      <c r="G140" s="264"/>
      <c r="H140" s="264"/>
      <c r="I140" s="139"/>
      <c r="J140" s="139"/>
      <c r="K140" s="139"/>
      <c r="L140" s="139"/>
      <c r="M140" s="139"/>
      <c r="N140" s="139"/>
      <c r="O140" s="139"/>
      <c r="P140" s="250"/>
      <c r="Q140" s="196"/>
      <c r="R140" s="229"/>
      <c r="S140" s="229"/>
      <c r="T140" s="229"/>
      <c r="U140" s="229"/>
      <c r="V140" s="229"/>
      <c r="W140" s="229"/>
      <c r="X140" s="229"/>
      <c r="Y140" s="229"/>
      <c r="Z140" s="229"/>
      <c r="AA140" s="229"/>
      <c r="AB140" s="229"/>
      <c r="AC140" s="229"/>
      <c r="AD140" s="195"/>
      <c r="AE140" s="195"/>
      <c r="AF140" s="195"/>
    </row>
    <row r="141" spans="1:32" ht="36.75" customHeight="1">
      <c r="A141" s="239" t="s">
        <v>55</v>
      </c>
      <c r="B141" s="139"/>
      <c r="C141" s="139"/>
      <c r="D141" s="139"/>
      <c r="E141" s="139"/>
      <c r="F141" s="139"/>
      <c r="G141" s="139"/>
      <c r="H141" s="139"/>
      <c r="I141" s="139"/>
      <c r="J141" s="139"/>
      <c r="K141" s="139"/>
      <c r="L141" s="139"/>
      <c r="M141" s="139"/>
      <c r="N141" s="139"/>
      <c r="O141" s="139"/>
      <c r="P141" s="250"/>
      <c r="Q141" s="196"/>
      <c r="R141" s="229"/>
      <c r="S141" s="229"/>
      <c r="T141" s="229"/>
      <c r="U141" s="229"/>
      <c r="V141" s="229"/>
      <c r="W141" s="229"/>
      <c r="X141" s="229"/>
      <c r="Y141" s="229"/>
      <c r="Z141" s="229"/>
      <c r="AA141" s="229"/>
      <c r="AB141" s="229"/>
      <c r="AC141" s="229"/>
      <c r="AD141" s="195"/>
      <c r="AE141" s="195"/>
      <c r="AF141" s="195"/>
    </row>
    <row r="142" spans="1:32" ht="38.25" customHeight="1">
      <c r="A142" s="139"/>
      <c r="B142" s="162" t="s">
        <v>60</v>
      </c>
      <c r="C142" s="162"/>
      <c r="D142" s="162"/>
      <c r="E142" s="551">
        <f>$O139+O138</f>
        <v>0</v>
      </c>
      <c r="F142" s="716" t="s">
        <v>61</v>
      </c>
      <c r="G142" s="162"/>
      <c r="H142" s="139"/>
      <c r="I142" s="139"/>
      <c r="J142" s="139"/>
      <c r="K142" s="139"/>
      <c r="L142" s="139"/>
      <c r="M142" s="139"/>
      <c r="N142" s="139"/>
      <c r="O142" s="139"/>
      <c r="P142" s="251" t="s">
        <v>53</v>
      </c>
      <c r="Q142" s="196"/>
      <c r="R142" s="229"/>
      <c r="S142" s="229"/>
      <c r="T142" s="229"/>
      <c r="U142" s="229"/>
      <c r="V142" s="229"/>
      <c r="W142" s="229"/>
      <c r="X142" s="229"/>
      <c r="Y142" s="229"/>
      <c r="Z142" s="229"/>
      <c r="AA142" s="229"/>
      <c r="AB142" s="229"/>
      <c r="AC142" s="229"/>
      <c r="AD142" s="195"/>
      <c r="AE142" s="195"/>
      <c r="AF142" s="195"/>
    </row>
    <row r="143" spans="1:32" ht="15.75">
      <c r="A143" s="139"/>
      <c r="B143" s="162" t="s">
        <v>65</v>
      </c>
      <c r="C143" s="162"/>
      <c r="D143" s="162"/>
      <c r="E143" s="709"/>
      <c r="F143" s="552"/>
      <c r="G143" s="162"/>
      <c r="H143" s="139"/>
      <c r="I143" s="139"/>
      <c r="J143" s="139"/>
      <c r="K143" s="139"/>
      <c r="L143" s="139"/>
      <c r="M143" s="139"/>
      <c r="N143" s="139"/>
      <c r="O143" s="719"/>
      <c r="P143" s="251" t="s">
        <v>54</v>
      </c>
      <c r="Q143" s="196"/>
      <c r="R143" s="229"/>
      <c r="S143" s="229"/>
      <c r="T143" s="229"/>
      <c r="U143" s="229"/>
      <c r="V143" s="229"/>
      <c r="W143" s="229"/>
      <c r="X143" s="229"/>
      <c r="Y143" s="229"/>
      <c r="Z143" s="229"/>
      <c r="AA143" s="229"/>
      <c r="AB143" s="229"/>
      <c r="AC143" s="229"/>
      <c r="AD143" s="195"/>
      <c r="AE143" s="195"/>
      <c r="AF143" s="195"/>
    </row>
    <row r="144" spans="1:32" ht="15.75">
      <c r="A144" s="139"/>
      <c r="B144" s="162" t="s">
        <v>66</v>
      </c>
      <c r="C144" s="162"/>
      <c r="D144" s="712">
        <f>C13</f>
        <v>0</v>
      </c>
      <c r="E144" s="710" t="s">
        <v>67</v>
      </c>
      <c r="F144" s="552"/>
      <c r="G144" s="162"/>
      <c r="H144" s="139"/>
      <c r="I144" s="139"/>
      <c r="J144" s="139"/>
      <c r="K144" s="139"/>
      <c r="L144" s="139"/>
      <c r="M144" s="139"/>
      <c r="N144" s="139"/>
      <c r="O144" s="139"/>
      <c r="P144" s="251"/>
      <c r="Q144" s="252"/>
      <c r="R144" s="229"/>
      <c r="S144" s="253" t="s">
        <v>739</v>
      </c>
      <c r="T144" s="254" t="s">
        <v>56</v>
      </c>
      <c r="U144" s="229" t="s">
        <v>57</v>
      </c>
      <c r="V144" s="229" t="s">
        <v>58</v>
      </c>
      <c r="W144" s="229" t="s">
        <v>59</v>
      </c>
      <c r="X144" s="229"/>
      <c r="Y144" s="229"/>
      <c r="Z144" s="229"/>
      <c r="AA144" s="229"/>
      <c r="AB144" s="229"/>
      <c r="AC144" s="229"/>
      <c r="AD144" s="195"/>
      <c r="AE144" s="195"/>
      <c r="AF144" s="195"/>
    </row>
    <row r="145" spans="1:32" ht="15.75">
      <c r="A145" s="139"/>
      <c r="B145" s="162" t="s">
        <v>68</v>
      </c>
      <c r="C145" s="162"/>
      <c r="D145" s="162"/>
      <c r="E145" s="709"/>
      <c r="F145" s="247"/>
      <c r="G145" s="162"/>
      <c r="H145" s="139"/>
      <c r="I145" s="139"/>
      <c r="J145" s="139"/>
      <c r="K145" s="139"/>
      <c r="L145" s="139"/>
      <c r="M145" s="139"/>
      <c r="N145" s="139"/>
      <c r="O145" s="139"/>
      <c r="P145" s="251" t="s">
        <v>788</v>
      </c>
      <c r="Q145" s="255" t="s">
        <v>62</v>
      </c>
      <c r="R145" s="255" t="s">
        <v>741</v>
      </c>
      <c r="S145" s="253" t="s">
        <v>63</v>
      </c>
      <c r="T145" s="255" t="s">
        <v>63</v>
      </c>
      <c r="U145" s="150" t="s">
        <v>64</v>
      </c>
      <c r="V145" s="100" t="s">
        <v>61</v>
      </c>
      <c r="W145" s="100" t="s">
        <v>61</v>
      </c>
      <c r="X145" s="150"/>
      <c r="Y145" s="150"/>
      <c r="Z145" s="150"/>
      <c r="AA145" s="150"/>
      <c r="AB145" s="150"/>
      <c r="AC145" s="150"/>
      <c r="AD145" s="150"/>
      <c r="AE145" s="195"/>
      <c r="AF145" s="195"/>
    </row>
    <row r="146" spans="1:32" ht="15.75">
      <c r="A146" s="139"/>
      <c r="B146" s="554" t="s">
        <v>69</v>
      </c>
      <c r="C146" s="712">
        <f>100-D144</f>
        <v>100</v>
      </c>
      <c r="D146" s="162" t="s">
        <v>70</v>
      </c>
      <c r="E146" s="709"/>
      <c r="F146" s="714"/>
      <c r="G146" s="712">
        <f>D144</f>
        <v>0</v>
      </c>
      <c r="H146" s="162" t="s">
        <v>71</v>
      </c>
      <c r="I146" s="139"/>
      <c r="J146" s="139"/>
      <c r="K146" s="139"/>
      <c r="L146" s="139"/>
      <c r="M146" s="139"/>
      <c r="N146" s="139"/>
      <c r="O146" s="139"/>
      <c r="P146" s="258">
        <v>1</v>
      </c>
      <c r="Q146" s="249">
        <f>AC76</f>
        <v>0</v>
      </c>
      <c r="R146" s="259">
        <f>R2</f>
        <v>0</v>
      </c>
      <c r="S146" s="226">
        <f>Q146*R146</f>
        <v>0</v>
      </c>
      <c r="T146" s="226">
        <f>IF(S146&lt;0,0,S146)</f>
        <v>0</v>
      </c>
      <c r="U146" s="100">
        <f>SUM(D175:$O175)*$O94/100000</f>
        <v>0</v>
      </c>
      <c r="V146" s="260">
        <f>T146-U146</f>
        <v>0</v>
      </c>
      <c r="W146" s="261">
        <f>IF(V146&gt;0,V146,0)</f>
        <v>0</v>
      </c>
      <c r="X146" s="150"/>
      <c r="Y146" s="150"/>
      <c r="Z146" s="150"/>
      <c r="AA146" s="150"/>
      <c r="AB146" s="150"/>
      <c r="AC146" s="150"/>
      <c r="AD146" s="150"/>
      <c r="AE146" s="195"/>
      <c r="AF146" s="195"/>
    </row>
    <row r="147" spans="1:32" ht="15.75">
      <c r="A147" s="139"/>
      <c r="B147" s="162" t="s">
        <v>72</v>
      </c>
      <c r="C147" s="162"/>
      <c r="D147" s="712">
        <f>C16</f>
        <v>0</v>
      </c>
      <c r="E147" s="709"/>
      <c r="F147" s="714"/>
      <c r="G147" s="162"/>
      <c r="H147" s="139"/>
      <c r="I147" s="139"/>
      <c r="J147" s="139"/>
      <c r="K147" s="139"/>
      <c r="L147" s="139"/>
      <c r="M147" s="139"/>
      <c r="N147" s="139"/>
      <c r="O147" s="139"/>
      <c r="P147" s="258">
        <f>P146+1</f>
        <v>2</v>
      </c>
      <c r="Q147" s="249">
        <f>AC77</f>
        <v>0</v>
      </c>
      <c r="R147" s="259">
        <f aca="true" t="shared" si="64" ref="R147:R162">R3</f>
        <v>0</v>
      </c>
      <c r="S147" s="226">
        <f aca="true" t="shared" si="65" ref="S147:S162">Q147*R147</f>
        <v>0</v>
      </c>
      <c r="T147" s="226">
        <f aca="true" t="shared" si="66" ref="T147:T162">IF(S147&lt;0,0,S147)</f>
        <v>0</v>
      </c>
      <c r="U147" s="100">
        <f>SUM(D179:$O179)*$O96/100000</f>
        <v>0</v>
      </c>
      <c r="V147" s="260">
        <f aca="true" t="shared" si="67" ref="V147:V162">T147-U147</f>
        <v>0</v>
      </c>
      <c r="W147" s="261">
        <f aca="true" t="shared" si="68" ref="W147:W162">IF(V147&gt;0,V147,0)</f>
        <v>0</v>
      </c>
      <c r="X147" s="229"/>
      <c r="Y147" s="229"/>
      <c r="Z147" s="229"/>
      <c r="AA147" s="229"/>
      <c r="AB147" s="229"/>
      <c r="AC147" s="229"/>
      <c r="AD147" s="195"/>
      <c r="AE147" s="195"/>
      <c r="AF147" s="195"/>
    </row>
    <row r="148" spans="1:32" ht="30.75" customHeight="1">
      <c r="A148" s="139"/>
      <c r="B148" s="162" t="s">
        <v>73</v>
      </c>
      <c r="C148" s="162"/>
      <c r="D148" s="162"/>
      <c r="E148" s="709"/>
      <c r="F148" s="247"/>
      <c r="G148" s="162"/>
      <c r="H148" s="139"/>
      <c r="I148" s="139"/>
      <c r="J148" s="139"/>
      <c r="K148" s="139"/>
      <c r="L148" s="139"/>
      <c r="M148" s="139"/>
      <c r="N148" s="139"/>
      <c r="O148" s="139"/>
      <c r="P148" s="262">
        <f>P147+1</f>
        <v>3</v>
      </c>
      <c r="Q148" s="249">
        <f>AC78</f>
        <v>0</v>
      </c>
      <c r="R148" s="259">
        <f t="shared" si="64"/>
        <v>0</v>
      </c>
      <c r="S148" s="226">
        <f t="shared" si="65"/>
        <v>0</v>
      </c>
      <c r="T148" s="226">
        <f t="shared" si="66"/>
        <v>0</v>
      </c>
      <c r="U148" s="100">
        <f>SUM(D183:O183)*$O98/100000</f>
        <v>0</v>
      </c>
      <c r="V148" s="260">
        <f t="shared" si="67"/>
        <v>0</v>
      </c>
      <c r="W148" s="261">
        <f t="shared" si="68"/>
        <v>0</v>
      </c>
      <c r="X148" s="229"/>
      <c r="Y148" s="229"/>
      <c r="Z148" s="229"/>
      <c r="AA148" s="229"/>
      <c r="AB148" s="229"/>
      <c r="AC148" s="229"/>
      <c r="AD148" s="195"/>
      <c r="AE148" s="195"/>
      <c r="AF148" s="195"/>
    </row>
    <row r="149" spans="1:32" ht="38.25" customHeight="1">
      <c r="A149" s="139"/>
      <c r="B149" s="554" t="s">
        <v>69</v>
      </c>
      <c r="C149" s="712">
        <f>100-D147</f>
        <v>100</v>
      </c>
      <c r="D149" s="162" t="s">
        <v>70</v>
      </c>
      <c r="E149" s="709"/>
      <c r="F149" s="552"/>
      <c r="G149" s="712">
        <f>D147</f>
        <v>0</v>
      </c>
      <c r="H149" s="162" t="s">
        <v>71</v>
      </c>
      <c r="I149" s="139"/>
      <c r="J149" s="139"/>
      <c r="K149" s="139"/>
      <c r="L149" s="139"/>
      <c r="M149" s="139"/>
      <c r="N149" s="139"/>
      <c r="O149" s="139"/>
      <c r="P149" s="262">
        <f aca="true" t="shared" si="69" ref="P149:P162">P148+1</f>
        <v>4</v>
      </c>
      <c r="Q149" s="249">
        <f>AC79</f>
        <v>0</v>
      </c>
      <c r="R149" s="259">
        <f t="shared" si="64"/>
        <v>0</v>
      </c>
      <c r="S149" s="226">
        <f t="shared" si="65"/>
        <v>0</v>
      </c>
      <c r="T149" s="226">
        <f t="shared" si="66"/>
        <v>0</v>
      </c>
      <c r="U149" s="100">
        <f>SUM(D187:O187)*$O100/100000</f>
        <v>0</v>
      </c>
      <c r="V149" s="260">
        <f t="shared" si="67"/>
        <v>0</v>
      </c>
      <c r="W149" s="261">
        <f t="shared" si="68"/>
        <v>0</v>
      </c>
      <c r="X149" s="229"/>
      <c r="Y149" s="229"/>
      <c r="Z149" s="229"/>
      <c r="AA149" s="229"/>
      <c r="AB149" s="229"/>
      <c r="AC149" s="229"/>
      <c r="AD149" s="195"/>
      <c r="AE149" s="195"/>
      <c r="AF149" s="195"/>
    </row>
    <row r="150" spans="1:32" ht="36" customHeight="1">
      <c r="A150" s="139"/>
      <c r="B150" s="554"/>
      <c r="C150" s="713"/>
      <c r="D150" s="162"/>
      <c r="E150" s="709"/>
      <c r="F150" s="552"/>
      <c r="G150" s="713"/>
      <c r="H150" s="162"/>
      <c r="I150" s="139"/>
      <c r="J150" s="139"/>
      <c r="K150" s="139"/>
      <c r="L150" s="139"/>
      <c r="M150" s="139"/>
      <c r="N150" s="139"/>
      <c r="O150" s="139"/>
      <c r="P150" s="262">
        <f t="shared" si="69"/>
        <v>5</v>
      </c>
      <c r="Q150" s="249">
        <f aca="true" t="shared" si="70" ref="Q150:Q162">AC80</f>
        <v>0</v>
      </c>
      <c r="R150" s="259">
        <f t="shared" si="64"/>
        <v>0</v>
      </c>
      <c r="S150" s="226">
        <f t="shared" si="65"/>
        <v>0</v>
      </c>
      <c r="T150" s="226">
        <f t="shared" si="66"/>
        <v>0</v>
      </c>
      <c r="U150" s="100">
        <f>SUM(D191:O191)*$O102/100000</f>
        <v>0</v>
      </c>
      <c r="V150" s="260">
        <f t="shared" si="67"/>
        <v>0</v>
      </c>
      <c r="W150" s="261">
        <f t="shared" si="68"/>
        <v>0</v>
      </c>
      <c r="X150" s="229"/>
      <c r="Y150" s="229"/>
      <c r="Z150" s="229"/>
      <c r="AA150" s="229"/>
      <c r="AB150" s="229"/>
      <c r="AC150" s="229"/>
      <c r="AD150" s="195"/>
      <c r="AE150" s="195"/>
      <c r="AF150" s="195"/>
    </row>
    <row r="151" spans="1:32" ht="36.75" customHeight="1">
      <c r="A151" s="139"/>
      <c r="B151" s="162"/>
      <c r="C151" s="713"/>
      <c r="D151" s="715"/>
      <c r="E151" s="709"/>
      <c r="F151" s="552"/>
      <c r="G151" s="713"/>
      <c r="H151" s="162"/>
      <c r="I151" s="139"/>
      <c r="J151" s="139"/>
      <c r="K151" s="139"/>
      <c r="L151" s="139"/>
      <c r="M151" s="139"/>
      <c r="N151" s="139"/>
      <c r="O151" s="139"/>
      <c r="P151" s="262">
        <f t="shared" si="69"/>
        <v>6</v>
      </c>
      <c r="Q151" s="249">
        <f t="shared" si="70"/>
        <v>0</v>
      </c>
      <c r="R151" s="259">
        <f t="shared" si="64"/>
        <v>0</v>
      </c>
      <c r="S151" s="226">
        <f t="shared" si="65"/>
        <v>0</v>
      </c>
      <c r="T151" s="226">
        <f t="shared" si="66"/>
        <v>0</v>
      </c>
      <c r="U151" s="100">
        <f>SUM(D195:O195)*$O104/100000</f>
        <v>0</v>
      </c>
      <c r="V151" s="260">
        <f t="shared" si="67"/>
        <v>0</v>
      </c>
      <c r="W151" s="261">
        <f t="shared" si="68"/>
        <v>0</v>
      </c>
      <c r="X151" s="229"/>
      <c r="Y151" s="229"/>
      <c r="Z151" s="229"/>
      <c r="AA151" s="229"/>
      <c r="AB151" s="229"/>
      <c r="AC151" s="229"/>
      <c r="AD151" s="195"/>
      <c r="AE151" s="195"/>
      <c r="AF151" s="195"/>
    </row>
    <row r="152" spans="1:32" ht="36.75" customHeight="1">
      <c r="A152" s="139"/>
      <c r="B152" s="162" t="s">
        <v>74</v>
      </c>
      <c r="C152" s="162"/>
      <c r="D152" s="162"/>
      <c r="E152" s="162"/>
      <c r="F152" s="552"/>
      <c r="G152" s="162"/>
      <c r="H152" s="139"/>
      <c r="I152" s="139"/>
      <c r="J152" s="139"/>
      <c r="K152" s="139"/>
      <c r="L152" s="139"/>
      <c r="M152" s="139"/>
      <c r="N152" s="139"/>
      <c r="O152" s="139"/>
      <c r="P152" s="262">
        <f t="shared" si="69"/>
        <v>7</v>
      </c>
      <c r="Q152" s="249">
        <f t="shared" si="70"/>
        <v>0</v>
      </c>
      <c r="R152" s="259">
        <f t="shared" si="64"/>
        <v>0</v>
      </c>
      <c r="S152" s="226">
        <f t="shared" si="65"/>
        <v>0</v>
      </c>
      <c r="T152" s="226">
        <f t="shared" si="66"/>
        <v>0</v>
      </c>
      <c r="U152" s="100">
        <f>SUM(D199:O199)*$O106/100000</f>
        <v>0</v>
      </c>
      <c r="V152" s="260">
        <f t="shared" si="67"/>
        <v>0</v>
      </c>
      <c r="W152" s="261">
        <f t="shared" si="68"/>
        <v>0</v>
      </c>
      <c r="X152" s="229"/>
      <c r="Y152" s="229"/>
      <c r="Z152" s="229"/>
      <c r="AA152" s="229"/>
      <c r="AB152" s="229"/>
      <c r="AC152" s="229"/>
      <c r="AD152" s="195"/>
      <c r="AE152" s="195"/>
      <c r="AF152" s="195"/>
    </row>
    <row r="153" spans="1:32" ht="39" customHeight="1">
      <c r="A153" s="139"/>
      <c r="B153" s="162" t="s">
        <v>75</v>
      </c>
      <c r="C153" s="162"/>
      <c r="D153" s="162"/>
      <c r="E153" s="243" t="e">
        <f>$O134/($O134+$O135)*(100-AC115)/0.8+$O135/($O134+$O135)*(100-(AC115))/0.9</f>
        <v>#DIV/0!</v>
      </c>
      <c r="F153" s="553" t="s">
        <v>76</v>
      </c>
      <c r="G153" s="162" t="s">
        <v>77</v>
      </c>
      <c r="H153" s="139"/>
      <c r="I153" s="139"/>
      <c r="J153" s="139"/>
      <c r="K153" s="139"/>
      <c r="L153" s="139"/>
      <c r="M153" s="139"/>
      <c r="N153" s="139"/>
      <c r="O153" s="139"/>
      <c r="P153" s="262">
        <f t="shared" si="69"/>
        <v>8</v>
      </c>
      <c r="Q153" s="249">
        <f t="shared" si="70"/>
        <v>0</v>
      </c>
      <c r="R153" s="259">
        <f t="shared" si="64"/>
        <v>0</v>
      </c>
      <c r="S153" s="226">
        <f t="shared" si="65"/>
        <v>0</v>
      </c>
      <c r="T153" s="226">
        <f t="shared" si="66"/>
        <v>0</v>
      </c>
      <c r="U153" s="100">
        <f>SUM(D203:O203)*$O108/100000</f>
        <v>0</v>
      </c>
      <c r="V153" s="260">
        <f t="shared" si="67"/>
        <v>0</v>
      </c>
      <c r="W153" s="261">
        <f t="shared" si="68"/>
        <v>0</v>
      </c>
      <c r="X153" s="229"/>
      <c r="Y153" s="229"/>
      <c r="Z153" s="229"/>
      <c r="AA153" s="229"/>
      <c r="AB153" s="229"/>
      <c r="AC153" s="229"/>
      <c r="AD153" s="195"/>
      <c r="AE153" s="195"/>
      <c r="AF153" s="195"/>
    </row>
    <row r="154" spans="1:32" ht="31.5">
      <c r="A154" s="139"/>
      <c r="B154" s="164" t="s">
        <v>78</v>
      </c>
      <c r="C154" s="733"/>
      <c r="D154" s="733"/>
      <c r="E154" s="734"/>
      <c r="F154" s="717" t="e">
        <f>E142*(1-E153/100)</f>
        <v>#DIV/0!</v>
      </c>
      <c r="G154" s="162" t="s">
        <v>61</v>
      </c>
      <c r="H154" s="139"/>
      <c r="I154" s="139"/>
      <c r="J154" s="139"/>
      <c r="K154" s="139"/>
      <c r="L154" s="139"/>
      <c r="M154" s="139"/>
      <c r="N154" s="139" t="s">
        <v>79</v>
      </c>
      <c r="O154" s="719">
        <f>O134+O135</f>
        <v>0</v>
      </c>
      <c r="P154" s="262">
        <f t="shared" si="69"/>
        <v>9</v>
      </c>
      <c r="Q154" s="249">
        <f t="shared" si="70"/>
        <v>0</v>
      </c>
      <c r="R154" s="259">
        <f t="shared" si="64"/>
        <v>0</v>
      </c>
      <c r="S154" s="226">
        <f t="shared" si="65"/>
        <v>0</v>
      </c>
      <c r="T154" s="226">
        <f t="shared" si="66"/>
        <v>0</v>
      </c>
      <c r="U154" s="100">
        <f>SUM(D207:O207)*$O110/100000</f>
        <v>0</v>
      </c>
      <c r="V154" s="260">
        <f t="shared" si="67"/>
        <v>0</v>
      </c>
      <c r="W154" s="261">
        <f t="shared" si="68"/>
        <v>0</v>
      </c>
      <c r="X154" s="229"/>
      <c r="Y154" s="229"/>
      <c r="Z154" s="229"/>
      <c r="AA154" s="229"/>
      <c r="AB154" s="229"/>
      <c r="AC154" s="229"/>
      <c r="AD154" s="195"/>
      <c r="AE154" s="195"/>
      <c r="AF154" s="195"/>
    </row>
    <row r="155" spans="1:32" ht="15.75">
      <c r="A155" s="139"/>
      <c r="B155" s="164" t="s">
        <v>80</v>
      </c>
      <c r="C155" s="733"/>
      <c r="D155" s="733"/>
      <c r="E155" s="735"/>
      <c r="F155" s="711">
        <f>O73*F145/100+O73*(D144/100)*(F148/100)</f>
        <v>0</v>
      </c>
      <c r="G155" s="162" t="s">
        <v>61</v>
      </c>
      <c r="H155" s="139"/>
      <c r="I155" s="139"/>
      <c r="J155" s="139"/>
      <c r="K155" s="139"/>
      <c r="L155" s="139"/>
      <c r="M155" s="139"/>
      <c r="N155" s="720"/>
      <c r="O155" s="721"/>
      <c r="P155" s="262">
        <f t="shared" si="69"/>
        <v>10</v>
      </c>
      <c r="Q155" s="249">
        <f t="shared" si="70"/>
        <v>0</v>
      </c>
      <c r="R155" s="259">
        <f t="shared" si="64"/>
        <v>0</v>
      </c>
      <c r="S155" s="226">
        <f t="shared" si="65"/>
        <v>0</v>
      </c>
      <c r="T155" s="226">
        <f t="shared" si="66"/>
        <v>0</v>
      </c>
      <c r="U155" s="100">
        <f>SUM(D211:O211)*$O112/100000</f>
        <v>0</v>
      </c>
      <c r="V155" s="260">
        <f t="shared" si="67"/>
        <v>0</v>
      </c>
      <c r="W155" s="261">
        <f t="shared" si="68"/>
        <v>0</v>
      </c>
      <c r="X155" s="229"/>
      <c r="Y155" s="229"/>
      <c r="Z155" s="229"/>
      <c r="AA155" s="229"/>
      <c r="AB155" s="229"/>
      <c r="AC155" s="229"/>
      <c r="AD155" s="195"/>
      <c r="AE155" s="150"/>
      <c r="AF155" s="150"/>
    </row>
    <row r="156" spans="1:32" ht="16.5" thickBot="1">
      <c r="A156" s="139"/>
      <c r="B156" s="164" t="s">
        <v>81</v>
      </c>
      <c r="C156" s="733"/>
      <c r="D156" s="733"/>
      <c r="E156" s="735"/>
      <c r="F156" s="717" t="e">
        <f>F154-F155</f>
        <v>#DIV/0!</v>
      </c>
      <c r="G156" s="162" t="s">
        <v>61</v>
      </c>
      <c r="H156" s="139"/>
      <c r="I156" s="139"/>
      <c r="J156" s="139"/>
      <c r="K156" s="139"/>
      <c r="L156" s="139"/>
      <c r="M156" s="139"/>
      <c r="N156" s="720" t="s">
        <v>82</v>
      </c>
      <c r="O156" s="721" t="e">
        <f>IF(F156&lt;0,0,(O154/O139)*F156)</f>
        <v>#DIV/0!</v>
      </c>
      <c r="P156" s="262">
        <f>P155+1</f>
        <v>11</v>
      </c>
      <c r="Q156" s="249">
        <f t="shared" si="70"/>
        <v>0</v>
      </c>
      <c r="R156" s="259">
        <f t="shared" si="64"/>
        <v>0</v>
      </c>
      <c r="S156" s="226">
        <f t="shared" si="65"/>
        <v>0</v>
      </c>
      <c r="T156" s="226">
        <f t="shared" si="66"/>
        <v>0</v>
      </c>
      <c r="U156" s="100">
        <f>SUM(D215:O215)*$O114/100000</f>
        <v>0</v>
      </c>
      <c r="V156" s="260">
        <f t="shared" si="67"/>
        <v>0</v>
      </c>
      <c r="W156" s="261">
        <f t="shared" si="68"/>
        <v>0</v>
      </c>
      <c r="X156" s="229"/>
      <c r="Y156" s="229"/>
      <c r="Z156" s="229"/>
      <c r="AA156" s="229"/>
      <c r="AB156" s="229"/>
      <c r="AC156" s="229"/>
      <c r="AD156" s="195"/>
      <c r="AE156" s="150"/>
      <c r="AF156" s="150"/>
    </row>
    <row r="157" spans="1:32" ht="32.25" customHeight="1" thickBot="1" thickTop="1">
      <c r="A157" s="139"/>
      <c r="B157" s="164" t="s">
        <v>83</v>
      </c>
      <c r="C157" s="733"/>
      <c r="D157" s="733"/>
      <c r="E157" s="735"/>
      <c r="F157" s="718" t="e">
        <f>IF(O154&lt;O156,O154,O156)</f>
        <v>#DIV/0!</v>
      </c>
      <c r="G157" s="162" t="s">
        <v>61</v>
      </c>
      <c r="H157" s="139"/>
      <c r="I157" s="139"/>
      <c r="J157" s="139"/>
      <c r="K157" s="139"/>
      <c r="L157" s="139"/>
      <c r="M157" s="139"/>
      <c r="N157" s="139"/>
      <c r="O157" s="139"/>
      <c r="P157" s="262">
        <f t="shared" si="69"/>
        <v>12</v>
      </c>
      <c r="Q157" s="249">
        <f t="shared" si="70"/>
        <v>0</v>
      </c>
      <c r="R157" s="259">
        <f t="shared" si="64"/>
        <v>0</v>
      </c>
      <c r="S157" s="226">
        <f t="shared" si="65"/>
        <v>0</v>
      </c>
      <c r="T157" s="226">
        <f t="shared" si="66"/>
        <v>0</v>
      </c>
      <c r="U157" s="100">
        <f>SUM(D219:O219)*$O116/100000</f>
        <v>0</v>
      </c>
      <c r="V157" s="260">
        <f t="shared" si="67"/>
        <v>0</v>
      </c>
      <c r="W157" s="261">
        <f t="shared" si="68"/>
        <v>0</v>
      </c>
      <c r="X157" s="229"/>
      <c r="Y157" s="229"/>
      <c r="Z157" s="229"/>
      <c r="AA157" s="229"/>
      <c r="AB157" s="229"/>
      <c r="AC157" s="229"/>
      <c r="AD157" s="195"/>
      <c r="AE157" s="195"/>
      <c r="AF157" s="195"/>
    </row>
    <row r="158" spans="1:32" ht="33.75" customHeight="1" thickTop="1">
      <c r="A158" s="192" t="s">
        <v>84</v>
      </c>
      <c r="B158" s="139"/>
      <c r="C158" s="139"/>
      <c r="D158" s="139"/>
      <c r="E158" s="139"/>
      <c r="F158" s="139"/>
      <c r="G158" s="139"/>
      <c r="H158" s="139"/>
      <c r="I158" s="139"/>
      <c r="J158" s="139"/>
      <c r="K158" s="139"/>
      <c r="L158" s="139"/>
      <c r="M158" s="139"/>
      <c r="N158" s="139"/>
      <c r="O158" s="139"/>
      <c r="P158" s="262">
        <f t="shared" si="69"/>
        <v>13</v>
      </c>
      <c r="Q158" s="249">
        <f t="shared" si="70"/>
        <v>0</v>
      </c>
      <c r="R158" s="259">
        <f t="shared" si="64"/>
        <v>0</v>
      </c>
      <c r="S158" s="226">
        <f t="shared" si="65"/>
        <v>0</v>
      </c>
      <c r="T158" s="226">
        <f t="shared" si="66"/>
        <v>0</v>
      </c>
      <c r="U158" s="100">
        <f>SUM(D223:O223)*$O118/100000</f>
        <v>0</v>
      </c>
      <c r="V158" s="260">
        <f t="shared" si="67"/>
        <v>0</v>
      </c>
      <c r="W158" s="261">
        <f t="shared" si="68"/>
        <v>0</v>
      </c>
      <c r="X158" s="229"/>
      <c r="Y158" s="229"/>
      <c r="Z158" s="229"/>
      <c r="AA158" s="229"/>
      <c r="AB158" s="229"/>
      <c r="AC158" s="229"/>
      <c r="AD158" s="195"/>
      <c r="AE158" s="195"/>
      <c r="AF158" s="195"/>
    </row>
    <row r="159" spans="1:32" ht="30.75" customHeight="1">
      <c r="A159" s="276" t="s">
        <v>411</v>
      </c>
      <c r="B159" s="157"/>
      <c r="C159" s="150"/>
      <c r="D159" s="150"/>
      <c r="E159" s="150"/>
      <c r="F159" s="150"/>
      <c r="G159" s="150"/>
      <c r="H159" s="150"/>
      <c r="I159" s="150"/>
      <c r="J159" s="150"/>
      <c r="K159" s="150"/>
      <c r="L159" s="150"/>
      <c r="M159" s="150"/>
      <c r="N159" s="150"/>
      <c r="O159" s="195"/>
      <c r="P159" s="262">
        <f t="shared" si="69"/>
        <v>14</v>
      </c>
      <c r="Q159" s="249">
        <f t="shared" si="70"/>
        <v>0</v>
      </c>
      <c r="R159" s="259">
        <f t="shared" si="64"/>
        <v>0</v>
      </c>
      <c r="S159" s="226">
        <f t="shared" si="65"/>
        <v>0</v>
      </c>
      <c r="T159" s="226">
        <f t="shared" si="66"/>
        <v>0</v>
      </c>
      <c r="U159" s="100">
        <f>SUM(D227:O227)*$O120/100000</f>
        <v>0</v>
      </c>
      <c r="V159" s="260">
        <f t="shared" si="67"/>
        <v>0</v>
      </c>
      <c r="W159" s="261">
        <f t="shared" si="68"/>
        <v>0</v>
      </c>
      <c r="X159" s="229"/>
      <c r="Y159" s="229"/>
      <c r="Z159" s="229"/>
      <c r="AA159" s="229"/>
      <c r="AB159" s="229"/>
      <c r="AC159" s="229"/>
      <c r="AD159" s="195"/>
      <c r="AE159" s="195"/>
      <c r="AF159" s="195"/>
    </row>
    <row r="160" spans="1:32" ht="38.25" customHeight="1">
      <c r="A160" s="195"/>
      <c r="B160" s="587" t="s">
        <v>85</v>
      </c>
      <c r="C160" s="195"/>
      <c r="D160" s="195"/>
      <c r="E160" s="195"/>
      <c r="F160" s="195"/>
      <c r="G160" s="195"/>
      <c r="H160" s="195"/>
      <c r="I160" s="195"/>
      <c r="J160" s="195"/>
      <c r="K160" s="195"/>
      <c r="L160" s="195"/>
      <c r="M160" s="195"/>
      <c r="N160" s="195"/>
      <c r="O160" s="195"/>
      <c r="P160" s="262">
        <f t="shared" si="69"/>
        <v>15</v>
      </c>
      <c r="Q160" s="249">
        <f t="shared" si="70"/>
        <v>0</v>
      </c>
      <c r="R160" s="259">
        <f t="shared" si="64"/>
        <v>0</v>
      </c>
      <c r="S160" s="226">
        <f t="shared" si="65"/>
        <v>0</v>
      </c>
      <c r="T160" s="226">
        <f t="shared" si="66"/>
        <v>0</v>
      </c>
      <c r="U160" s="100">
        <f>SUM(D231:O231)*$O122/100000</f>
        <v>0</v>
      </c>
      <c r="V160" s="260">
        <f t="shared" si="67"/>
        <v>0</v>
      </c>
      <c r="W160" s="261">
        <f t="shared" si="68"/>
        <v>0</v>
      </c>
      <c r="X160" s="229"/>
      <c r="Y160" s="229"/>
      <c r="Z160" s="229"/>
      <c r="AA160" s="229"/>
      <c r="AB160" s="229"/>
      <c r="AC160" s="229"/>
      <c r="AD160" s="195"/>
      <c r="AE160" s="195"/>
      <c r="AF160" s="195"/>
    </row>
    <row r="161" spans="1:32" ht="18">
      <c r="A161" s="195"/>
      <c r="B161" s="587" t="s">
        <v>87</v>
      </c>
      <c r="C161" s="195"/>
      <c r="D161" s="195"/>
      <c r="E161" s="195"/>
      <c r="F161" s="195"/>
      <c r="G161" s="195"/>
      <c r="H161" s="195"/>
      <c r="I161" s="195"/>
      <c r="J161" s="195"/>
      <c r="K161" s="195"/>
      <c r="L161" s="195"/>
      <c r="M161" s="195"/>
      <c r="N161" s="195"/>
      <c r="O161" s="195"/>
      <c r="P161" s="262">
        <f t="shared" si="69"/>
        <v>16</v>
      </c>
      <c r="Q161" s="249">
        <f t="shared" si="70"/>
        <v>0</v>
      </c>
      <c r="R161" s="259">
        <f t="shared" si="64"/>
        <v>0</v>
      </c>
      <c r="S161" s="226">
        <f t="shared" si="65"/>
        <v>0</v>
      </c>
      <c r="T161" s="226">
        <f t="shared" si="66"/>
        <v>0</v>
      </c>
      <c r="U161" s="100">
        <f>SUM(D235:O235)*$O124/100000</f>
        <v>0</v>
      </c>
      <c r="V161" s="260">
        <f t="shared" si="67"/>
        <v>0</v>
      </c>
      <c r="W161" s="261">
        <f t="shared" si="68"/>
        <v>0</v>
      </c>
      <c r="X161" s="229"/>
      <c r="Y161" s="229"/>
      <c r="Z161" s="229"/>
      <c r="AA161" s="229"/>
      <c r="AB161" s="229"/>
      <c r="AC161" s="229"/>
      <c r="AD161" s="195"/>
      <c r="AE161" s="195"/>
      <c r="AF161" s="195"/>
    </row>
    <row r="162" spans="1:32" ht="33" customHeight="1" thickBot="1">
      <c r="A162" s="195"/>
      <c r="B162" s="587" t="s">
        <v>88</v>
      </c>
      <c r="C162" s="195"/>
      <c r="D162" s="195"/>
      <c r="E162" s="195"/>
      <c r="F162" s="195"/>
      <c r="G162" s="195"/>
      <c r="H162" s="195"/>
      <c r="I162" s="195"/>
      <c r="J162" s="195"/>
      <c r="K162" s="195"/>
      <c r="L162" s="195"/>
      <c r="M162" s="195"/>
      <c r="N162" s="195"/>
      <c r="O162" s="195"/>
      <c r="P162" s="262">
        <f t="shared" si="69"/>
        <v>17</v>
      </c>
      <c r="Q162" s="249">
        <f t="shared" si="70"/>
        <v>0</v>
      </c>
      <c r="R162" s="259">
        <f t="shared" si="64"/>
        <v>0</v>
      </c>
      <c r="S162" s="226">
        <f t="shared" si="65"/>
        <v>0</v>
      </c>
      <c r="T162" s="226">
        <f t="shared" si="66"/>
        <v>0</v>
      </c>
      <c r="U162" s="100">
        <f>SUM(D239:O239)*$O126/100000</f>
        <v>0</v>
      </c>
      <c r="V162" s="260">
        <f t="shared" si="67"/>
        <v>0</v>
      </c>
      <c r="W162" s="261">
        <f t="shared" si="68"/>
        <v>0</v>
      </c>
      <c r="X162" s="229"/>
      <c r="Y162" s="229"/>
      <c r="Z162" s="229"/>
      <c r="AA162" s="229"/>
      <c r="AB162" s="229"/>
      <c r="AC162" s="229"/>
      <c r="AD162" s="195"/>
      <c r="AE162" s="195"/>
      <c r="AF162" s="195"/>
    </row>
    <row r="163" spans="1:32" ht="18.75" thickBot="1">
      <c r="A163" s="195"/>
      <c r="B163" s="587" t="s">
        <v>89</v>
      </c>
      <c r="C163" s="195"/>
      <c r="D163" s="195"/>
      <c r="E163" s="195"/>
      <c r="F163" s="195"/>
      <c r="G163" s="195"/>
      <c r="H163" s="195"/>
      <c r="I163" s="195"/>
      <c r="J163" s="195"/>
      <c r="K163" s="195"/>
      <c r="L163" s="195"/>
      <c r="M163" s="195"/>
      <c r="N163" s="195"/>
      <c r="O163" s="195"/>
      <c r="P163" s="139"/>
      <c r="Q163" s="139"/>
      <c r="R163" s="229"/>
      <c r="S163" s="266"/>
      <c r="T163" s="267"/>
      <c r="U163" s="150"/>
      <c r="V163" s="266" t="s">
        <v>86</v>
      </c>
      <c r="W163" s="268">
        <f>SUM(W146:W162)</f>
        <v>0</v>
      </c>
      <c r="X163" s="229"/>
      <c r="Y163" s="229"/>
      <c r="Z163" s="229"/>
      <c r="AA163" s="229"/>
      <c r="AB163" s="229"/>
      <c r="AC163" s="229"/>
      <c r="AD163" s="195"/>
      <c r="AE163" s="195"/>
      <c r="AF163" s="195"/>
    </row>
    <row r="164" spans="1:32" ht="18">
      <c r="A164" s="195"/>
      <c r="B164" s="587" t="s">
        <v>90</v>
      </c>
      <c r="C164" s="195"/>
      <c r="D164" s="195"/>
      <c r="E164" s="195"/>
      <c r="F164" s="195"/>
      <c r="G164" s="195"/>
      <c r="H164" s="195"/>
      <c r="I164" s="195"/>
      <c r="J164" s="195"/>
      <c r="K164" s="195"/>
      <c r="L164" s="195"/>
      <c r="M164" s="195"/>
      <c r="N164" s="195"/>
      <c r="O164" s="195"/>
      <c r="P164" s="139"/>
      <c r="Q164" s="139"/>
      <c r="R164" s="229"/>
      <c r="S164" s="269"/>
      <c r="T164" s="249"/>
      <c r="U164" s="229"/>
      <c r="V164" s="229"/>
      <c r="W164" s="229"/>
      <c r="X164" s="229"/>
      <c r="Y164" s="229"/>
      <c r="Z164" s="229"/>
      <c r="AA164" s="229"/>
      <c r="AB164" s="229"/>
      <c r="AC164" s="229"/>
      <c r="AD164" s="195"/>
      <c r="AE164" s="195"/>
      <c r="AF164" s="195"/>
    </row>
    <row r="165" spans="1:32" ht="18.75" thickBot="1">
      <c r="A165" s="195"/>
      <c r="B165" s="587" t="s">
        <v>91</v>
      </c>
      <c r="C165" s="195"/>
      <c r="D165" s="195"/>
      <c r="E165" s="195"/>
      <c r="F165" s="195"/>
      <c r="G165" s="195"/>
      <c r="H165" s="195"/>
      <c r="I165" s="195"/>
      <c r="J165" s="195"/>
      <c r="K165" s="195"/>
      <c r="L165" s="195"/>
      <c r="M165" s="195"/>
      <c r="N165" s="195"/>
      <c r="O165" s="195"/>
      <c r="P165" s="139"/>
      <c r="Q165" s="139"/>
      <c r="R165" s="229"/>
      <c r="S165" s="229"/>
      <c r="T165" s="245"/>
      <c r="U165" s="229"/>
      <c r="V165" s="229"/>
      <c r="W165" s="229"/>
      <c r="X165" s="229"/>
      <c r="Y165" s="229"/>
      <c r="Z165" s="229"/>
      <c r="AA165" s="229"/>
      <c r="AB165" s="229"/>
      <c r="AC165" s="229"/>
      <c r="AD165" s="195"/>
      <c r="AE165" s="195"/>
      <c r="AF165" s="195"/>
    </row>
    <row r="166" spans="1:32" ht="19.5" thickBot="1" thickTop="1">
      <c r="A166" s="195"/>
      <c r="B166" s="587" t="s">
        <v>93</v>
      </c>
      <c r="C166" s="195"/>
      <c r="D166" s="195"/>
      <c r="E166" s="195"/>
      <c r="F166" s="195"/>
      <c r="G166" s="195"/>
      <c r="H166" s="195"/>
      <c r="I166" s="195"/>
      <c r="J166" s="195"/>
      <c r="K166" s="195"/>
      <c r="L166" s="195"/>
      <c r="M166" s="195"/>
      <c r="N166" s="195"/>
      <c r="O166" s="195"/>
      <c r="P166" s="139"/>
      <c r="Q166" s="139"/>
      <c r="R166" s="270"/>
      <c r="S166" s="229"/>
      <c r="T166" s="271"/>
      <c r="U166" s="196"/>
      <c r="V166" s="229"/>
      <c r="W166" s="229"/>
      <c r="X166" s="229"/>
      <c r="Y166" s="229"/>
      <c r="Z166" s="229"/>
      <c r="AA166" s="229"/>
      <c r="AB166" s="229"/>
      <c r="AC166" s="229"/>
      <c r="AD166" s="195"/>
      <c r="AE166" s="195"/>
      <c r="AF166" s="195"/>
    </row>
    <row r="167" spans="1:32" ht="18.75" thickTop="1">
      <c r="A167" s="195"/>
      <c r="B167" s="587" t="s">
        <v>95</v>
      </c>
      <c r="C167" s="195"/>
      <c r="D167" s="195"/>
      <c r="E167" s="195"/>
      <c r="F167" s="195"/>
      <c r="G167" s="195"/>
      <c r="H167" s="195"/>
      <c r="I167" s="195"/>
      <c r="J167" s="195"/>
      <c r="K167" s="195"/>
      <c r="L167" s="195"/>
      <c r="M167" s="195"/>
      <c r="N167" s="195"/>
      <c r="O167" s="195"/>
      <c r="P167" s="139"/>
      <c r="Q167" s="139"/>
      <c r="R167" s="229"/>
      <c r="S167" s="229"/>
      <c r="T167" s="229"/>
      <c r="U167" s="196"/>
      <c r="V167" s="229"/>
      <c r="W167" s="229"/>
      <c r="X167" s="229"/>
      <c r="Y167" s="229"/>
      <c r="Z167" s="229"/>
      <c r="AA167" s="229"/>
      <c r="AB167" s="229"/>
      <c r="AC167" s="229"/>
      <c r="AD167" s="195"/>
      <c r="AE167" s="195"/>
      <c r="AF167" s="195"/>
    </row>
    <row r="168" spans="1:32" ht="21" thickBot="1">
      <c r="A168" s="195"/>
      <c r="B168" s="277"/>
      <c r="C168" s="558" t="s">
        <v>96</v>
      </c>
      <c r="D168" s="563">
        <f aca="true" t="shared" si="71" ref="D168:O168">D39</f>
        <v>0</v>
      </c>
      <c r="E168" s="564">
        <f t="shared" si="71"/>
        <v>0</v>
      </c>
      <c r="F168" s="564">
        <f t="shared" si="71"/>
        <v>0</v>
      </c>
      <c r="G168" s="564">
        <f t="shared" si="71"/>
        <v>0</v>
      </c>
      <c r="H168" s="564">
        <f t="shared" si="71"/>
        <v>0</v>
      </c>
      <c r="I168" s="564">
        <f t="shared" si="71"/>
        <v>0</v>
      </c>
      <c r="J168" s="564">
        <f t="shared" si="71"/>
        <v>0</v>
      </c>
      <c r="K168" s="564">
        <f t="shared" si="71"/>
        <v>0</v>
      </c>
      <c r="L168" s="564">
        <f t="shared" si="71"/>
        <v>0</v>
      </c>
      <c r="M168" s="564">
        <f t="shared" si="71"/>
        <v>0</v>
      </c>
      <c r="N168" s="564">
        <f t="shared" si="71"/>
        <v>0</v>
      </c>
      <c r="O168" s="565">
        <f t="shared" si="71"/>
        <v>0</v>
      </c>
      <c r="P168" s="272" t="s">
        <v>92</v>
      </c>
      <c r="Q168" s="139"/>
      <c r="R168" s="229"/>
      <c r="S168" s="229"/>
      <c r="T168" s="229"/>
      <c r="U168" s="229"/>
      <c r="V168" s="229"/>
      <c r="W168" s="229"/>
      <c r="X168" s="229"/>
      <c r="Y168" s="229"/>
      <c r="Z168" s="229"/>
      <c r="AA168" s="229"/>
      <c r="AB168" s="229"/>
      <c r="AC168" s="229"/>
      <c r="AD168" s="195"/>
      <c r="AE168" s="195"/>
      <c r="AF168" s="195"/>
    </row>
    <row r="169" spans="1:32" ht="21" thickBot="1">
      <c r="A169" s="280"/>
      <c r="B169" s="281"/>
      <c r="C169" s="282" t="s">
        <v>98</v>
      </c>
      <c r="D169" s="566"/>
      <c r="E169" s="642"/>
      <c r="F169" s="642"/>
      <c r="G169" s="642"/>
      <c r="H169" s="567"/>
      <c r="I169" s="567"/>
      <c r="J169" s="567"/>
      <c r="K169" s="567"/>
      <c r="L169" s="567"/>
      <c r="M169" s="567"/>
      <c r="N169" s="641"/>
      <c r="O169" s="568"/>
      <c r="P169" s="273" t="s">
        <v>94</v>
      </c>
      <c r="Q169" s="139"/>
      <c r="R169" s="139"/>
      <c r="S169" s="139"/>
      <c r="T169" s="139"/>
      <c r="U169" s="139"/>
      <c r="V169" s="139"/>
      <c r="W169" s="139"/>
      <c r="X169" s="139"/>
      <c r="Y169" s="139"/>
      <c r="Z169" s="139"/>
      <c r="AA169" s="139"/>
      <c r="AB169" s="139"/>
      <c r="AC169" s="139"/>
      <c r="AD169" s="139"/>
      <c r="AE169" s="195"/>
      <c r="AF169" s="195"/>
    </row>
    <row r="170" spans="1:32" ht="21" thickTop="1">
      <c r="A170" s="283"/>
      <c r="B170" s="180" t="s">
        <v>31</v>
      </c>
      <c r="C170" s="284"/>
      <c r="D170" s="285"/>
      <c r="E170" s="286"/>
      <c r="F170" s="286"/>
      <c r="G170" s="286"/>
      <c r="H170" s="286"/>
      <c r="I170" s="286"/>
      <c r="J170" s="286"/>
      <c r="K170" s="286"/>
      <c r="L170" s="286"/>
      <c r="M170" s="286"/>
      <c r="N170" s="286"/>
      <c r="O170" s="287"/>
      <c r="P170" s="139"/>
      <c r="Q170" s="139"/>
      <c r="R170" s="139"/>
      <c r="S170" s="139"/>
      <c r="T170" s="139"/>
      <c r="U170" s="139"/>
      <c r="V170" s="139"/>
      <c r="W170" s="139"/>
      <c r="X170" s="139"/>
      <c r="Y170" s="139"/>
      <c r="Z170" s="139"/>
      <c r="AA170" s="139"/>
      <c r="AB170" s="139"/>
      <c r="AC170" s="139"/>
      <c r="AD170" s="139"/>
      <c r="AE170" s="195"/>
      <c r="AF170" s="195"/>
    </row>
    <row r="171" spans="1:32" ht="16.5" thickBot="1">
      <c r="A171" s="178" t="s">
        <v>788</v>
      </c>
      <c r="B171" s="288" t="s">
        <v>99</v>
      </c>
      <c r="C171" s="559"/>
      <c r="D171" s="289"/>
      <c r="E171" s="289"/>
      <c r="F171" s="289"/>
      <c r="G171" s="289"/>
      <c r="H171" s="289"/>
      <c r="I171" s="289"/>
      <c r="J171" s="289"/>
      <c r="K171" s="289"/>
      <c r="L171" s="289"/>
      <c r="M171" s="289"/>
      <c r="N171" s="289"/>
      <c r="O171" s="290"/>
      <c r="P171" s="237" t="s">
        <v>97</v>
      </c>
      <c r="Q171" s="207">
        <f aca="true" t="shared" si="72" ref="Q171:AB171">D39</f>
        <v>0</v>
      </c>
      <c r="R171" s="207">
        <f t="shared" si="72"/>
        <v>0</v>
      </c>
      <c r="S171" s="207">
        <f t="shared" si="72"/>
        <v>0</v>
      </c>
      <c r="T171" s="207">
        <f t="shared" si="72"/>
        <v>0</v>
      </c>
      <c r="U171" s="207">
        <f t="shared" si="72"/>
        <v>0</v>
      </c>
      <c r="V171" s="207">
        <f t="shared" si="72"/>
        <v>0</v>
      </c>
      <c r="W171" s="207">
        <f t="shared" si="72"/>
        <v>0</v>
      </c>
      <c r="X171" s="207">
        <f t="shared" si="72"/>
        <v>0</v>
      </c>
      <c r="Y171" s="207">
        <f t="shared" si="72"/>
        <v>0</v>
      </c>
      <c r="Z171" s="207">
        <f t="shared" si="72"/>
        <v>0</v>
      </c>
      <c r="AA171" s="207">
        <f t="shared" si="72"/>
        <v>0</v>
      </c>
      <c r="AB171" s="207">
        <f t="shared" si="72"/>
        <v>0</v>
      </c>
      <c r="AC171" s="230" t="s">
        <v>4</v>
      </c>
      <c r="AD171" s="139"/>
      <c r="AE171" s="195"/>
      <c r="AF171" s="195"/>
    </row>
    <row r="172" spans="1:32" ht="16.5" thickTop="1">
      <c r="A172" s="150"/>
      <c r="B172" s="291"/>
      <c r="C172" s="560" t="s">
        <v>100</v>
      </c>
      <c r="D172" s="654">
        <f aca="true" t="shared" si="73" ref="D172:O172">R25</f>
        <v>0</v>
      </c>
      <c r="E172" s="655">
        <f t="shared" si="73"/>
        <v>0</v>
      </c>
      <c r="F172" s="655">
        <f t="shared" si="73"/>
        <v>0</v>
      </c>
      <c r="G172" s="655">
        <f t="shared" si="73"/>
        <v>0</v>
      </c>
      <c r="H172" s="655">
        <f t="shared" si="73"/>
        <v>0</v>
      </c>
      <c r="I172" s="655">
        <f t="shared" si="73"/>
        <v>0</v>
      </c>
      <c r="J172" s="655">
        <f t="shared" si="73"/>
        <v>0</v>
      </c>
      <c r="K172" s="655">
        <f t="shared" si="73"/>
        <v>0</v>
      </c>
      <c r="L172" s="655">
        <f t="shared" si="73"/>
        <v>0</v>
      </c>
      <c r="M172" s="655">
        <f t="shared" si="73"/>
        <v>0</v>
      </c>
      <c r="N172" s="655">
        <f t="shared" si="73"/>
        <v>0</v>
      </c>
      <c r="O172" s="656">
        <f t="shared" si="73"/>
        <v>0</v>
      </c>
      <c r="P172" s="274" t="str">
        <f aca="true" t="shared" si="74" ref="P172:P188">B41</f>
        <v>Arroz inundado #1</v>
      </c>
      <c r="Q172" s="275">
        <f>Q76+C94/100000*C255</f>
        <v>0</v>
      </c>
      <c r="R172" s="275">
        <f>R76+D94/100000*D255</f>
        <v>0</v>
      </c>
      <c r="S172" s="275">
        <f>S76+E94/100000*E255</f>
        <v>0</v>
      </c>
      <c r="T172" s="275">
        <f>T76+F94/100000*F255</f>
        <v>0</v>
      </c>
      <c r="U172" s="275">
        <f>U76+G94/100000*G255</f>
        <v>0</v>
      </c>
      <c r="V172" s="275">
        <f>V76+H94/100000*H255</f>
        <v>0</v>
      </c>
      <c r="W172" s="275">
        <f>W76+I94/100000*I255</f>
        <v>0</v>
      </c>
      <c r="X172" s="275">
        <f>X76+J94/100000*J255</f>
        <v>0</v>
      </c>
      <c r="Y172" s="275">
        <f>Y76+K94/100000*K255</f>
        <v>0</v>
      </c>
      <c r="Z172" s="275">
        <f>Z76+L94/100000*L255</f>
        <v>0</v>
      </c>
      <c r="AA172" s="275">
        <f>AA76+M94/100000*M255</f>
        <v>0</v>
      </c>
      <c r="AB172" s="275">
        <f>AB76+N94/100000*N255</f>
        <v>0</v>
      </c>
      <c r="AC172" s="209">
        <f aca="true" t="shared" si="75" ref="AC172:AC189">SUM(Q172:AB172)</f>
        <v>0</v>
      </c>
      <c r="AD172" s="139"/>
      <c r="AE172" s="195"/>
      <c r="AF172" s="195"/>
    </row>
    <row r="173" spans="1:32" ht="18.75">
      <c r="A173" s="555">
        <v>1</v>
      </c>
      <c r="B173" s="584" t="str">
        <f>$B$41</f>
        <v>Arroz inundado #1</v>
      </c>
      <c r="C173" s="561" t="s">
        <v>101</v>
      </c>
      <c r="D173" s="657"/>
      <c r="E173" s="657"/>
      <c r="F173" s="657"/>
      <c r="G173" s="657"/>
      <c r="H173" s="657"/>
      <c r="I173" s="657"/>
      <c r="J173" s="657"/>
      <c r="K173" s="657"/>
      <c r="L173" s="657"/>
      <c r="M173" s="657"/>
      <c r="N173" s="657"/>
      <c r="O173" s="657"/>
      <c r="P173" s="274" t="str">
        <f t="shared" si="74"/>
        <v>Arroz inundado #2</v>
      </c>
      <c r="Q173" s="275">
        <f>Q77+C96/100000*C256</f>
        <v>0</v>
      </c>
      <c r="R173" s="275">
        <f>R77+D96/100000*D256</f>
        <v>0</v>
      </c>
      <c r="S173" s="275">
        <f>S77+E96/100000*E256</f>
        <v>0</v>
      </c>
      <c r="T173" s="275">
        <f>T77+F96/100000*F256</f>
        <v>0</v>
      </c>
      <c r="U173" s="275">
        <f>U77+G96/100000*G256</f>
        <v>0</v>
      </c>
      <c r="V173" s="275">
        <f>V77+H96/100000*H256</f>
        <v>0</v>
      </c>
      <c r="W173" s="275">
        <f>W77+I96/100000*I256</f>
        <v>0</v>
      </c>
      <c r="X173" s="275">
        <f>X77+J96/100000*J256</f>
        <v>0</v>
      </c>
      <c r="Y173" s="275">
        <f>Y77+K96/100000*K256</f>
        <v>0</v>
      </c>
      <c r="Z173" s="275">
        <f>Z77+L96/100000*L256</f>
        <v>0</v>
      </c>
      <c r="AA173" s="275">
        <f>AA77+M96/100000*M256</f>
        <v>0</v>
      </c>
      <c r="AB173" s="275">
        <f>AB77+N96/100000*N256</f>
        <v>0</v>
      </c>
      <c r="AC173" s="209">
        <f t="shared" si="75"/>
        <v>0</v>
      </c>
      <c r="AD173" s="139"/>
      <c r="AE173" s="195"/>
      <c r="AF173" s="195"/>
    </row>
    <row r="174" spans="1:32" ht="18.75">
      <c r="A174" s="555"/>
      <c r="B174" s="584"/>
      <c r="C174" s="561" t="s">
        <v>102</v>
      </c>
      <c r="D174" s="658">
        <f aca="true" t="shared" si="76" ref="D174:N174">D$169*D173/100</f>
        <v>0</v>
      </c>
      <c r="E174" s="659">
        <f t="shared" si="76"/>
        <v>0</v>
      </c>
      <c r="F174" s="659">
        <f t="shared" si="76"/>
        <v>0</v>
      </c>
      <c r="G174" s="659">
        <f t="shared" si="76"/>
        <v>0</v>
      </c>
      <c r="H174" s="659">
        <f t="shared" si="76"/>
        <v>0</v>
      </c>
      <c r="I174" s="659">
        <f t="shared" si="76"/>
        <v>0</v>
      </c>
      <c r="J174" s="659">
        <f t="shared" si="76"/>
        <v>0</v>
      </c>
      <c r="K174" s="659">
        <f t="shared" si="76"/>
        <v>0</v>
      </c>
      <c r="L174" s="659">
        <f t="shared" si="76"/>
        <v>0</v>
      </c>
      <c r="M174" s="659">
        <f t="shared" si="76"/>
        <v>0</v>
      </c>
      <c r="N174" s="659">
        <f t="shared" si="76"/>
        <v>0</v>
      </c>
      <c r="O174" s="659">
        <f>O$169*$O173/100</f>
        <v>0</v>
      </c>
      <c r="P174" s="274" t="str">
        <f t="shared" si="74"/>
        <v>Arroz inundado #3</v>
      </c>
      <c r="Q174" s="275">
        <f>Q78+C98/100000*C257</f>
        <v>0</v>
      </c>
      <c r="R174" s="275">
        <f>R78+D98/100000*D257</f>
        <v>0</v>
      </c>
      <c r="S174" s="275">
        <f>S78+E98/100000*E257</f>
        <v>0</v>
      </c>
      <c r="T174" s="275">
        <f>T78+F98/100000*F257</f>
        <v>0</v>
      </c>
      <c r="U174" s="275">
        <f>U78+G98/100000*G257</f>
        <v>0</v>
      </c>
      <c r="V174" s="275">
        <f>V78+H98/100000*H257</f>
        <v>0</v>
      </c>
      <c r="W174" s="275">
        <f>W78+I98/100000*I257</f>
        <v>0</v>
      </c>
      <c r="X174" s="275">
        <f>X78+J98/100000*J257</f>
        <v>0</v>
      </c>
      <c r="Y174" s="275">
        <f>Y78+K98/100000*K257</f>
        <v>0</v>
      </c>
      <c r="Z174" s="275">
        <f>Z78+L98/100000*L257</f>
        <v>0</v>
      </c>
      <c r="AA174" s="275">
        <f>AA78+M98/100000*M257</f>
        <v>0</v>
      </c>
      <c r="AB174" s="275">
        <f>AB78+N98/100000*N257</f>
        <v>0</v>
      </c>
      <c r="AC174" s="209">
        <f t="shared" si="75"/>
        <v>0</v>
      </c>
      <c r="AD174" s="139"/>
      <c r="AE174" s="195"/>
      <c r="AF174" s="195"/>
    </row>
    <row r="175" spans="1:32" ht="19.5" thickBot="1">
      <c r="A175" s="556"/>
      <c r="B175" s="585"/>
      <c r="C175" s="562" t="s">
        <v>103</v>
      </c>
      <c r="D175" s="660"/>
      <c r="E175" s="660"/>
      <c r="F175" s="660"/>
      <c r="G175" s="660"/>
      <c r="H175" s="660"/>
      <c r="I175" s="660"/>
      <c r="J175" s="660"/>
      <c r="K175" s="660"/>
      <c r="L175" s="660"/>
      <c r="M175" s="660"/>
      <c r="N175" s="660"/>
      <c r="O175" s="660"/>
      <c r="P175" s="274">
        <f t="shared" si="74"/>
        <v>0</v>
      </c>
      <c r="Q175" s="275">
        <f>Q79+C100/100000*C258</f>
        <v>0</v>
      </c>
      <c r="R175" s="275">
        <f>R79+D100/100000*D258</f>
        <v>0</v>
      </c>
      <c r="S175" s="275">
        <f>S79+E100/100000*E258</f>
        <v>0</v>
      </c>
      <c r="T175" s="275">
        <f>T79+F100/100000*F258</f>
        <v>0</v>
      </c>
      <c r="U175" s="275">
        <f>U79+G100/100000*G258</f>
        <v>0</v>
      </c>
      <c r="V175" s="275">
        <f>V79+H100/100000*H258</f>
        <v>0</v>
      </c>
      <c r="W175" s="275">
        <f>W79+I100/100000*I258</f>
        <v>0</v>
      </c>
      <c r="X175" s="275">
        <f>X79+J100/100000*J258</f>
        <v>0</v>
      </c>
      <c r="Y175" s="275">
        <f>Y79+K100/100000*K258</f>
        <v>0</v>
      </c>
      <c r="Z175" s="275">
        <f>Z79+L100/100000*L258</f>
        <v>0</v>
      </c>
      <c r="AA175" s="275">
        <f>AA79+M100/100000*M258</f>
        <v>0</v>
      </c>
      <c r="AB175" s="275">
        <f>AB79+N100/100000*N258</f>
        <v>0</v>
      </c>
      <c r="AC175" s="209">
        <f t="shared" si="75"/>
        <v>0</v>
      </c>
      <c r="AD175" s="139"/>
      <c r="AE175" s="195"/>
      <c r="AF175" s="195"/>
    </row>
    <row r="176" spans="1:32" ht="19.5" thickTop="1">
      <c r="A176" s="513"/>
      <c r="B176" s="586"/>
      <c r="C176" s="560" t="s">
        <v>100</v>
      </c>
      <c r="D176" s="654">
        <f aca="true" t="shared" si="77" ref="D176:O176">R26</f>
        <v>0</v>
      </c>
      <c r="E176" s="655">
        <f t="shared" si="77"/>
        <v>0</v>
      </c>
      <c r="F176" s="655">
        <f t="shared" si="77"/>
        <v>0</v>
      </c>
      <c r="G176" s="655">
        <f t="shared" si="77"/>
        <v>0</v>
      </c>
      <c r="H176" s="655">
        <f t="shared" si="77"/>
        <v>0</v>
      </c>
      <c r="I176" s="655">
        <f t="shared" si="77"/>
        <v>0</v>
      </c>
      <c r="J176" s="655">
        <f t="shared" si="77"/>
        <v>0</v>
      </c>
      <c r="K176" s="655">
        <f t="shared" si="77"/>
        <v>0</v>
      </c>
      <c r="L176" s="655">
        <f t="shared" si="77"/>
        <v>0</v>
      </c>
      <c r="M176" s="655">
        <f t="shared" si="77"/>
        <v>0</v>
      </c>
      <c r="N176" s="655">
        <f t="shared" si="77"/>
        <v>0</v>
      </c>
      <c r="O176" s="655">
        <f t="shared" si="77"/>
        <v>0</v>
      </c>
      <c r="P176" s="274">
        <f t="shared" si="74"/>
        <v>0</v>
      </c>
      <c r="Q176" s="275">
        <f>Q80+C102/100000*C259</f>
        <v>0</v>
      </c>
      <c r="R176" s="275">
        <f>R80+D102/100000*D259</f>
        <v>0</v>
      </c>
      <c r="S176" s="275">
        <f>S80+E102/100000*E259</f>
        <v>0</v>
      </c>
      <c r="T176" s="275">
        <f>T80+F102/100000*F259</f>
        <v>0</v>
      </c>
      <c r="U176" s="275">
        <f>U80+G102/100000*G259</f>
        <v>0</v>
      </c>
      <c r="V176" s="275">
        <f>V80+H102/100000*H259</f>
        <v>0</v>
      </c>
      <c r="W176" s="275">
        <f>W80+I102/100000*I259</f>
        <v>0</v>
      </c>
      <c r="X176" s="275">
        <f>X80+J102/100000*J259</f>
        <v>0</v>
      </c>
      <c r="Y176" s="275">
        <f>Y80+K102/100000*K259</f>
        <v>0</v>
      </c>
      <c r="Z176" s="275">
        <f>Z80+L102/100000*L259</f>
        <v>0</v>
      </c>
      <c r="AA176" s="275">
        <f>AA80+M102/100000*M259</f>
        <v>0</v>
      </c>
      <c r="AB176" s="275">
        <f>AB80+N102/100000*N259</f>
        <v>0</v>
      </c>
      <c r="AC176" s="209">
        <f t="shared" si="75"/>
        <v>0</v>
      </c>
      <c r="AD176" s="139"/>
      <c r="AE176" s="195"/>
      <c r="AF176" s="195"/>
    </row>
    <row r="177" spans="1:32" ht="18.75">
      <c r="A177" s="513">
        <v>2</v>
      </c>
      <c r="B177" s="584" t="str">
        <f>$B$42</f>
        <v>Arroz inundado #2</v>
      </c>
      <c r="C177" s="561" t="s">
        <v>101</v>
      </c>
      <c r="D177" s="657"/>
      <c r="E177" s="657"/>
      <c r="F177" s="657"/>
      <c r="G177" s="657"/>
      <c r="H177" s="657"/>
      <c r="I177" s="657"/>
      <c r="J177" s="657"/>
      <c r="K177" s="657"/>
      <c r="L177" s="657"/>
      <c r="M177" s="657"/>
      <c r="N177" s="657"/>
      <c r="O177" s="657"/>
      <c r="P177" s="274">
        <f t="shared" si="74"/>
        <v>0</v>
      </c>
      <c r="Q177" s="275">
        <f>Q81+C104/100000*C260</f>
        <v>0</v>
      </c>
      <c r="R177" s="275">
        <f>R81+D104/100000*D260</f>
        <v>0</v>
      </c>
      <c r="S177" s="275">
        <f>S81+E104/100000*E260</f>
        <v>0</v>
      </c>
      <c r="T177" s="275">
        <f>T81+F104/100000*F260</f>
        <v>0</v>
      </c>
      <c r="U177" s="275">
        <f>U81+G104/100000*G260</f>
        <v>0</v>
      </c>
      <c r="V177" s="275">
        <f>V81+H104/100000*H260</f>
        <v>0</v>
      </c>
      <c r="W177" s="275">
        <f>W81+I104/100000*I260</f>
        <v>0</v>
      </c>
      <c r="X177" s="275">
        <f>X81+J104/100000*J260</f>
        <v>0</v>
      </c>
      <c r="Y177" s="275">
        <f>Y81+K104/100000*K260</f>
        <v>0</v>
      </c>
      <c r="Z177" s="275">
        <f>Z81+L104/100000*L260</f>
        <v>0</v>
      </c>
      <c r="AA177" s="275">
        <f>AA81+M104/100000*M260</f>
        <v>0</v>
      </c>
      <c r="AB177" s="275">
        <f>AB81+N104/100000*N260</f>
        <v>0</v>
      </c>
      <c r="AC177" s="209">
        <f t="shared" si="75"/>
        <v>0</v>
      </c>
      <c r="AD177" s="139"/>
      <c r="AE177" s="195"/>
      <c r="AF177" s="195"/>
    </row>
    <row r="178" spans="1:32" ht="18.75">
      <c r="A178" s="555"/>
      <c r="B178" s="584"/>
      <c r="C178" s="561" t="s">
        <v>102</v>
      </c>
      <c r="D178" s="658">
        <f aca="true" t="shared" si="78" ref="D178:N178">D$169*D177/100</f>
        <v>0</v>
      </c>
      <c r="E178" s="659">
        <f t="shared" si="78"/>
        <v>0</v>
      </c>
      <c r="F178" s="659">
        <f t="shared" si="78"/>
        <v>0</v>
      </c>
      <c r="G178" s="659">
        <f t="shared" si="78"/>
        <v>0</v>
      </c>
      <c r="H178" s="659">
        <f t="shared" si="78"/>
        <v>0</v>
      </c>
      <c r="I178" s="659">
        <f t="shared" si="78"/>
        <v>0</v>
      </c>
      <c r="J178" s="659">
        <f t="shared" si="78"/>
        <v>0</v>
      </c>
      <c r="K178" s="659">
        <f t="shared" si="78"/>
        <v>0</v>
      </c>
      <c r="L178" s="659">
        <f t="shared" si="78"/>
        <v>0</v>
      </c>
      <c r="M178" s="659">
        <f t="shared" si="78"/>
        <v>0</v>
      </c>
      <c r="N178" s="659">
        <f t="shared" si="78"/>
        <v>0</v>
      </c>
      <c r="O178" s="659">
        <f>O$169*$O177/100</f>
        <v>0</v>
      </c>
      <c r="P178" s="274">
        <f t="shared" si="74"/>
        <v>0</v>
      </c>
      <c r="Q178" s="275">
        <f>Q82+C106/100000*C261</f>
        <v>0</v>
      </c>
      <c r="R178" s="275">
        <f>R82+D106/100000*D261</f>
        <v>0</v>
      </c>
      <c r="S178" s="275">
        <f>S82+E106/100000*E261</f>
        <v>0</v>
      </c>
      <c r="T178" s="275">
        <f>T82+F106/100000*F261</f>
        <v>0</v>
      </c>
      <c r="U178" s="275">
        <f>U82+G106/100000*G261</f>
        <v>0</v>
      </c>
      <c r="V178" s="275">
        <f>V82+H106/100000*H261</f>
        <v>0</v>
      </c>
      <c r="W178" s="275">
        <f>W82+I106/100000*I261</f>
        <v>0</v>
      </c>
      <c r="X178" s="275">
        <f>X82+J106/100000*J261</f>
        <v>0</v>
      </c>
      <c r="Y178" s="275">
        <f>Y82+K106/100000*K261</f>
        <v>0</v>
      </c>
      <c r="Z178" s="275">
        <f>Z82+L106/100000*L261</f>
        <v>0</v>
      </c>
      <c r="AA178" s="275">
        <f>AA82+M106/100000*M261</f>
        <v>0</v>
      </c>
      <c r="AB178" s="275">
        <f>AB82+N106/100000*N261</f>
        <v>0</v>
      </c>
      <c r="AC178" s="209">
        <f t="shared" si="75"/>
        <v>0</v>
      </c>
      <c r="AD178" s="139"/>
      <c r="AE178" s="195"/>
      <c r="AF178" s="195"/>
    </row>
    <row r="179" spans="1:32" ht="19.5" thickBot="1">
      <c r="A179" s="556"/>
      <c r="B179" s="585"/>
      <c r="C179" s="562" t="s">
        <v>103</v>
      </c>
      <c r="D179" s="660"/>
      <c r="E179" s="660"/>
      <c r="F179" s="660"/>
      <c r="G179" s="660"/>
      <c r="H179" s="660"/>
      <c r="I179" s="660"/>
      <c r="J179" s="660"/>
      <c r="K179" s="660"/>
      <c r="L179" s="660"/>
      <c r="M179" s="660"/>
      <c r="N179" s="660"/>
      <c r="O179" s="660"/>
      <c r="P179" s="274">
        <f t="shared" si="74"/>
        <v>0</v>
      </c>
      <c r="Q179" s="275">
        <f>Q83+C108/100000*C262</f>
        <v>0</v>
      </c>
      <c r="R179" s="275">
        <f>R83+D108/100000*D262</f>
        <v>0</v>
      </c>
      <c r="S179" s="275">
        <f>S83+E108/100000*E262</f>
        <v>0</v>
      </c>
      <c r="T179" s="275">
        <f>T83+F108/100000*F262</f>
        <v>0</v>
      </c>
      <c r="U179" s="275">
        <f>U83+G108/100000*G262</f>
        <v>0</v>
      </c>
      <c r="V179" s="275">
        <f>V83+H108/100000*H262</f>
        <v>0</v>
      </c>
      <c r="W179" s="275">
        <f>W83+I108/100000*I262</f>
        <v>0</v>
      </c>
      <c r="X179" s="275">
        <f>X83+J108/100000*J262</f>
        <v>0</v>
      </c>
      <c r="Y179" s="275">
        <f>Y83+K108/100000*K262</f>
        <v>0</v>
      </c>
      <c r="Z179" s="275">
        <f>Z83+L108/100000*L262</f>
        <v>0</v>
      </c>
      <c r="AA179" s="275">
        <f>AA83+M108/100000*M262</f>
        <v>0</v>
      </c>
      <c r="AB179" s="275">
        <f>AB83+N108/100000*N262</f>
        <v>0</v>
      </c>
      <c r="AC179" s="209">
        <f t="shared" si="75"/>
        <v>0</v>
      </c>
      <c r="AD179" s="139"/>
      <c r="AE179" s="195"/>
      <c r="AF179" s="195"/>
    </row>
    <row r="180" spans="1:32" ht="19.5" thickTop="1">
      <c r="A180" s="513"/>
      <c r="B180" s="586"/>
      <c r="C180" s="560" t="s">
        <v>100</v>
      </c>
      <c r="D180" s="654">
        <f aca="true" t="shared" si="79" ref="D180:O180">R27</f>
        <v>0</v>
      </c>
      <c r="E180" s="655">
        <f t="shared" si="79"/>
        <v>0</v>
      </c>
      <c r="F180" s="655">
        <f t="shared" si="79"/>
        <v>0</v>
      </c>
      <c r="G180" s="655">
        <f t="shared" si="79"/>
        <v>0</v>
      </c>
      <c r="H180" s="655">
        <f t="shared" si="79"/>
        <v>0</v>
      </c>
      <c r="I180" s="655">
        <f t="shared" si="79"/>
        <v>0</v>
      </c>
      <c r="J180" s="655">
        <f t="shared" si="79"/>
        <v>0</v>
      </c>
      <c r="K180" s="655">
        <f t="shared" si="79"/>
        <v>0</v>
      </c>
      <c r="L180" s="655">
        <f t="shared" si="79"/>
        <v>0</v>
      </c>
      <c r="M180" s="655">
        <f t="shared" si="79"/>
        <v>0</v>
      </c>
      <c r="N180" s="655">
        <f t="shared" si="79"/>
        <v>0</v>
      </c>
      <c r="O180" s="655">
        <f t="shared" si="79"/>
        <v>0</v>
      </c>
      <c r="P180" s="274">
        <f t="shared" si="74"/>
        <v>0</v>
      </c>
      <c r="Q180" s="275">
        <f>Q84+C110/100000*C263</f>
        <v>0</v>
      </c>
      <c r="R180" s="275">
        <f>R84+D110/100000*D263</f>
        <v>0</v>
      </c>
      <c r="S180" s="275">
        <f>S84+E110/100000*E263</f>
        <v>0</v>
      </c>
      <c r="T180" s="275">
        <f>T84+F110/100000*F263</f>
        <v>0</v>
      </c>
      <c r="U180" s="275">
        <f>U84+G110/100000*G263</f>
        <v>0</v>
      </c>
      <c r="V180" s="275">
        <f>V84+H110/100000*H263</f>
        <v>0</v>
      </c>
      <c r="W180" s="275">
        <f>W84+I110/100000*I263</f>
        <v>0</v>
      </c>
      <c r="X180" s="275">
        <f>X84+J110/100000*J263</f>
        <v>0</v>
      </c>
      <c r="Y180" s="275">
        <f>Y84+K110/100000*K263</f>
        <v>0</v>
      </c>
      <c r="Z180" s="275">
        <f>Z84+L110/100000*L263</f>
        <v>0</v>
      </c>
      <c r="AA180" s="275">
        <f>AA84+M110/100000*M263</f>
        <v>0</v>
      </c>
      <c r="AB180" s="275">
        <f>AB84+N110/100000*N263</f>
        <v>0</v>
      </c>
      <c r="AC180" s="209">
        <f t="shared" si="75"/>
        <v>0</v>
      </c>
      <c r="AD180" s="139"/>
      <c r="AE180" s="195"/>
      <c r="AF180" s="195"/>
    </row>
    <row r="181" spans="1:32" ht="18.75">
      <c r="A181" s="513">
        <v>3</v>
      </c>
      <c r="B181" s="584" t="str">
        <f>$B$43</f>
        <v>Arroz inundado #3</v>
      </c>
      <c r="C181" s="561" t="s">
        <v>101</v>
      </c>
      <c r="D181" s="657"/>
      <c r="E181" s="661"/>
      <c r="F181" s="661"/>
      <c r="G181" s="661"/>
      <c r="H181" s="661"/>
      <c r="I181" s="661"/>
      <c r="J181" s="661"/>
      <c r="K181" s="661"/>
      <c r="L181" s="661"/>
      <c r="M181" s="661"/>
      <c r="N181" s="661"/>
      <c r="O181" s="661"/>
      <c r="P181" s="274">
        <f t="shared" si="74"/>
        <v>0</v>
      </c>
      <c r="Q181" s="275">
        <f>Q85+C112/100000*C264</f>
        <v>0</v>
      </c>
      <c r="R181" s="275">
        <f>R85+D112/100000*D264</f>
        <v>0</v>
      </c>
      <c r="S181" s="275">
        <f>S85+E112/100000*E264</f>
        <v>0</v>
      </c>
      <c r="T181" s="275">
        <f>T85+F112/100000*F264</f>
        <v>0</v>
      </c>
      <c r="U181" s="275">
        <f>U85+G112/100000*G264</f>
        <v>0</v>
      </c>
      <c r="V181" s="275">
        <f>V85+H112/100000*H264</f>
        <v>0</v>
      </c>
      <c r="W181" s="275">
        <f>W85+I112/100000*I264</f>
        <v>0</v>
      </c>
      <c r="X181" s="275">
        <f>X85+J112/100000*J264</f>
        <v>0</v>
      </c>
      <c r="Y181" s="275">
        <f>Y85+K112/100000*K264</f>
        <v>0</v>
      </c>
      <c r="Z181" s="275">
        <f>Z85+L112/100000*L264</f>
        <v>0</v>
      </c>
      <c r="AA181" s="275">
        <f>AA85+M112/100000*M264</f>
        <v>0</v>
      </c>
      <c r="AB181" s="275">
        <f>AB85+N112/100000*N264</f>
        <v>0</v>
      </c>
      <c r="AC181" s="209">
        <f t="shared" si="75"/>
        <v>0</v>
      </c>
      <c r="AD181" s="139"/>
      <c r="AE181" s="195"/>
      <c r="AF181" s="195"/>
    </row>
    <row r="182" spans="1:32" ht="18.75">
      <c r="A182" s="555"/>
      <c r="B182" s="584"/>
      <c r="C182" s="561" t="s">
        <v>102</v>
      </c>
      <c r="D182" s="658">
        <f aca="true" t="shared" si="80" ref="D182:N182">D$169*D181/100</f>
        <v>0</v>
      </c>
      <c r="E182" s="659">
        <f t="shared" si="80"/>
        <v>0</v>
      </c>
      <c r="F182" s="659">
        <f t="shared" si="80"/>
        <v>0</v>
      </c>
      <c r="G182" s="659">
        <f t="shared" si="80"/>
        <v>0</v>
      </c>
      <c r="H182" s="659">
        <f t="shared" si="80"/>
        <v>0</v>
      </c>
      <c r="I182" s="659">
        <f t="shared" si="80"/>
        <v>0</v>
      </c>
      <c r="J182" s="659">
        <f t="shared" si="80"/>
        <v>0</v>
      </c>
      <c r="K182" s="659">
        <f t="shared" si="80"/>
        <v>0</v>
      </c>
      <c r="L182" s="659">
        <f t="shared" si="80"/>
        <v>0</v>
      </c>
      <c r="M182" s="659">
        <f t="shared" si="80"/>
        <v>0</v>
      </c>
      <c r="N182" s="659">
        <f t="shared" si="80"/>
        <v>0</v>
      </c>
      <c r="O182" s="659">
        <f>O$169*$O181/100</f>
        <v>0</v>
      </c>
      <c r="P182" s="274">
        <f t="shared" si="74"/>
        <v>0</v>
      </c>
      <c r="Q182" s="275">
        <f>Q86+C114/100000*C265</f>
        <v>0</v>
      </c>
      <c r="R182" s="275">
        <f>R86+D114/100000*D265</f>
        <v>0</v>
      </c>
      <c r="S182" s="275">
        <f>S86+E114/100000*E265</f>
        <v>0</v>
      </c>
      <c r="T182" s="275">
        <f>T86+F114/100000*F265</f>
        <v>0</v>
      </c>
      <c r="U182" s="275">
        <f>U86+G114/100000*G265</f>
        <v>0</v>
      </c>
      <c r="V182" s="275">
        <f>V86+H114/100000*H265</f>
        <v>0</v>
      </c>
      <c r="W182" s="275">
        <f>W86+I114/100000*I265</f>
        <v>0</v>
      </c>
      <c r="X182" s="275">
        <f>X86+J114/100000*J265</f>
        <v>0</v>
      </c>
      <c r="Y182" s="275">
        <f>Y86+K114/100000*K265</f>
        <v>0</v>
      </c>
      <c r="Z182" s="275">
        <f>Z86+L114/100000*L265</f>
        <v>0</v>
      </c>
      <c r="AA182" s="275">
        <f>AA86+M114/100000*M265</f>
        <v>0</v>
      </c>
      <c r="AB182" s="275">
        <f>AB86+N114/100000*N265</f>
        <v>0</v>
      </c>
      <c r="AC182" s="209">
        <f t="shared" si="75"/>
        <v>0</v>
      </c>
      <c r="AD182" s="139"/>
      <c r="AE182" s="139"/>
      <c r="AF182" s="139"/>
    </row>
    <row r="183" spans="1:32" ht="19.5" thickBot="1">
      <c r="A183" s="556"/>
      <c r="B183" s="585"/>
      <c r="C183" s="562" t="s">
        <v>103</v>
      </c>
      <c r="D183" s="660"/>
      <c r="E183" s="662"/>
      <c r="F183" s="662"/>
      <c r="G183" s="662"/>
      <c r="H183" s="662"/>
      <c r="I183" s="662"/>
      <c r="J183" s="662"/>
      <c r="K183" s="662"/>
      <c r="L183" s="662"/>
      <c r="M183" s="662"/>
      <c r="N183" s="662"/>
      <c r="O183" s="663"/>
      <c r="P183" s="274">
        <f t="shared" si="74"/>
        <v>0</v>
      </c>
      <c r="Q183" s="275">
        <f>Q87+C116/100000*C266</f>
        <v>0</v>
      </c>
      <c r="R183" s="275">
        <f>R87+D116/100000*D266</f>
        <v>0</v>
      </c>
      <c r="S183" s="275">
        <f>S87+E116/100000*E266</f>
        <v>0</v>
      </c>
      <c r="T183" s="275">
        <f>T87+F116/100000*F266</f>
        <v>0</v>
      </c>
      <c r="U183" s="275">
        <f>U87+G116/100000*G266</f>
        <v>0</v>
      </c>
      <c r="V183" s="275">
        <f>V87+H116/100000*H266</f>
        <v>0</v>
      </c>
      <c r="W183" s="275">
        <f>W87+I116/100000*I266</f>
        <v>0</v>
      </c>
      <c r="X183" s="275">
        <f>X87+J116/100000*J266</f>
        <v>0</v>
      </c>
      <c r="Y183" s="275">
        <f>Y87+K116/100000*K266</f>
        <v>0</v>
      </c>
      <c r="Z183" s="275">
        <f>Z87+L116/100000*L266</f>
        <v>0</v>
      </c>
      <c r="AA183" s="275">
        <f>AA87+M116/100000*M266</f>
        <v>0</v>
      </c>
      <c r="AB183" s="275">
        <f>AB87+N116/100000*N266</f>
        <v>0</v>
      </c>
      <c r="AC183" s="209">
        <f t="shared" si="75"/>
        <v>0</v>
      </c>
      <c r="AD183" s="139"/>
      <c r="AE183" s="139"/>
      <c r="AF183" s="139"/>
    </row>
    <row r="184" spans="1:32" ht="19.5" thickTop="1">
      <c r="A184" s="513"/>
      <c r="B184" s="586"/>
      <c r="C184" s="560" t="s">
        <v>100</v>
      </c>
      <c r="D184" s="654">
        <f aca="true" t="shared" si="81" ref="D184:O184">R28</f>
        <v>0</v>
      </c>
      <c r="E184" s="655">
        <f t="shared" si="81"/>
        <v>0</v>
      </c>
      <c r="F184" s="655">
        <f t="shared" si="81"/>
        <v>0</v>
      </c>
      <c r="G184" s="655">
        <f t="shared" si="81"/>
        <v>0</v>
      </c>
      <c r="H184" s="655">
        <f t="shared" si="81"/>
        <v>0</v>
      </c>
      <c r="I184" s="655">
        <f t="shared" si="81"/>
        <v>0</v>
      </c>
      <c r="J184" s="655">
        <f t="shared" si="81"/>
        <v>0</v>
      </c>
      <c r="K184" s="655">
        <f t="shared" si="81"/>
        <v>0</v>
      </c>
      <c r="L184" s="655">
        <f t="shared" si="81"/>
        <v>0</v>
      </c>
      <c r="M184" s="655">
        <f t="shared" si="81"/>
        <v>0</v>
      </c>
      <c r="N184" s="655">
        <f t="shared" si="81"/>
        <v>0</v>
      </c>
      <c r="O184" s="655">
        <f t="shared" si="81"/>
        <v>0</v>
      </c>
      <c r="P184" s="274">
        <f t="shared" si="74"/>
        <v>0</v>
      </c>
      <c r="Q184" s="275">
        <f>Q88+C118/100000*C267</f>
        <v>0</v>
      </c>
      <c r="R184" s="275">
        <f>R88+D118/100000*D267</f>
        <v>0</v>
      </c>
      <c r="S184" s="275">
        <f>S88+E118/100000*E267</f>
        <v>0</v>
      </c>
      <c r="T184" s="275">
        <f>T88+F118/100000*F267</f>
        <v>0</v>
      </c>
      <c r="U184" s="275">
        <f>U88+G118/100000*G267</f>
        <v>0</v>
      </c>
      <c r="V184" s="275">
        <f>V88+H118/100000*H267</f>
        <v>0</v>
      </c>
      <c r="W184" s="275">
        <f>W88+I118/100000*I267</f>
        <v>0</v>
      </c>
      <c r="X184" s="275">
        <f>X88+J118/100000*J267</f>
        <v>0</v>
      </c>
      <c r="Y184" s="275">
        <f>Y88+K118/100000*K267</f>
        <v>0</v>
      </c>
      <c r="Z184" s="275">
        <f>Z88+L118/100000*L267</f>
        <v>0</v>
      </c>
      <c r="AA184" s="275">
        <f>AA88+M118/100000*M267</f>
        <v>0</v>
      </c>
      <c r="AB184" s="275">
        <f>AB88+N118/100000*N267</f>
        <v>0</v>
      </c>
      <c r="AC184" s="209">
        <f t="shared" si="75"/>
        <v>0</v>
      </c>
      <c r="AD184" s="139"/>
      <c r="AE184" s="139"/>
      <c r="AF184" s="139"/>
    </row>
    <row r="185" spans="1:32" ht="18.75">
      <c r="A185" s="513">
        <v>4</v>
      </c>
      <c r="B185" s="584">
        <f>$B$44</f>
        <v>0</v>
      </c>
      <c r="C185" s="561" t="s">
        <v>101</v>
      </c>
      <c r="D185" s="657"/>
      <c r="E185" s="657"/>
      <c r="F185" s="657"/>
      <c r="G185" s="657"/>
      <c r="H185" s="657"/>
      <c r="I185" s="657"/>
      <c r="J185" s="657"/>
      <c r="K185" s="657"/>
      <c r="L185" s="657"/>
      <c r="M185" s="657"/>
      <c r="N185" s="657"/>
      <c r="O185" s="657"/>
      <c r="P185" s="274">
        <f t="shared" si="74"/>
        <v>0</v>
      </c>
      <c r="Q185" s="275">
        <f>Q89+C120/100000*C268</f>
        <v>0</v>
      </c>
      <c r="R185" s="275">
        <f>R89+D120/100000*D268</f>
        <v>0</v>
      </c>
      <c r="S185" s="275">
        <f>S89+E120/100000*E268</f>
        <v>0</v>
      </c>
      <c r="T185" s="275">
        <f>T89+F120/100000*F268</f>
        <v>0</v>
      </c>
      <c r="U185" s="275">
        <f>U89+G120/100000*G268</f>
        <v>0</v>
      </c>
      <c r="V185" s="275">
        <f>V89+H120/100000*H268</f>
        <v>0</v>
      </c>
      <c r="W185" s="275">
        <f>W89+I120/100000*I268</f>
        <v>0</v>
      </c>
      <c r="X185" s="275">
        <f>X89+J120/100000*J268</f>
        <v>0</v>
      </c>
      <c r="Y185" s="275">
        <f>Y89+K120/100000*K268</f>
        <v>0</v>
      </c>
      <c r="Z185" s="275">
        <f>Z89+L120/100000*L268</f>
        <v>0</v>
      </c>
      <c r="AA185" s="275">
        <f>AA89+M120/100000*M268</f>
        <v>0</v>
      </c>
      <c r="AB185" s="275">
        <f>AB89+N120/100000*N268</f>
        <v>0</v>
      </c>
      <c r="AC185" s="209">
        <f t="shared" si="75"/>
        <v>0</v>
      </c>
      <c r="AD185" s="139"/>
      <c r="AE185" s="139"/>
      <c r="AF185" s="139"/>
    </row>
    <row r="186" spans="1:32" ht="18.75">
      <c r="A186" s="555"/>
      <c r="B186" s="584"/>
      <c r="C186" s="561" t="s">
        <v>102</v>
      </c>
      <c r="D186" s="658">
        <f aca="true" t="shared" si="82" ref="D186:O186">D$169*D185/100</f>
        <v>0</v>
      </c>
      <c r="E186" s="659">
        <f t="shared" si="82"/>
        <v>0</v>
      </c>
      <c r="F186" s="659">
        <f t="shared" si="82"/>
        <v>0</v>
      </c>
      <c r="G186" s="659">
        <f t="shared" si="82"/>
        <v>0</v>
      </c>
      <c r="H186" s="659">
        <f t="shared" si="82"/>
        <v>0</v>
      </c>
      <c r="I186" s="659">
        <f t="shared" si="82"/>
        <v>0</v>
      </c>
      <c r="J186" s="659">
        <f t="shared" si="82"/>
        <v>0</v>
      </c>
      <c r="K186" s="659">
        <f t="shared" si="82"/>
        <v>0</v>
      </c>
      <c r="L186" s="659">
        <f t="shared" si="82"/>
        <v>0</v>
      </c>
      <c r="M186" s="659">
        <f t="shared" si="82"/>
        <v>0</v>
      </c>
      <c r="N186" s="659">
        <f t="shared" si="82"/>
        <v>0</v>
      </c>
      <c r="O186" s="659">
        <f t="shared" si="82"/>
        <v>0</v>
      </c>
      <c r="P186" s="274">
        <f t="shared" si="74"/>
        <v>0</v>
      </c>
      <c r="Q186" s="275">
        <f>Q90+C122/100000*C269</f>
        <v>0</v>
      </c>
      <c r="R186" s="275">
        <f>R90+D122/100000*D269</f>
        <v>0</v>
      </c>
      <c r="S186" s="275">
        <f>S90+E122/100000*E269</f>
        <v>0</v>
      </c>
      <c r="T186" s="275">
        <f>T90+F122/100000*F269</f>
        <v>0</v>
      </c>
      <c r="U186" s="275">
        <f>U90+G122/100000*G269</f>
        <v>0</v>
      </c>
      <c r="V186" s="275">
        <f>V90+H122/100000*H269</f>
        <v>0</v>
      </c>
      <c r="W186" s="275">
        <f>W90+I122/100000*I269</f>
        <v>0</v>
      </c>
      <c r="X186" s="275">
        <f>X90+J122/100000*J269</f>
        <v>0</v>
      </c>
      <c r="Y186" s="275">
        <f>Y90+K122/100000*K269</f>
        <v>0</v>
      </c>
      <c r="Z186" s="275">
        <f>Z90+L122/100000*L269</f>
        <v>0</v>
      </c>
      <c r="AA186" s="275">
        <f>AA90+M122/100000*M269</f>
        <v>0</v>
      </c>
      <c r="AB186" s="275">
        <f>AB90+N122/100000*N269</f>
        <v>0</v>
      </c>
      <c r="AC186" s="209">
        <f t="shared" si="75"/>
        <v>0</v>
      </c>
      <c r="AD186" s="139"/>
      <c r="AE186" s="139"/>
      <c r="AF186" s="139"/>
    </row>
    <row r="187" spans="1:32" ht="19.5" thickBot="1">
      <c r="A187" s="556"/>
      <c r="B187" s="585"/>
      <c r="C187" s="562" t="s">
        <v>103</v>
      </c>
      <c r="D187" s="660"/>
      <c r="E187" s="660"/>
      <c r="F187" s="660"/>
      <c r="G187" s="660"/>
      <c r="H187" s="660"/>
      <c r="I187" s="660"/>
      <c r="J187" s="660"/>
      <c r="K187" s="660"/>
      <c r="L187" s="660"/>
      <c r="M187" s="660"/>
      <c r="N187" s="660"/>
      <c r="O187" s="660"/>
      <c r="P187" s="274">
        <f t="shared" si="74"/>
        <v>0</v>
      </c>
      <c r="Q187" s="275">
        <f>Q91+C124/100000*C270</f>
        <v>0</v>
      </c>
      <c r="R187" s="275">
        <f>R91+D124/100000*D270</f>
        <v>0</v>
      </c>
      <c r="S187" s="275">
        <f>S91+E124/100000*E270</f>
        <v>0</v>
      </c>
      <c r="T187" s="275">
        <f>T91+F124/100000*F270</f>
        <v>0</v>
      </c>
      <c r="U187" s="275">
        <f>U91+G124/100000*G270</f>
        <v>0</v>
      </c>
      <c r="V187" s="275">
        <f>V91+H124/100000*H270</f>
        <v>0</v>
      </c>
      <c r="W187" s="275">
        <f>W91+I124/100000*I270</f>
        <v>0</v>
      </c>
      <c r="X187" s="275">
        <f>X91+J124/100000*J270</f>
        <v>0</v>
      </c>
      <c r="Y187" s="275">
        <f>Y91+K124/100000*K270</f>
        <v>0</v>
      </c>
      <c r="Z187" s="275">
        <f>Z91+L124/100000*L270</f>
        <v>0</v>
      </c>
      <c r="AA187" s="275">
        <f>AA91+M124/100000*M270</f>
        <v>0</v>
      </c>
      <c r="AB187" s="275">
        <f>AB91+N124/100000*N270</f>
        <v>0</v>
      </c>
      <c r="AC187" s="209">
        <f t="shared" si="75"/>
        <v>0</v>
      </c>
      <c r="AD187" s="139"/>
      <c r="AE187" s="139"/>
      <c r="AF187" s="139"/>
    </row>
    <row r="188" spans="1:32" ht="19.5" thickTop="1">
      <c r="A188" s="513"/>
      <c r="B188" s="586"/>
      <c r="C188" s="560" t="s">
        <v>100</v>
      </c>
      <c r="D188" s="654">
        <f aca="true" t="shared" si="83" ref="D188:O188">R29</f>
        <v>0</v>
      </c>
      <c r="E188" s="655">
        <f t="shared" si="83"/>
        <v>0</v>
      </c>
      <c r="F188" s="655">
        <f t="shared" si="83"/>
        <v>0</v>
      </c>
      <c r="G188" s="655">
        <f t="shared" si="83"/>
        <v>0</v>
      </c>
      <c r="H188" s="655">
        <f t="shared" si="83"/>
        <v>0</v>
      </c>
      <c r="I188" s="655">
        <f t="shared" si="83"/>
        <v>0</v>
      </c>
      <c r="J188" s="655">
        <f t="shared" si="83"/>
        <v>0</v>
      </c>
      <c r="K188" s="655">
        <f t="shared" si="83"/>
        <v>0</v>
      </c>
      <c r="L188" s="655">
        <f t="shared" si="83"/>
        <v>0</v>
      </c>
      <c r="M188" s="655">
        <f t="shared" si="83"/>
        <v>0</v>
      </c>
      <c r="N188" s="655">
        <f t="shared" si="83"/>
        <v>0</v>
      </c>
      <c r="O188" s="655">
        <f t="shared" si="83"/>
        <v>0</v>
      </c>
      <c r="P188" s="274">
        <f t="shared" si="74"/>
        <v>0</v>
      </c>
      <c r="Q188" s="292">
        <f>Q92+C126/100000*C271</f>
        <v>0</v>
      </c>
      <c r="R188" s="292">
        <f>R92+D126/100000*D271</f>
        <v>0</v>
      </c>
      <c r="S188" s="292">
        <f>S92+E126/100000*E271</f>
        <v>0</v>
      </c>
      <c r="T188" s="292">
        <f>T92+F126/100000*F271</f>
        <v>0</v>
      </c>
      <c r="U188" s="292">
        <f>U92+G126/100000*G271</f>
        <v>0</v>
      </c>
      <c r="V188" s="292">
        <f>V92+H126/100000*H271</f>
        <v>0</v>
      </c>
      <c r="W188" s="292">
        <f>W92+I126/100000*I271</f>
        <v>0</v>
      </c>
      <c r="X188" s="292">
        <f>X92+J126/100000*J271</f>
        <v>0</v>
      </c>
      <c r="Y188" s="292">
        <f>Y92+K126/100000*K271</f>
        <v>0</v>
      </c>
      <c r="Z188" s="292">
        <f>Z92+L126/100000*L271</f>
        <v>0</v>
      </c>
      <c r="AA188" s="292">
        <f>AA92+M126/100000*M271</f>
        <v>0</v>
      </c>
      <c r="AB188" s="292">
        <f>AB92+N126/100000*N271</f>
        <v>0</v>
      </c>
      <c r="AC188" s="223">
        <f t="shared" si="75"/>
        <v>0</v>
      </c>
      <c r="AD188" s="139"/>
      <c r="AE188" s="139"/>
      <c r="AF188" s="139"/>
    </row>
    <row r="189" spans="1:32" ht="18.75">
      <c r="A189" s="513">
        <v>5</v>
      </c>
      <c r="B189" s="584">
        <f>$B$45</f>
        <v>0</v>
      </c>
      <c r="C189" s="561" t="s">
        <v>101</v>
      </c>
      <c r="D189" s="657"/>
      <c r="E189" s="661"/>
      <c r="F189" s="661"/>
      <c r="G189" s="661"/>
      <c r="H189" s="661"/>
      <c r="I189" s="661"/>
      <c r="J189" s="661"/>
      <c r="K189" s="661"/>
      <c r="L189" s="661"/>
      <c r="M189" s="661"/>
      <c r="N189" s="661"/>
      <c r="O189" s="661"/>
      <c r="P189" s="293" t="s">
        <v>104</v>
      </c>
      <c r="Q189" s="275">
        <f>SUM(Q172:Q188)</f>
        <v>0</v>
      </c>
      <c r="R189" s="275">
        <f aca="true" t="shared" si="84" ref="R189:AB189">SUM(R172:R188)</f>
        <v>0</v>
      </c>
      <c r="S189" s="275">
        <f t="shared" si="84"/>
        <v>0</v>
      </c>
      <c r="T189" s="275">
        <f t="shared" si="84"/>
        <v>0</v>
      </c>
      <c r="U189" s="275">
        <f t="shared" si="84"/>
        <v>0</v>
      </c>
      <c r="V189" s="275">
        <f t="shared" si="84"/>
        <v>0</v>
      </c>
      <c r="W189" s="275">
        <f t="shared" si="84"/>
        <v>0</v>
      </c>
      <c r="X189" s="275">
        <f t="shared" si="84"/>
        <v>0</v>
      </c>
      <c r="Y189" s="275">
        <f t="shared" si="84"/>
        <v>0</v>
      </c>
      <c r="Z189" s="275">
        <f t="shared" si="84"/>
        <v>0</v>
      </c>
      <c r="AA189" s="275">
        <f t="shared" si="84"/>
        <v>0</v>
      </c>
      <c r="AB189" s="275">
        <f t="shared" si="84"/>
        <v>0</v>
      </c>
      <c r="AC189" s="209">
        <f t="shared" si="75"/>
        <v>0</v>
      </c>
      <c r="AD189" s="139"/>
      <c r="AE189" s="139"/>
      <c r="AF189" s="139"/>
    </row>
    <row r="190" spans="1:32" ht="18.75">
      <c r="A190" s="555"/>
      <c r="B190" s="584"/>
      <c r="C190" s="561" t="s">
        <v>102</v>
      </c>
      <c r="D190" s="658">
        <f aca="true" t="shared" si="85" ref="D190:O190">D$169*D189/100</f>
        <v>0</v>
      </c>
      <c r="E190" s="659">
        <f t="shared" si="85"/>
        <v>0</v>
      </c>
      <c r="F190" s="659">
        <f t="shared" si="85"/>
        <v>0</v>
      </c>
      <c r="G190" s="659">
        <f t="shared" si="85"/>
        <v>0</v>
      </c>
      <c r="H190" s="659">
        <f t="shared" si="85"/>
        <v>0</v>
      </c>
      <c r="I190" s="659">
        <f t="shared" si="85"/>
        <v>0</v>
      </c>
      <c r="J190" s="659">
        <f t="shared" si="85"/>
        <v>0</v>
      </c>
      <c r="K190" s="659">
        <f t="shared" si="85"/>
        <v>0</v>
      </c>
      <c r="L190" s="659">
        <f t="shared" si="85"/>
        <v>0</v>
      </c>
      <c r="M190" s="659">
        <f t="shared" si="85"/>
        <v>0</v>
      </c>
      <c r="N190" s="659">
        <f t="shared" si="85"/>
        <v>0</v>
      </c>
      <c r="O190" s="659">
        <f t="shared" si="85"/>
        <v>0</v>
      </c>
      <c r="P190" s="139"/>
      <c r="Q190" s="139"/>
      <c r="R190" s="139"/>
      <c r="S190" s="139"/>
      <c r="T190" s="139"/>
      <c r="U190" s="139"/>
      <c r="V190" s="139"/>
      <c r="W190" s="139"/>
      <c r="X190" s="139"/>
      <c r="Y190" s="139"/>
      <c r="Z190" s="139"/>
      <c r="AA190" s="139"/>
      <c r="AB190" s="139"/>
      <c r="AC190" s="139"/>
      <c r="AD190" s="139"/>
      <c r="AE190" s="139"/>
      <c r="AF190" s="139"/>
    </row>
    <row r="191" spans="1:32" ht="19.5" thickBot="1">
      <c r="A191" s="556"/>
      <c r="B191" s="585"/>
      <c r="C191" s="562" t="s">
        <v>103</v>
      </c>
      <c r="D191" s="660"/>
      <c r="E191" s="662"/>
      <c r="F191" s="662"/>
      <c r="G191" s="662"/>
      <c r="H191" s="662"/>
      <c r="I191" s="662"/>
      <c r="J191" s="662"/>
      <c r="K191" s="662"/>
      <c r="L191" s="662"/>
      <c r="M191" s="662"/>
      <c r="N191" s="662"/>
      <c r="O191" s="663"/>
      <c r="P191" s="293" t="s">
        <v>105</v>
      </c>
      <c r="Q191" s="275">
        <f>MAX(Q189:AB189)</f>
        <v>0</v>
      </c>
      <c r="R191" s="139"/>
      <c r="S191" s="139"/>
      <c r="T191" s="139"/>
      <c r="U191" s="139"/>
      <c r="V191" s="139"/>
      <c r="W191" s="139"/>
      <c r="X191" s="139"/>
      <c r="Y191" s="139"/>
      <c r="Z191" s="139"/>
      <c r="AA191" s="139"/>
      <c r="AB191" s="139"/>
      <c r="AC191" s="139"/>
      <c r="AD191" s="139"/>
      <c r="AE191" s="139"/>
      <c r="AF191" s="139"/>
    </row>
    <row r="192" spans="1:32" ht="19.5" thickTop="1">
      <c r="A192" s="513"/>
      <c r="B192" s="586"/>
      <c r="C192" s="560" t="s">
        <v>100</v>
      </c>
      <c r="D192" s="654">
        <f aca="true" t="shared" si="86" ref="D192:O192">R30</f>
        <v>0</v>
      </c>
      <c r="E192" s="655">
        <f t="shared" si="86"/>
        <v>0</v>
      </c>
      <c r="F192" s="655">
        <f t="shared" si="86"/>
        <v>0</v>
      </c>
      <c r="G192" s="655">
        <f t="shared" si="86"/>
        <v>0</v>
      </c>
      <c r="H192" s="655">
        <f t="shared" si="86"/>
        <v>0</v>
      </c>
      <c r="I192" s="655">
        <f t="shared" si="86"/>
        <v>0</v>
      </c>
      <c r="J192" s="655">
        <f t="shared" si="86"/>
        <v>0</v>
      </c>
      <c r="K192" s="655">
        <f t="shared" si="86"/>
        <v>0</v>
      </c>
      <c r="L192" s="655">
        <f t="shared" si="86"/>
        <v>0</v>
      </c>
      <c r="M192" s="655">
        <f t="shared" si="86"/>
        <v>0</v>
      </c>
      <c r="N192" s="655">
        <f t="shared" si="86"/>
        <v>0</v>
      </c>
      <c r="O192" s="655">
        <f t="shared" si="86"/>
        <v>0</v>
      </c>
      <c r="P192" s="139"/>
      <c r="Q192" s="139"/>
      <c r="R192" s="139"/>
      <c r="S192" s="139"/>
      <c r="T192" s="139"/>
      <c r="U192" s="139"/>
      <c r="V192" s="139"/>
      <c r="W192" s="139"/>
      <c r="X192" s="139"/>
      <c r="Y192" s="139"/>
      <c r="Z192" s="139"/>
      <c r="AA192" s="139"/>
      <c r="AB192" s="139"/>
      <c r="AC192" s="139"/>
      <c r="AD192" s="139"/>
      <c r="AE192" s="139"/>
      <c r="AF192" s="139"/>
    </row>
    <row r="193" spans="1:32" ht="18.75">
      <c r="A193" s="513">
        <v>6</v>
      </c>
      <c r="B193" s="584">
        <f>$B$46</f>
        <v>0</v>
      </c>
      <c r="C193" s="561" t="s">
        <v>101</v>
      </c>
      <c r="D193" s="657"/>
      <c r="E193" s="661"/>
      <c r="F193" s="661"/>
      <c r="G193" s="661"/>
      <c r="H193" s="661"/>
      <c r="I193" s="661"/>
      <c r="J193" s="661"/>
      <c r="K193" s="661"/>
      <c r="L193" s="661"/>
      <c r="M193" s="661"/>
      <c r="N193" s="661"/>
      <c r="O193" s="661"/>
      <c r="P193" s="139"/>
      <c r="Q193" s="139"/>
      <c r="R193" s="139"/>
      <c r="S193" s="139"/>
      <c r="T193" s="139"/>
      <c r="U193" s="139"/>
      <c r="V193" s="139"/>
      <c r="W193" s="139"/>
      <c r="X193" s="139"/>
      <c r="Y193" s="139"/>
      <c r="Z193" s="139"/>
      <c r="AA193" s="139"/>
      <c r="AB193" s="139"/>
      <c r="AC193" s="139"/>
      <c r="AD193" s="139"/>
      <c r="AE193" s="139"/>
      <c r="AF193" s="139"/>
    </row>
    <row r="194" spans="1:32" ht="18.75">
      <c r="A194" s="555"/>
      <c r="B194" s="584"/>
      <c r="C194" s="561" t="s">
        <v>102</v>
      </c>
      <c r="D194" s="658">
        <f aca="true" t="shared" si="87" ref="D194:O194">D$169*D193/100</f>
        <v>0</v>
      </c>
      <c r="E194" s="659">
        <f t="shared" si="87"/>
        <v>0</v>
      </c>
      <c r="F194" s="659">
        <f t="shared" si="87"/>
        <v>0</v>
      </c>
      <c r="G194" s="659">
        <f t="shared" si="87"/>
        <v>0</v>
      </c>
      <c r="H194" s="659">
        <f t="shared" si="87"/>
        <v>0</v>
      </c>
      <c r="I194" s="659">
        <f t="shared" si="87"/>
        <v>0</v>
      </c>
      <c r="J194" s="659">
        <f t="shared" si="87"/>
        <v>0</v>
      </c>
      <c r="K194" s="659">
        <f t="shared" si="87"/>
        <v>0</v>
      </c>
      <c r="L194" s="659">
        <f t="shared" si="87"/>
        <v>0</v>
      </c>
      <c r="M194" s="659">
        <f t="shared" si="87"/>
        <v>0</v>
      </c>
      <c r="N194" s="659">
        <f t="shared" si="87"/>
        <v>0</v>
      </c>
      <c r="O194" s="659">
        <f t="shared" si="87"/>
        <v>0</v>
      </c>
      <c r="P194" s="294" t="s">
        <v>106</v>
      </c>
      <c r="Q194" s="295">
        <f aca="true" t="shared" si="88" ref="Q194:AB194">D39</f>
        <v>0</v>
      </c>
      <c r="R194" s="279">
        <f t="shared" si="88"/>
        <v>0</v>
      </c>
      <c r="S194" s="279">
        <f t="shared" si="88"/>
        <v>0</v>
      </c>
      <c r="T194" s="279">
        <f t="shared" si="88"/>
        <v>0</v>
      </c>
      <c r="U194" s="279">
        <f t="shared" si="88"/>
        <v>0</v>
      </c>
      <c r="V194" s="279">
        <f t="shared" si="88"/>
        <v>0</v>
      </c>
      <c r="W194" s="279">
        <f t="shared" si="88"/>
        <v>0</v>
      </c>
      <c r="X194" s="279">
        <f t="shared" si="88"/>
        <v>0</v>
      </c>
      <c r="Y194" s="279">
        <f t="shared" si="88"/>
        <v>0</v>
      </c>
      <c r="Z194" s="279">
        <f t="shared" si="88"/>
        <v>0</v>
      </c>
      <c r="AA194" s="279">
        <f t="shared" si="88"/>
        <v>0</v>
      </c>
      <c r="AB194" s="279">
        <f t="shared" si="88"/>
        <v>0</v>
      </c>
      <c r="AC194" s="139" t="s">
        <v>4</v>
      </c>
      <c r="AD194" s="139"/>
      <c r="AE194" s="139"/>
      <c r="AF194" s="139"/>
    </row>
    <row r="195" spans="1:32" ht="19.5" thickBot="1">
      <c r="A195" s="556"/>
      <c r="B195" s="585"/>
      <c r="C195" s="562" t="s">
        <v>103</v>
      </c>
      <c r="D195" s="660"/>
      <c r="E195" s="662"/>
      <c r="F195" s="662"/>
      <c r="G195" s="662"/>
      <c r="H195" s="662"/>
      <c r="I195" s="662"/>
      <c r="J195" s="662"/>
      <c r="K195" s="662"/>
      <c r="L195" s="662"/>
      <c r="M195" s="662"/>
      <c r="N195" s="662"/>
      <c r="O195" s="663"/>
      <c r="P195" s="194" t="s">
        <v>107</v>
      </c>
      <c r="Q195" s="265">
        <f>D169*$C$11/100000</f>
        <v>0</v>
      </c>
      <c r="R195" s="265">
        <f aca="true" t="shared" si="89" ref="R195:AA195">E169*$C$11/100000</f>
        <v>0</v>
      </c>
      <c r="S195" s="265">
        <f t="shared" si="89"/>
        <v>0</v>
      </c>
      <c r="T195" s="265">
        <f t="shared" si="89"/>
        <v>0</v>
      </c>
      <c r="U195" s="265">
        <f t="shared" si="89"/>
        <v>0</v>
      </c>
      <c r="V195" s="265">
        <f t="shared" si="89"/>
        <v>0</v>
      </c>
      <c r="W195" s="265">
        <f t="shared" si="89"/>
        <v>0</v>
      </c>
      <c r="X195" s="265">
        <f t="shared" si="89"/>
        <v>0</v>
      </c>
      <c r="Y195" s="265">
        <f t="shared" si="89"/>
        <v>0</v>
      </c>
      <c r="Z195" s="265">
        <f t="shared" si="89"/>
        <v>0</v>
      </c>
      <c r="AA195" s="265">
        <f t="shared" si="89"/>
        <v>0</v>
      </c>
      <c r="AB195" s="265">
        <f>$O169*$C$11/100000</f>
        <v>0</v>
      </c>
      <c r="AC195" s="296">
        <f>SUM(Q195:AB195)</f>
        <v>0</v>
      </c>
      <c r="AD195" s="139"/>
      <c r="AE195" s="139"/>
      <c r="AF195" s="139"/>
    </row>
    <row r="196" spans="1:32" ht="19.5" thickTop="1">
      <c r="A196" s="513"/>
      <c r="B196" s="586"/>
      <c r="C196" s="560" t="s">
        <v>100</v>
      </c>
      <c r="D196" s="654">
        <f aca="true" t="shared" si="90" ref="D196:O196">R31</f>
        <v>0</v>
      </c>
      <c r="E196" s="655">
        <f t="shared" si="90"/>
        <v>0</v>
      </c>
      <c r="F196" s="655">
        <f t="shared" si="90"/>
        <v>0</v>
      </c>
      <c r="G196" s="655">
        <f t="shared" si="90"/>
        <v>0</v>
      </c>
      <c r="H196" s="655">
        <f t="shared" si="90"/>
        <v>0</v>
      </c>
      <c r="I196" s="655">
        <f t="shared" si="90"/>
        <v>0</v>
      </c>
      <c r="J196" s="655">
        <f t="shared" si="90"/>
        <v>0</v>
      </c>
      <c r="K196" s="655">
        <f t="shared" si="90"/>
        <v>0</v>
      </c>
      <c r="L196" s="655">
        <f t="shared" si="90"/>
        <v>0</v>
      </c>
      <c r="M196" s="655">
        <f t="shared" si="90"/>
        <v>0</v>
      </c>
      <c r="N196" s="655">
        <f t="shared" si="90"/>
        <v>0</v>
      </c>
      <c r="O196" s="655">
        <f t="shared" si="90"/>
        <v>0</v>
      </c>
      <c r="P196" s="150"/>
      <c r="Q196" s="297"/>
      <c r="R196" s="297"/>
      <c r="S196" s="297"/>
      <c r="T196" s="297"/>
      <c r="U196" s="297"/>
      <c r="V196" s="297"/>
      <c r="W196" s="297"/>
      <c r="X196" s="297"/>
      <c r="Y196" s="297"/>
      <c r="Z196" s="297"/>
      <c r="AA196" s="297"/>
      <c r="AB196" s="297"/>
      <c r="AC196" s="296"/>
      <c r="AD196" s="139"/>
      <c r="AE196" s="139"/>
      <c r="AF196" s="139"/>
    </row>
    <row r="197" spans="1:32" ht="18.75">
      <c r="A197" s="513">
        <v>7</v>
      </c>
      <c r="B197" s="584">
        <f>$B$47</f>
        <v>0</v>
      </c>
      <c r="C197" s="561" t="s">
        <v>101</v>
      </c>
      <c r="D197" s="657"/>
      <c r="E197" s="661"/>
      <c r="F197" s="661"/>
      <c r="G197" s="661"/>
      <c r="H197" s="661"/>
      <c r="I197" s="661"/>
      <c r="J197" s="661"/>
      <c r="K197" s="661"/>
      <c r="L197" s="661"/>
      <c r="M197" s="661"/>
      <c r="N197" s="661"/>
      <c r="O197" s="661"/>
      <c r="P197" s="194" t="s">
        <v>108</v>
      </c>
      <c r="Q197" s="265">
        <f aca="true" t="shared" si="91" ref="Q197:AB197">SUM(R202:R218)</f>
        <v>0</v>
      </c>
      <c r="R197" s="265">
        <f t="shared" si="91"/>
        <v>0</v>
      </c>
      <c r="S197" s="265">
        <f t="shared" si="91"/>
        <v>0</v>
      </c>
      <c r="T197" s="265">
        <f t="shared" si="91"/>
        <v>0</v>
      </c>
      <c r="U197" s="265">
        <f t="shared" si="91"/>
        <v>0</v>
      </c>
      <c r="V197" s="265">
        <f t="shared" si="91"/>
        <v>0</v>
      </c>
      <c r="W197" s="265">
        <f t="shared" si="91"/>
        <v>0</v>
      </c>
      <c r="X197" s="265">
        <f t="shared" si="91"/>
        <v>0</v>
      </c>
      <c r="Y197" s="265">
        <f t="shared" si="91"/>
        <v>0</v>
      </c>
      <c r="Z197" s="265">
        <f t="shared" si="91"/>
        <v>0</v>
      </c>
      <c r="AA197" s="265">
        <f t="shared" si="91"/>
        <v>0</v>
      </c>
      <c r="AB197" s="265">
        <f t="shared" si="91"/>
        <v>0</v>
      </c>
      <c r="AC197" s="296">
        <f>SUM(Q197:AB197)</f>
        <v>0</v>
      </c>
      <c r="AD197" s="139"/>
      <c r="AE197" s="139"/>
      <c r="AF197" s="139"/>
    </row>
    <row r="198" spans="1:32" ht="18.75">
      <c r="A198" s="555"/>
      <c r="B198" s="584"/>
      <c r="C198" s="561" t="s">
        <v>102</v>
      </c>
      <c r="D198" s="658">
        <f aca="true" t="shared" si="92" ref="D198:O198">D$169*D197/100</f>
        <v>0</v>
      </c>
      <c r="E198" s="659">
        <f t="shared" si="92"/>
        <v>0</v>
      </c>
      <c r="F198" s="659">
        <f t="shared" si="92"/>
        <v>0</v>
      </c>
      <c r="G198" s="659">
        <f t="shared" si="92"/>
        <v>0</v>
      </c>
      <c r="H198" s="659">
        <f t="shared" si="92"/>
        <v>0</v>
      </c>
      <c r="I198" s="659">
        <f t="shared" si="92"/>
        <v>0</v>
      </c>
      <c r="J198" s="659">
        <f t="shared" si="92"/>
        <v>0</v>
      </c>
      <c r="K198" s="659">
        <f t="shared" si="92"/>
        <v>0</v>
      </c>
      <c r="L198" s="659">
        <f t="shared" si="92"/>
        <v>0</v>
      </c>
      <c r="M198" s="659">
        <f t="shared" si="92"/>
        <v>0</v>
      </c>
      <c r="N198" s="659">
        <f t="shared" si="92"/>
        <v>0</v>
      </c>
      <c r="O198" s="659">
        <f t="shared" si="92"/>
        <v>0</v>
      </c>
      <c r="P198" s="194"/>
      <c r="Q198" s="194"/>
      <c r="R198" s="194"/>
      <c r="S198" s="194"/>
      <c r="T198" s="194"/>
      <c r="U198" s="194"/>
      <c r="V198" s="194"/>
      <c r="W198" s="194"/>
      <c r="X198" s="194"/>
      <c r="Y198" s="194"/>
      <c r="Z198" s="194"/>
      <c r="AA198" s="194"/>
      <c r="AB198" s="194"/>
      <c r="AC198" s="139"/>
      <c r="AD198" s="139"/>
      <c r="AE198" s="139"/>
      <c r="AF198" s="139"/>
    </row>
    <row r="199" spans="1:32" ht="19.5" thickBot="1">
      <c r="A199" s="556"/>
      <c r="B199" s="585"/>
      <c r="C199" s="562" t="s">
        <v>103</v>
      </c>
      <c r="D199" s="660"/>
      <c r="E199" s="662"/>
      <c r="F199" s="662"/>
      <c r="G199" s="662"/>
      <c r="H199" s="662"/>
      <c r="I199" s="662"/>
      <c r="J199" s="662"/>
      <c r="K199" s="662"/>
      <c r="L199" s="662"/>
      <c r="M199" s="662"/>
      <c r="N199" s="662"/>
      <c r="O199" s="663"/>
      <c r="P199" s="139"/>
      <c r="Q199" s="139"/>
      <c r="R199" s="139"/>
      <c r="S199" s="139"/>
      <c r="T199" s="139"/>
      <c r="U199" s="139"/>
      <c r="V199" s="139"/>
      <c r="W199" s="139"/>
      <c r="X199" s="139"/>
      <c r="Y199" s="139"/>
      <c r="Z199" s="139"/>
      <c r="AA199" s="139"/>
      <c r="AB199" s="139"/>
      <c r="AC199" s="139"/>
      <c r="AD199" s="139"/>
      <c r="AE199" s="139"/>
      <c r="AF199" s="139"/>
    </row>
    <row r="200" spans="1:32" ht="19.5" thickTop="1">
      <c r="A200" s="513"/>
      <c r="B200" s="586"/>
      <c r="C200" s="560" t="s">
        <v>100</v>
      </c>
      <c r="D200" s="654">
        <f aca="true" t="shared" si="93" ref="D200:O200">R32</f>
        <v>0</v>
      </c>
      <c r="E200" s="655">
        <f t="shared" si="93"/>
        <v>0</v>
      </c>
      <c r="F200" s="655">
        <f t="shared" si="93"/>
        <v>0</v>
      </c>
      <c r="G200" s="655">
        <f t="shared" si="93"/>
        <v>0</v>
      </c>
      <c r="H200" s="655">
        <f t="shared" si="93"/>
        <v>0</v>
      </c>
      <c r="I200" s="655">
        <f t="shared" si="93"/>
        <v>0</v>
      </c>
      <c r="J200" s="655">
        <f t="shared" si="93"/>
        <v>0</v>
      </c>
      <c r="K200" s="655">
        <f t="shared" si="93"/>
        <v>0</v>
      </c>
      <c r="L200" s="655">
        <f t="shared" si="93"/>
        <v>0</v>
      </c>
      <c r="M200" s="655">
        <f t="shared" si="93"/>
        <v>0</v>
      </c>
      <c r="N200" s="655">
        <f t="shared" si="93"/>
        <v>0</v>
      </c>
      <c r="O200" s="655">
        <f t="shared" si="93"/>
        <v>0</v>
      </c>
      <c r="P200" s="298" t="s">
        <v>109</v>
      </c>
      <c r="Q200" s="139"/>
      <c r="R200" s="139"/>
      <c r="S200" s="139"/>
      <c r="T200" s="139"/>
      <c r="U200" s="139"/>
      <c r="V200" s="139"/>
      <c r="W200" s="139"/>
      <c r="X200" s="139"/>
      <c r="Y200" s="139"/>
      <c r="Z200" s="139"/>
      <c r="AA200" s="139"/>
      <c r="AB200" s="139"/>
      <c r="AC200" s="139"/>
      <c r="AD200" s="139"/>
      <c r="AE200" s="139"/>
      <c r="AF200" s="139"/>
    </row>
    <row r="201" spans="1:32" ht="18.75">
      <c r="A201" s="513">
        <v>8</v>
      </c>
      <c r="B201" s="584">
        <f>$B$48</f>
        <v>0</v>
      </c>
      <c r="C201" s="561" t="s">
        <v>101</v>
      </c>
      <c r="D201" s="657"/>
      <c r="E201" s="661"/>
      <c r="F201" s="661"/>
      <c r="G201" s="661"/>
      <c r="H201" s="661"/>
      <c r="I201" s="661"/>
      <c r="J201" s="661"/>
      <c r="K201" s="661"/>
      <c r="L201" s="661"/>
      <c r="M201" s="661"/>
      <c r="N201" s="661"/>
      <c r="O201" s="661"/>
      <c r="P201" s="195" t="s">
        <v>788</v>
      </c>
      <c r="Q201" s="299" t="s">
        <v>110</v>
      </c>
      <c r="R201" s="300">
        <f aca="true" t="shared" si="94" ref="R201:AC201">D39</f>
        <v>0</v>
      </c>
      <c r="S201" s="278">
        <f t="shared" si="94"/>
        <v>0</v>
      </c>
      <c r="T201" s="278">
        <f t="shared" si="94"/>
        <v>0</v>
      </c>
      <c r="U201" s="278">
        <f t="shared" si="94"/>
        <v>0</v>
      </c>
      <c r="V201" s="278">
        <f t="shared" si="94"/>
        <v>0</v>
      </c>
      <c r="W201" s="278">
        <f t="shared" si="94"/>
        <v>0</v>
      </c>
      <c r="X201" s="278">
        <f t="shared" si="94"/>
        <v>0</v>
      </c>
      <c r="Y201" s="278">
        <f t="shared" si="94"/>
        <v>0</v>
      </c>
      <c r="Z201" s="278">
        <f t="shared" si="94"/>
        <v>0</v>
      </c>
      <c r="AA201" s="278">
        <f t="shared" si="94"/>
        <v>0</v>
      </c>
      <c r="AB201" s="278">
        <f t="shared" si="94"/>
        <v>0</v>
      </c>
      <c r="AC201" s="278">
        <f t="shared" si="94"/>
        <v>0</v>
      </c>
      <c r="AD201" s="194" t="s">
        <v>4</v>
      </c>
      <c r="AE201" s="139"/>
      <c r="AF201" s="139"/>
    </row>
    <row r="202" spans="1:32" ht="18.75">
      <c r="A202" s="555"/>
      <c r="B202" s="584"/>
      <c r="C202" s="561" t="s">
        <v>102</v>
      </c>
      <c r="D202" s="658">
        <f aca="true" t="shared" si="95" ref="D202:O202">D$169*D201/100</f>
        <v>0</v>
      </c>
      <c r="E202" s="659">
        <f t="shared" si="95"/>
        <v>0</v>
      </c>
      <c r="F202" s="659">
        <f t="shared" si="95"/>
        <v>0</v>
      </c>
      <c r="G202" s="659">
        <f t="shared" si="95"/>
        <v>0</v>
      </c>
      <c r="H202" s="659">
        <f t="shared" si="95"/>
        <v>0</v>
      </c>
      <c r="I202" s="659">
        <f t="shared" si="95"/>
        <v>0</v>
      </c>
      <c r="J202" s="659">
        <f t="shared" si="95"/>
        <v>0</v>
      </c>
      <c r="K202" s="659">
        <f t="shared" si="95"/>
        <v>0</v>
      </c>
      <c r="L202" s="659">
        <f t="shared" si="95"/>
        <v>0</v>
      </c>
      <c r="M202" s="659">
        <f t="shared" si="95"/>
        <v>0</v>
      </c>
      <c r="N202" s="659">
        <f t="shared" si="95"/>
        <v>0</v>
      </c>
      <c r="O202" s="659">
        <f t="shared" si="95"/>
        <v>0</v>
      </c>
      <c r="P202" s="293">
        <v>1</v>
      </c>
      <c r="Q202" s="301">
        <f>MAX(C94:N94)</f>
        <v>0</v>
      </c>
      <c r="R202" s="302">
        <f>0.00001*$Q202*D174</f>
        <v>0</v>
      </c>
      <c r="S202" s="302">
        <f>0.00001*$Q202*E174</f>
        <v>0</v>
      </c>
      <c r="T202" s="302">
        <f>0.00001*$Q202*F174</f>
        <v>0</v>
      </c>
      <c r="U202" s="302">
        <f>0.00001*$Q202*G174</f>
        <v>0</v>
      </c>
      <c r="V202" s="302">
        <f>0.00001*$Q202*H174</f>
        <v>0</v>
      </c>
      <c r="W202" s="302">
        <f>0.00001*$Q202*I174</f>
        <v>0</v>
      </c>
      <c r="X202" s="302">
        <f>0.00001*$Q202*J174</f>
        <v>0</v>
      </c>
      <c r="Y202" s="302">
        <f>0.00001*$Q202*K174</f>
        <v>0</v>
      </c>
      <c r="Z202" s="302">
        <f>0.00001*$Q202*L174</f>
        <v>0</v>
      </c>
      <c r="AA202" s="302">
        <f>0.00001*$Q202*M174</f>
        <v>0</v>
      </c>
      <c r="AB202" s="302">
        <f>0.00001*$Q202*N174</f>
        <v>0</v>
      </c>
      <c r="AC202" s="302">
        <f>0.00001*$Q202*$O174</f>
        <v>0</v>
      </c>
      <c r="AD202" s="302">
        <f>SUM(R202:AC202)</f>
        <v>0</v>
      </c>
      <c r="AE202" s="139"/>
      <c r="AF202" s="139"/>
    </row>
    <row r="203" spans="1:32" ht="19.5" thickBot="1">
      <c r="A203" s="556"/>
      <c r="B203" s="585"/>
      <c r="C203" s="562" t="s">
        <v>103</v>
      </c>
      <c r="D203" s="660"/>
      <c r="E203" s="662"/>
      <c r="F203" s="662"/>
      <c r="G203" s="662"/>
      <c r="H203" s="662"/>
      <c r="I203" s="662"/>
      <c r="J203" s="662"/>
      <c r="K203" s="662"/>
      <c r="L203" s="662"/>
      <c r="M203" s="662"/>
      <c r="N203" s="662"/>
      <c r="O203" s="663"/>
      <c r="P203" s="293">
        <f aca="true" t="shared" si="96" ref="P203:P218">P202+1</f>
        <v>2</v>
      </c>
      <c r="Q203" s="301">
        <f>MAX(C96:N96)</f>
        <v>0</v>
      </c>
      <c r="R203" s="302">
        <f>D178*$Q203/100000</f>
        <v>0</v>
      </c>
      <c r="S203" s="302">
        <f>E178*$Q203/100000</f>
        <v>0</v>
      </c>
      <c r="T203" s="302">
        <f>F178*$Q203/100000</f>
        <v>0</v>
      </c>
      <c r="U203" s="302">
        <f>G178*$Q203/100000</f>
        <v>0</v>
      </c>
      <c r="V203" s="302">
        <f>H178*$Q203/100000</f>
        <v>0</v>
      </c>
      <c r="W203" s="302">
        <f>I178*$Q203/100000</f>
        <v>0</v>
      </c>
      <c r="X203" s="302">
        <f>J178*$Q203/100000</f>
        <v>0</v>
      </c>
      <c r="Y203" s="302">
        <f>K178*$Q203/100000</f>
        <v>0</v>
      </c>
      <c r="Z203" s="302">
        <f>L178*$Q203/100000</f>
        <v>0</v>
      </c>
      <c r="AA203" s="302">
        <f>M178*$Q203/100000</f>
        <v>0</v>
      </c>
      <c r="AB203" s="302">
        <f>N178*$Q203/100000</f>
        <v>0</v>
      </c>
      <c r="AC203" s="302">
        <f>$O178*$Q203/100000</f>
        <v>0</v>
      </c>
      <c r="AD203" s="302">
        <f aca="true" t="shared" si="97" ref="AD203:AD218">SUM(R203:AC203)</f>
        <v>0</v>
      </c>
      <c r="AE203" s="139"/>
      <c r="AF203" s="139"/>
    </row>
    <row r="204" spans="1:32" ht="19.5" thickTop="1">
      <c r="A204" s="513"/>
      <c r="B204" s="586"/>
      <c r="C204" s="560" t="s">
        <v>100</v>
      </c>
      <c r="D204" s="654">
        <f aca="true" t="shared" si="98" ref="D204:O204">R33</f>
        <v>0</v>
      </c>
      <c r="E204" s="655">
        <f t="shared" si="98"/>
        <v>0</v>
      </c>
      <c r="F204" s="655">
        <f t="shared" si="98"/>
        <v>0</v>
      </c>
      <c r="G204" s="655">
        <f t="shared" si="98"/>
        <v>0</v>
      </c>
      <c r="H204" s="655">
        <f t="shared" si="98"/>
        <v>0</v>
      </c>
      <c r="I204" s="655">
        <f t="shared" si="98"/>
        <v>0</v>
      </c>
      <c r="J204" s="655">
        <f t="shared" si="98"/>
        <v>0</v>
      </c>
      <c r="K204" s="655">
        <f t="shared" si="98"/>
        <v>0</v>
      </c>
      <c r="L204" s="655">
        <f t="shared" si="98"/>
        <v>0</v>
      </c>
      <c r="M204" s="655">
        <f t="shared" si="98"/>
        <v>0</v>
      </c>
      <c r="N204" s="655">
        <f t="shared" si="98"/>
        <v>0</v>
      </c>
      <c r="O204" s="655">
        <f t="shared" si="98"/>
        <v>0</v>
      </c>
      <c r="P204" s="293">
        <f t="shared" si="96"/>
        <v>3</v>
      </c>
      <c r="Q204" s="301">
        <f>MAX(C98:N98)</f>
        <v>0</v>
      </c>
      <c r="R204" s="302">
        <f>D182*$Q204/100000</f>
        <v>0</v>
      </c>
      <c r="S204" s="302">
        <f>E182*$Q204/100000</f>
        <v>0</v>
      </c>
      <c r="T204" s="302">
        <f>F182*$Q204/100000</f>
        <v>0</v>
      </c>
      <c r="U204" s="302">
        <f>G182*$Q204/100000</f>
        <v>0</v>
      </c>
      <c r="V204" s="302">
        <f>H182*$Q204/100000</f>
        <v>0</v>
      </c>
      <c r="W204" s="302">
        <f>I182*$Q204/100000</f>
        <v>0</v>
      </c>
      <c r="X204" s="302">
        <f>J182*$Q204/100000</f>
        <v>0</v>
      </c>
      <c r="Y204" s="302">
        <f>K182*$Q204/100000</f>
        <v>0</v>
      </c>
      <c r="Z204" s="302">
        <f>L182*$Q204/100000</f>
        <v>0</v>
      </c>
      <c r="AA204" s="302">
        <f>M182*$Q204/100000</f>
        <v>0</v>
      </c>
      <c r="AB204" s="302">
        <f>N182*$Q204/100000</f>
        <v>0</v>
      </c>
      <c r="AC204" s="302">
        <f>$O182*$Q204/100000</f>
        <v>0</v>
      </c>
      <c r="AD204" s="302">
        <f t="shared" si="97"/>
        <v>0</v>
      </c>
      <c r="AE204" s="139"/>
      <c r="AF204" s="139"/>
    </row>
    <row r="205" spans="1:32" ht="18.75">
      <c r="A205" s="513">
        <v>9</v>
      </c>
      <c r="B205" s="584">
        <f>$B$49</f>
        <v>0</v>
      </c>
      <c r="C205" s="561" t="s">
        <v>101</v>
      </c>
      <c r="D205" s="657"/>
      <c r="E205" s="661"/>
      <c r="F205" s="661"/>
      <c r="G205" s="661"/>
      <c r="H205" s="661"/>
      <c r="I205" s="661"/>
      <c r="J205" s="661"/>
      <c r="K205" s="661"/>
      <c r="L205" s="661"/>
      <c r="M205" s="661"/>
      <c r="N205" s="661"/>
      <c r="O205" s="661"/>
      <c r="P205" s="293">
        <f t="shared" si="96"/>
        <v>4</v>
      </c>
      <c r="Q205" s="301">
        <f>MAX(C100:N100)</f>
        <v>0</v>
      </c>
      <c r="R205" s="302">
        <f>D186*$Q205/100000</f>
        <v>0</v>
      </c>
      <c r="S205" s="302">
        <f>E186*$Q205/100000</f>
        <v>0</v>
      </c>
      <c r="T205" s="302">
        <f>F186*$Q205/100000</f>
        <v>0</v>
      </c>
      <c r="U205" s="302">
        <f>G186*$Q205/100000</f>
        <v>0</v>
      </c>
      <c r="V205" s="302">
        <f>H186*$Q205/100000</f>
        <v>0</v>
      </c>
      <c r="W205" s="302">
        <f>I186*$Q205/100000</f>
        <v>0</v>
      </c>
      <c r="X205" s="302">
        <f>J186*$Q205/100000</f>
        <v>0</v>
      </c>
      <c r="Y205" s="302">
        <f>K186*$Q205/100000</f>
        <v>0</v>
      </c>
      <c r="Z205" s="302">
        <f>L186*$Q205/100000</f>
        <v>0</v>
      </c>
      <c r="AA205" s="302">
        <f>M186*$Q205/100000</f>
        <v>0</v>
      </c>
      <c r="AB205" s="302">
        <f>N186*$Q205/100000</f>
        <v>0</v>
      </c>
      <c r="AC205" s="302">
        <f>O186*$Q205/100000</f>
        <v>0</v>
      </c>
      <c r="AD205" s="302">
        <f t="shared" si="97"/>
        <v>0</v>
      </c>
      <c r="AE205" s="139"/>
      <c r="AF205" s="139"/>
    </row>
    <row r="206" spans="1:32" ht="18.75">
      <c r="A206" s="555"/>
      <c r="B206" s="584"/>
      <c r="C206" s="561" t="s">
        <v>102</v>
      </c>
      <c r="D206" s="658">
        <f aca="true" t="shared" si="99" ref="D206:O206">D$169*D205/100</f>
        <v>0</v>
      </c>
      <c r="E206" s="659">
        <f t="shared" si="99"/>
        <v>0</v>
      </c>
      <c r="F206" s="659">
        <f t="shared" si="99"/>
        <v>0</v>
      </c>
      <c r="G206" s="659">
        <f t="shared" si="99"/>
        <v>0</v>
      </c>
      <c r="H206" s="659">
        <f t="shared" si="99"/>
        <v>0</v>
      </c>
      <c r="I206" s="659">
        <f t="shared" si="99"/>
        <v>0</v>
      </c>
      <c r="J206" s="659">
        <f t="shared" si="99"/>
        <v>0</v>
      </c>
      <c r="K206" s="659">
        <f t="shared" si="99"/>
        <v>0</v>
      </c>
      <c r="L206" s="659">
        <f t="shared" si="99"/>
        <v>0</v>
      </c>
      <c r="M206" s="659">
        <f t="shared" si="99"/>
        <v>0</v>
      </c>
      <c r="N206" s="659">
        <f t="shared" si="99"/>
        <v>0</v>
      </c>
      <c r="O206" s="659">
        <f t="shared" si="99"/>
        <v>0</v>
      </c>
      <c r="P206" s="293">
        <f t="shared" si="96"/>
        <v>5</v>
      </c>
      <c r="Q206" s="301">
        <f>MAX(C102:N102)</f>
        <v>0</v>
      </c>
      <c r="R206" s="302">
        <f>D190*$Q206/100000</f>
        <v>0</v>
      </c>
      <c r="S206" s="302">
        <f>E190*$Q206/100000</f>
        <v>0</v>
      </c>
      <c r="T206" s="302">
        <f>F190*$Q206/100000</f>
        <v>0</v>
      </c>
      <c r="U206" s="302">
        <f>G190*$Q206/100000</f>
        <v>0</v>
      </c>
      <c r="V206" s="302">
        <f>H190*$Q206/100000</f>
        <v>0</v>
      </c>
      <c r="W206" s="302">
        <f>I190*$Q206/100000</f>
        <v>0</v>
      </c>
      <c r="X206" s="302">
        <f>J190*$Q206/100000</f>
        <v>0</v>
      </c>
      <c r="Y206" s="302">
        <f>K190*$Q206/100000</f>
        <v>0</v>
      </c>
      <c r="Z206" s="302">
        <f>L190*$Q206/100000</f>
        <v>0</v>
      </c>
      <c r="AA206" s="302">
        <f>M190*$Q206/100000</f>
        <v>0</v>
      </c>
      <c r="AB206" s="302">
        <f>N190*$Q206/100000</f>
        <v>0</v>
      </c>
      <c r="AC206" s="302">
        <f>O190*$Q206/100000</f>
        <v>0</v>
      </c>
      <c r="AD206" s="302">
        <f t="shared" si="97"/>
        <v>0</v>
      </c>
      <c r="AE206" s="139"/>
      <c r="AF206" s="139"/>
    </row>
    <row r="207" spans="1:32" ht="19.5" thickBot="1">
      <c r="A207" s="556"/>
      <c r="B207" s="585"/>
      <c r="C207" s="562" t="s">
        <v>103</v>
      </c>
      <c r="D207" s="660"/>
      <c r="E207" s="662"/>
      <c r="F207" s="662"/>
      <c r="G207" s="662"/>
      <c r="H207" s="662"/>
      <c r="I207" s="662"/>
      <c r="J207" s="662"/>
      <c r="K207" s="662"/>
      <c r="L207" s="662"/>
      <c r="M207" s="662"/>
      <c r="N207" s="662"/>
      <c r="O207" s="663"/>
      <c r="P207" s="293">
        <f t="shared" si="96"/>
        <v>6</v>
      </c>
      <c r="Q207" s="301">
        <f>MAX(C104:N104)</f>
        <v>0</v>
      </c>
      <c r="R207" s="302">
        <f>D194*$Q207/100000</f>
        <v>0</v>
      </c>
      <c r="S207" s="302">
        <f>E194*$Q207/100000</f>
        <v>0</v>
      </c>
      <c r="T207" s="302">
        <f>F194*$Q207/100000</f>
        <v>0</v>
      </c>
      <c r="U207" s="302">
        <f>G194*$Q207/100000</f>
        <v>0</v>
      </c>
      <c r="V207" s="302">
        <f>H194*$Q207/100000</f>
        <v>0</v>
      </c>
      <c r="W207" s="302">
        <f>I194*$Q207/100000</f>
        <v>0</v>
      </c>
      <c r="X207" s="302">
        <f>J194*$Q207/100000</f>
        <v>0</v>
      </c>
      <c r="Y207" s="302">
        <f>K194*$Q207/100000</f>
        <v>0</v>
      </c>
      <c r="Z207" s="302">
        <f>L194*$Q207/100000</f>
        <v>0</v>
      </c>
      <c r="AA207" s="302">
        <f>M194*$Q207/100000</f>
        <v>0</v>
      </c>
      <c r="AB207" s="302">
        <f>N194*$Q207/100000</f>
        <v>0</v>
      </c>
      <c r="AC207" s="302">
        <f>O194*$Q207/100000</f>
        <v>0</v>
      </c>
      <c r="AD207" s="302">
        <f t="shared" si="97"/>
        <v>0</v>
      </c>
      <c r="AE207" s="139"/>
      <c r="AF207" s="139"/>
    </row>
    <row r="208" spans="1:32" ht="19.5" thickTop="1">
      <c r="A208" s="513"/>
      <c r="B208" s="586"/>
      <c r="C208" s="560" t="s">
        <v>100</v>
      </c>
      <c r="D208" s="654">
        <f aca="true" t="shared" si="100" ref="D208:O208">R34</f>
        <v>0</v>
      </c>
      <c r="E208" s="655">
        <f t="shared" si="100"/>
        <v>0</v>
      </c>
      <c r="F208" s="655">
        <f t="shared" si="100"/>
        <v>0</v>
      </c>
      <c r="G208" s="655">
        <f t="shared" si="100"/>
        <v>0</v>
      </c>
      <c r="H208" s="655">
        <f t="shared" si="100"/>
        <v>0</v>
      </c>
      <c r="I208" s="655">
        <f t="shared" si="100"/>
        <v>0</v>
      </c>
      <c r="J208" s="655">
        <f t="shared" si="100"/>
        <v>0</v>
      </c>
      <c r="K208" s="655">
        <f t="shared" si="100"/>
        <v>0</v>
      </c>
      <c r="L208" s="655">
        <f t="shared" si="100"/>
        <v>0</v>
      </c>
      <c r="M208" s="655">
        <f t="shared" si="100"/>
        <v>0</v>
      </c>
      <c r="N208" s="655">
        <f t="shared" si="100"/>
        <v>0</v>
      </c>
      <c r="O208" s="655">
        <f t="shared" si="100"/>
        <v>0</v>
      </c>
      <c r="P208" s="293">
        <f t="shared" si="96"/>
        <v>7</v>
      </c>
      <c r="Q208" s="301">
        <f>MAX(C106:N106)</f>
        <v>0</v>
      </c>
      <c r="R208" s="302">
        <f>D198*$Q208/100000</f>
        <v>0</v>
      </c>
      <c r="S208" s="302">
        <f>E198*$Q208/100000</f>
        <v>0</v>
      </c>
      <c r="T208" s="302">
        <f>F198*$Q208/100000</f>
        <v>0</v>
      </c>
      <c r="U208" s="302">
        <f>G198*$Q208/100000</f>
        <v>0</v>
      </c>
      <c r="V208" s="302">
        <f>H198*$Q208/100000</f>
        <v>0</v>
      </c>
      <c r="W208" s="302">
        <f>I198*$Q208/100000</f>
        <v>0</v>
      </c>
      <c r="X208" s="302">
        <f>J198*$Q208/100000</f>
        <v>0</v>
      </c>
      <c r="Y208" s="302">
        <f>K198*$Q208/100000</f>
        <v>0</v>
      </c>
      <c r="Z208" s="302">
        <f>L198*$Q208/100000</f>
        <v>0</v>
      </c>
      <c r="AA208" s="302">
        <f>M198*$Q208/100000</f>
        <v>0</v>
      </c>
      <c r="AB208" s="302">
        <f>N198*$Q208/100000</f>
        <v>0</v>
      </c>
      <c r="AC208" s="302">
        <f>O198*$Q208/100000</f>
        <v>0</v>
      </c>
      <c r="AD208" s="302">
        <f t="shared" si="97"/>
        <v>0</v>
      </c>
      <c r="AE208" s="139"/>
      <c r="AF208" s="139"/>
    </row>
    <row r="209" spans="1:32" ht="18.75">
      <c r="A209" s="513">
        <v>10</v>
      </c>
      <c r="B209" s="584">
        <f>$B$50</f>
        <v>0</v>
      </c>
      <c r="C209" s="561" t="s">
        <v>101</v>
      </c>
      <c r="D209" s="657"/>
      <c r="E209" s="661"/>
      <c r="F209" s="661"/>
      <c r="G209" s="661"/>
      <c r="H209" s="661"/>
      <c r="I209" s="661"/>
      <c r="J209" s="661"/>
      <c r="K209" s="661"/>
      <c r="L209" s="661"/>
      <c r="M209" s="661"/>
      <c r="N209" s="661"/>
      <c r="O209" s="661"/>
      <c r="P209" s="293">
        <f t="shared" si="96"/>
        <v>8</v>
      </c>
      <c r="Q209" s="301">
        <f>MAX(C108:N108)</f>
        <v>0</v>
      </c>
      <c r="R209" s="302">
        <f>D202*$Q209/100000</f>
        <v>0</v>
      </c>
      <c r="S209" s="302">
        <f>E202*$Q209/100000</f>
        <v>0</v>
      </c>
      <c r="T209" s="302">
        <f>F202*$Q209/100000</f>
        <v>0</v>
      </c>
      <c r="U209" s="302">
        <f>G202*$Q209/100000</f>
        <v>0</v>
      </c>
      <c r="V209" s="302">
        <f>H202*$Q209/100000</f>
        <v>0</v>
      </c>
      <c r="W209" s="302">
        <f>I202*$Q209/100000</f>
        <v>0</v>
      </c>
      <c r="X209" s="302">
        <f>J202*$Q209/100000</f>
        <v>0</v>
      </c>
      <c r="Y209" s="302">
        <f>K202*$Q209/100000</f>
        <v>0</v>
      </c>
      <c r="Z209" s="302">
        <f>L202*$Q209/100000</f>
        <v>0</v>
      </c>
      <c r="AA209" s="302">
        <f>M202*$Q209/100000</f>
        <v>0</v>
      </c>
      <c r="AB209" s="302">
        <f>N202*$Q209/100000</f>
        <v>0</v>
      </c>
      <c r="AC209" s="302">
        <f>O202*$Q209/100000</f>
        <v>0</v>
      </c>
      <c r="AD209" s="302">
        <f t="shared" si="97"/>
        <v>0</v>
      </c>
      <c r="AE209" s="139"/>
      <c r="AF209" s="139"/>
    </row>
    <row r="210" spans="1:32" ht="18.75">
      <c r="A210" s="555"/>
      <c r="B210" s="584"/>
      <c r="C210" s="561" t="s">
        <v>102</v>
      </c>
      <c r="D210" s="658">
        <f aca="true" t="shared" si="101" ref="D210:O210">D$169*D209/100</f>
        <v>0</v>
      </c>
      <c r="E210" s="659">
        <f t="shared" si="101"/>
        <v>0</v>
      </c>
      <c r="F210" s="659">
        <f t="shared" si="101"/>
        <v>0</v>
      </c>
      <c r="G210" s="659">
        <f t="shared" si="101"/>
        <v>0</v>
      </c>
      <c r="H210" s="659">
        <f t="shared" si="101"/>
        <v>0</v>
      </c>
      <c r="I210" s="659">
        <f t="shared" si="101"/>
        <v>0</v>
      </c>
      <c r="J210" s="659">
        <f t="shared" si="101"/>
        <v>0</v>
      </c>
      <c r="K210" s="659">
        <f t="shared" si="101"/>
        <v>0</v>
      </c>
      <c r="L210" s="659">
        <f t="shared" si="101"/>
        <v>0</v>
      </c>
      <c r="M210" s="659">
        <f t="shared" si="101"/>
        <v>0</v>
      </c>
      <c r="N210" s="659">
        <f t="shared" si="101"/>
        <v>0</v>
      </c>
      <c r="O210" s="659">
        <f t="shared" si="101"/>
        <v>0</v>
      </c>
      <c r="P210" s="293">
        <f t="shared" si="96"/>
        <v>9</v>
      </c>
      <c r="Q210" s="301">
        <f>MAX(C110:N110)</f>
        <v>0</v>
      </c>
      <c r="R210" s="302">
        <f>D206*$Q210/100000</f>
        <v>0</v>
      </c>
      <c r="S210" s="302">
        <f>E206*$Q210/100000</f>
        <v>0</v>
      </c>
      <c r="T210" s="302">
        <f>F206*$Q210/100000</f>
        <v>0</v>
      </c>
      <c r="U210" s="302">
        <f>G206*$Q210/100000</f>
        <v>0</v>
      </c>
      <c r="V210" s="302">
        <f>H206*$Q210/100000</f>
        <v>0</v>
      </c>
      <c r="W210" s="302">
        <f>I206*$Q210/100000</f>
        <v>0</v>
      </c>
      <c r="X210" s="302">
        <f>J206*$Q210/100000</f>
        <v>0</v>
      </c>
      <c r="Y210" s="302">
        <f>K206*$Q210/100000</f>
        <v>0</v>
      </c>
      <c r="Z210" s="302">
        <f>L206*$Q210/100000</f>
        <v>0</v>
      </c>
      <c r="AA210" s="302">
        <f>M206*$Q210/100000</f>
        <v>0</v>
      </c>
      <c r="AB210" s="302">
        <f>N206*$Q210/100000</f>
        <v>0</v>
      </c>
      <c r="AC210" s="302">
        <f>O206*$Q210/100000</f>
        <v>0</v>
      </c>
      <c r="AD210" s="302">
        <f t="shared" si="97"/>
        <v>0</v>
      </c>
      <c r="AE210" s="139"/>
      <c r="AF210" s="139"/>
    </row>
    <row r="211" spans="1:32" ht="19.5" thickBot="1">
      <c r="A211" s="556"/>
      <c r="B211" s="585"/>
      <c r="C211" s="562" t="s">
        <v>103</v>
      </c>
      <c r="D211" s="660"/>
      <c r="E211" s="662"/>
      <c r="F211" s="662"/>
      <c r="G211" s="662"/>
      <c r="H211" s="662"/>
      <c r="I211" s="662"/>
      <c r="J211" s="662"/>
      <c r="K211" s="662"/>
      <c r="L211" s="662"/>
      <c r="M211" s="662"/>
      <c r="N211" s="662"/>
      <c r="O211" s="663"/>
      <c r="P211" s="293">
        <f t="shared" si="96"/>
        <v>10</v>
      </c>
      <c r="Q211" s="301">
        <f>MAX(C112:N112)</f>
        <v>0</v>
      </c>
      <c r="R211" s="302">
        <f>D210*$Q211/100000</f>
        <v>0</v>
      </c>
      <c r="S211" s="302">
        <f>E210*$Q211/100000</f>
        <v>0</v>
      </c>
      <c r="T211" s="302">
        <f>F210*$Q211/100000</f>
        <v>0</v>
      </c>
      <c r="U211" s="302">
        <f>G210*$Q211/100000</f>
        <v>0</v>
      </c>
      <c r="V211" s="302">
        <f>H210*$Q211/100000</f>
        <v>0</v>
      </c>
      <c r="W211" s="302">
        <f>I210*$Q211/100000</f>
        <v>0</v>
      </c>
      <c r="X211" s="302">
        <f>J210*$Q211/100000</f>
        <v>0</v>
      </c>
      <c r="Y211" s="302">
        <f>K210*$Q211/100000</f>
        <v>0</v>
      </c>
      <c r="Z211" s="302">
        <f>L210*$Q211/100000</f>
        <v>0</v>
      </c>
      <c r="AA211" s="302">
        <f>M210*$Q211/100000</f>
        <v>0</v>
      </c>
      <c r="AB211" s="302">
        <f>N210*$Q211/100000</f>
        <v>0</v>
      </c>
      <c r="AC211" s="302">
        <f>O210*$Q211/100000</f>
        <v>0</v>
      </c>
      <c r="AD211" s="302">
        <f t="shared" si="97"/>
        <v>0</v>
      </c>
      <c r="AE211" s="195"/>
      <c r="AF211" s="195"/>
    </row>
    <row r="212" spans="1:32" ht="19.5" thickTop="1">
      <c r="A212" s="513"/>
      <c r="B212" s="586"/>
      <c r="C212" s="560" t="s">
        <v>100</v>
      </c>
      <c r="D212" s="654">
        <f aca="true" t="shared" si="102" ref="D212:O212">R35</f>
        <v>0</v>
      </c>
      <c r="E212" s="655">
        <f t="shared" si="102"/>
        <v>0</v>
      </c>
      <c r="F212" s="655">
        <f t="shared" si="102"/>
        <v>0</v>
      </c>
      <c r="G212" s="655">
        <f t="shared" si="102"/>
        <v>0</v>
      </c>
      <c r="H212" s="655">
        <f t="shared" si="102"/>
        <v>0</v>
      </c>
      <c r="I212" s="655">
        <f t="shared" si="102"/>
        <v>0</v>
      </c>
      <c r="J212" s="655">
        <f t="shared" si="102"/>
        <v>0</v>
      </c>
      <c r="K212" s="655">
        <f t="shared" si="102"/>
        <v>0</v>
      </c>
      <c r="L212" s="655">
        <f t="shared" si="102"/>
        <v>0</v>
      </c>
      <c r="M212" s="655">
        <f t="shared" si="102"/>
        <v>0</v>
      </c>
      <c r="N212" s="655">
        <f t="shared" si="102"/>
        <v>0</v>
      </c>
      <c r="O212" s="655">
        <f t="shared" si="102"/>
        <v>0</v>
      </c>
      <c r="P212" s="293">
        <f t="shared" si="96"/>
        <v>11</v>
      </c>
      <c r="Q212" s="301">
        <f>MAX(C114:N114)</f>
        <v>0</v>
      </c>
      <c r="R212" s="302">
        <f>D214*$Q212/100000</f>
        <v>0</v>
      </c>
      <c r="S212" s="302">
        <f>E214*$Q212/100000</f>
        <v>0</v>
      </c>
      <c r="T212" s="302">
        <f>F214*$Q212/100000</f>
        <v>0</v>
      </c>
      <c r="U212" s="302">
        <f>G214*$Q212/100000</f>
        <v>0</v>
      </c>
      <c r="V212" s="302">
        <f>H214*$Q212/100000</f>
        <v>0</v>
      </c>
      <c r="W212" s="302">
        <f>I214*$Q212/100000</f>
        <v>0</v>
      </c>
      <c r="X212" s="302">
        <f>J214*$Q212/100000</f>
        <v>0</v>
      </c>
      <c r="Y212" s="302">
        <f>K214*$Q212/100000</f>
        <v>0</v>
      </c>
      <c r="Z212" s="302">
        <f>L214*$Q212/100000</f>
        <v>0</v>
      </c>
      <c r="AA212" s="302">
        <f>M214*$Q212/100000</f>
        <v>0</v>
      </c>
      <c r="AB212" s="302">
        <f>N214*$Q212/100000</f>
        <v>0</v>
      </c>
      <c r="AC212" s="302">
        <f>O214*$Q212/100000</f>
        <v>0</v>
      </c>
      <c r="AD212" s="302">
        <f t="shared" si="97"/>
        <v>0</v>
      </c>
      <c r="AE212" s="139"/>
      <c r="AF212" s="139"/>
    </row>
    <row r="213" spans="1:32" ht="18.75">
      <c r="A213" s="513">
        <v>11</v>
      </c>
      <c r="B213" s="584">
        <f>$B$51</f>
        <v>0</v>
      </c>
      <c r="C213" s="561" t="s">
        <v>101</v>
      </c>
      <c r="D213" s="657"/>
      <c r="E213" s="661"/>
      <c r="F213" s="661"/>
      <c r="G213" s="661"/>
      <c r="H213" s="661"/>
      <c r="I213" s="661"/>
      <c r="J213" s="661"/>
      <c r="K213" s="661"/>
      <c r="L213" s="661"/>
      <c r="M213" s="661"/>
      <c r="N213" s="661"/>
      <c r="O213" s="661"/>
      <c r="P213" s="293">
        <f t="shared" si="96"/>
        <v>12</v>
      </c>
      <c r="Q213" s="301">
        <f>MAX(C116:N116)</f>
        <v>0</v>
      </c>
      <c r="R213" s="302">
        <f>D218*$Q213/100000</f>
        <v>0</v>
      </c>
      <c r="S213" s="302">
        <f>E218*$Q213/100000</f>
        <v>0</v>
      </c>
      <c r="T213" s="302">
        <f>F218*$Q213/100000</f>
        <v>0</v>
      </c>
      <c r="U213" s="302">
        <f>G218*$Q213/100000</f>
        <v>0</v>
      </c>
      <c r="V213" s="302">
        <f>H218*$Q213/100000</f>
        <v>0</v>
      </c>
      <c r="W213" s="302">
        <f>I218*$Q213/100000</f>
        <v>0</v>
      </c>
      <c r="X213" s="302">
        <f>J218*$Q213/100000</f>
        <v>0</v>
      </c>
      <c r="Y213" s="302">
        <f>K218*$Q213/100000</f>
        <v>0</v>
      </c>
      <c r="Z213" s="302">
        <f>L218*$Q213/100000</f>
        <v>0</v>
      </c>
      <c r="AA213" s="302">
        <f>M218*$Q213/100000</f>
        <v>0</v>
      </c>
      <c r="AB213" s="302">
        <f>N218*$Q213/100000</f>
        <v>0</v>
      </c>
      <c r="AC213" s="302">
        <f>O218*$Q213/100000</f>
        <v>0</v>
      </c>
      <c r="AD213" s="302">
        <f t="shared" si="97"/>
        <v>0</v>
      </c>
      <c r="AE213" s="139"/>
      <c r="AF213" s="139"/>
    </row>
    <row r="214" spans="1:32" ht="18.75">
      <c r="A214" s="555"/>
      <c r="B214" s="584"/>
      <c r="C214" s="561" t="s">
        <v>102</v>
      </c>
      <c r="D214" s="658">
        <f aca="true" t="shared" si="103" ref="D214:O214">D$169*D213/100</f>
        <v>0</v>
      </c>
      <c r="E214" s="659">
        <f t="shared" si="103"/>
        <v>0</v>
      </c>
      <c r="F214" s="659">
        <f t="shared" si="103"/>
        <v>0</v>
      </c>
      <c r="G214" s="659">
        <f t="shared" si="103"/>
        <v>0</v>
      </c>
      <c r="H214" s="659">
        <f t="shared" si="103"/>
        <v>0</v>
      </c>
      <c r="I214" s="659">
        <f t="shared" si="103"/>
        <v>0</v>
      </c>
      <c r="J214" s="659">
        <f t="shared" si="103"/>
        <v>0</v>
      </c>
      <c r="K214" s="659">
        <f t="shared" si="103"/>
        <v>0</v>
      </c>
      <c r="L214" s="659">
        <f t="shared" si="103"/>
        <v>0</v>
      </c>
      <c r="M214" s="659">
        <f t="shared" si="103"/>
        <v>0</v>
      </c>
      <c r="N214" s="659">
        <f t="shared" si="103"/>
        <v>0</v>
      </c>
      <c r="O214" s="659">
        <f t="shared" si="103"/>
        <v>0</v>
      </c>
      <c r="P214" s="293">
        <f t="shared" si="96"/>
        <v>13</v>
      </c>
      <c r="Q214" s="301">
        <f>MAX(C118:N118)</f>
        <v>0</v>
      </c>
      <c r="R214" s="302">
        <f>D222*$Q214/100000</f>
        <v>0</v>
      </c>
      <c r="S214" s="302">
        <f>E222*$Q214/100000</f>
        <v>0</v>
      </c>
      <c r="T214" s="302">
        <f>F222*$Q214/100000</f>
        <v>0</v>
      </c>
      <c r="U214" s="302">
        <f>G222*$Q214/100000</f>
        <v>0</v>
      </c>
      <c r="V214" s="302">
        <f>H222*$Q214/100000</f>
        <v>0</v>
      </c>
      <c r="W214" s="302">
        <f>I222*$Q214/100000</f>
        <v>0</v>
      </c>
      <c r="X214" s="302">
        <f>J222*$Q214/100000</f>
        <v>0</v>
      </c>
      <c r="Y214" s="302">
        <f>K222*$Q214/100000</f>
        <v>0</v>
      </c>
      <c r="Z214" s="302">
        <f>L222*$Q214/100000</f>
        <v>0</v>
      </c>
      <c r="AA214" s="302">
        <f>M222*$Q214/100000</f>
        <v>0</v>
      </c>
      <c r="AB214" s="302">
        <f>N222*$Q214/100000</f>
        <v>0</v>
      </c>
      <c r="AC214" s="302">
        <f>O222*$Q214/100000</f>
        <v>0</v>
      </c>
      <c r="AD214" s="302">
        <f t="shared" si="97"/>
        <v>0</v>
      </c>
      <c r="AE214" s="139"/>
      <c r="AF214" s="139"/>
    </row>
    <row r="215" spans="1:32" ht="19.5" thickBot="1">
      <c r="A215" s="556"/>
      <c r="B215" s="585"/>
      <c r="C215" s="562" t="s">
        <v>103</v>
      </c>
      <c r="D215" s="660"/>
      <c r="E215" s="662"/>
      <c r="F215" s="662"/>
      <c r="G215" s="662"/>
      <c r="H215" s="662"/>
      <c r="I215" s="662"/>
      <c r="J215" s="662"/>
      <c r="K215" s="662"/>
      <c r="L215" s="662"/>
      <c r="M215" s="662"/>
      <c r="N215" s="662"/>
      <c r="O215" s="663"/>
      <c r="P215" s="293">
        <f t="shared" si="96"/>
        <v>14</v>
      </c>
      <c r="Q215" s="301">
        <f>MAX(C120:N120)</f>
        <v>0</v>
      </c>
      <c r="R215" s="302">
        <f>D226*$Q215/100000</f>
        <v>0</v>
      </c>
      <c r="S215" s="302">
        <f>E226*$Q215/100000</f>
        <v>0</v>
      </c>
      <c r="T215" s="302">
        <f>F226*$Q215/100000</f>
        <v>0</v>
      </c>
      <c r="U215" s="302">
        <f>G226*$Q215/100000</f>
        <v>0</v>
      </c>
      <c r="V215" s="302">
        <f>H226*$Q215/100000</f>
        <v>0</v>
      </c>
      <c r="W215" s="302">
        <f>I226*$Q215/100000</f>
        <v>0</v>
      </c>
      <c r="X215" s="302">
        <f>J226*$Q215/100000</f>
        <v>0</v>
      </c>
      <c r="Y215" s="302">
        <f>K226*$Q215/100000</f>
        <v>0</v>
      </c>
      <c r="Z215" s="302">
        <f>L226*$Q215/100000</f>
        <v>0</v>
      </c>
      <c r="AA215" s="302">
        <f>M226*$Q215/100000</f>
        <v>0</v>
      </c>
      <c r="AB215" s="302">
        <f>N226*$Q215/100000</f>
        <v>0</v>
      </c>
      <c r="AC215" s="302">
        <f>O226*$Q215/100000</f>
        <v>0</v>
      </c>
      <c r="AD215" s="302">
        <f t="shared" si="97"/>
        <v>0</v>
      </c>
      <c r="AE215" s="139"/>
      <c r="AF215" s="139"/>
    </row>
    <row r="216" spans="1:32" ht="19.5" thickTop="1">
      <c r="A216" s="513"/>
      <c r="B216" s="586"/>
      <c r="C216" s="560" t="s">
        <v>100</v>
      </c>
      <c r="D216" s="654">
        <f aca="true" t="shared" si="104" ref="D216:O216">R36</f>
        <v>0</v>
      </c>
      <c r="E216" s="655">
        <f t="shared" si="104"/>
        <v>0</v>
      </c>
      <c r="F216" s="655">
        <f t="shared" si="104"/>
        <v>0</v>
      </c>
      <c r="G216" s="655">
        <f t="shared" si="104"/>
        <v>0</v>
      </c>
      <c r="H216" s="655">
        <f t="shared" si="104"/>
        <v>0</v>
      </c>
      <c r="I216" s="655">
        <f t="shared" si="104"/>
        <v>0</v>
      </c>
      <c r="J216" s="655">
        <f t="shared" si="104"/>
        <v>0</v>
      </c>
      <c r="K216" s="655">
        <f t="shared" si="104"/>
        <v>0</v>
      </c>
      <c r="L216" s="655">
        <f t="shared" si="104"/>
        <v>0</v>
      </c>
      <c r="M216" s="655">
        <f t="shared" si="104"/>
        <v>0</v>
      </c>
      <c r="N216" s="655">
        <f t="shared" si="104"/>
        <v>0</v>
      </c>
      <c r="O216" s="655">
        <f t="shared" si="104"/>
        <v>0</v>
      </c>
      <c r="P216" s="293">
        <f t="shared" si="96"/>
        <v>15</v>
      </c>
      <c r="Q216" s="301">
        <f>MAX(C122:N122)</f>
        <v>0</v>
      </c>
      <c r="R216" s="302">
        <f>D230*Q216/100000</f>
        <v>0</v>
      </c>
      <c r="S216" s="302">
        <f>E230*R216/100000</f>
        <v>0</v>
      </c>
      <c r="T216" s="302">
        <f>F230*S216/100000</f>
        <v>0</v>
      </c>
      <c r="U216" s="302">
        <f>G230*T216/100000</f>
        <v>0</v>
      </c>
      <c r="V216" s="302">
        <f>H230*U216/100000</f>
        <v>0</v>
      </c>
      <c r="W216" s="302">
        <f>I230*V216/100000</f>
        <v>0</v>
      </c>
      <c r="X216" s="302">
        <f>J230*W216/100000</f>
        <v>0</v>
      </c>
      <c r="Y216" s="302">
        <f>K230*X216/100000</f>
        <v>0</v>
      </c>
      <c r="Z216" s="302">
        <f>L230*Y216/100000</f>
        <v>0</v>
      </c>
      <c r="AA216" s="302">
        <f>M230*Z216/100000</f>
        <v>0</v>
      </c>
      <c r="AB216" s="302">
        <f>N230*AA216/100000</f>
        <v>0</v>
      </c>
      <c r="AC216" s="302">
        <f>O230*AB216/100000</f>
        <v>0</v>
      </c>
      <c r="AD216" s="302">
        <f t="shared" si="97"/>
        <v>0</v>
      </c>
      <c r="AE216" s="139"/>
      <c r="AF216" s="139"/>
    </row>
    <row r="217" spans="1:32" ht="18.75">
      <c r="A217" s="513">
        <v>12</v>
      </c>
      <c r="B217" s="584">
        <f>$B$52</f>
        <v>0</v>
      </c>
      <c r="C217" s="561" t="s">
        <v>101</v>
      </c>
      <c r="D217" s="657"/>
      <c r="E217" s="661"/>
      <c r="F217" s="661"/>
      <c r="G217" s="661"/>
      <c r="H217" s="661"/>
      <c r="I217" s="661"/>
      <c r="J217" s="661"/>
      <c r="K217" s="661"/>
      <c r="L217" s="661"/>
      <c r="M217" s="661"/>
      <c r="N217" s="661"/>
      <c r="O217" s="661"/>
      <c r="P217" s="293">
        <f t="shared" si="96"/>
        <v>16</v>
      </c>
      <c r="Q217" s="301">
        <f>MAX(C124:N124)</f>
        <v>0</v>
      </c>
      <c r="R217" s="302">
        <f>D234*$Q217/100000</f>
        <v>0</v>
      </c>
      <c r="S217" s="302">
        <f>E234*$Q217/100000</f>
        <v>0</v>
      </c>
      <c r="T217" s="302">
        <f>F234*$Q217/100000</f>
        <v>0</v>
      </c>
      <c r="U217" s="302">
        <f>G234*$Q217/100000</f>
        <v>0</v>
      </c>
      <c r="V217" s="302">
        <f>H234*$Q217/100000</f>
        <v>0</v>
      </c>
      <c r="W217" s="302">
        <f>I234*$Q217/100000</f>
        <v>0</v>
      </c>
      <c r="X217" s="302">
        <f>J234*$Q217/100000</f>
        <v>0</v>
      </c>
      <c r="Y217" s="302">
        <f>K234*$Q217/100000</f>
        <v>0</v>
      </c>
      <c r="Z217" s="302">
        <f>L234*$Q217/100000</f>
        <v>0</v>
      </c>
      <c r="AA217" s="302">
        <f>M234*$Q217/100000</f>
        <v>0</v>
      </c>
      <c r="AB217" s="302">
        <f>N234*$Q217/100000</f>
        <v>0</v>
      </c>
      <c r="AC217" s="302">
        <f>O234*$Q217/100000</f>
        <v>0</v>
      </c>
      <c r="AD217" s="302">
        <f t="shared" si="97"/>
        <v>0</v>
      </c>
      <c r="AE217" s="139"/>
      <c r="AF217" s="139"/>
    </row>
    <row r="218" spans="1:32" ht="18.75">
      <c r="A218" s="555"/>
      <c r="B218" s="584"/>
      <c r="C218" s="561" t="s">
        <v>102</v>
      </c>
      <c r="D218" s="658">
        <f aca="true" t="shared" si="105" ref="D218:O218">D$169*D217/100</f>
        <v>0</v>
      </c>
      <c r="E218" s="659">
        <f t="shared" si="105"/>
        <v>0</v>
      </c>
      <c r="F218" s="659">
        <f t="shared" si="105"/>
        <v>0</v>
      </c>
      <c r="G218" s="659">
        <f t="shared" si="105"/>
        <v>0</v>
      </c>
      <c r="H218" s="659">
        <f t="shared" si="105"/>
        <v>0</v>
      </c>
      <c r="I218" s="659">
        <f t="shared" si="105"/>
        <v>0</v>
      </c>
      <c r="J218" s="659">
        <f t="shared" si="105"/>
        <v>0</v>
      </c>
      <c r="K218" s="659">
        <f t="shared" si="105"/>
        <v>0</v>
      </c>
      <c r="L218" s="659">
        <f t="shared" si="105"/>
        <v>0</v>
      </c>
      <c r="M218" s="659">
        <f t="shared" si="105"/>
        <v>0</v>
      </c>
      <c r="N218" s="659">
        <f t="shared" si="105"/>
        <v>0</v>
      </c>
      <c r="O218" s="659">
        <f t="shared" si="105"/>
        <v>0</v>
      </c>
      <c r="P218" s="293">
        <f t="shared" si="96"/>
        <v>17</v>
      </c>
      <c r="Q218" s="301">
        <f>MAX(C126:N126)</f>
        <v>0</v>
      </c>
      <c r="R218" s="302">
        <f>D238*$Q218/100000</f>
        <v>0</v>
      </c>
      <c r="S218" s="302">
        <f>E238*$Q218/100000</f>
        <v>0</v>
      </c>
      <c r="T218" s="302">
        <f>F238*$Q218/100000</f>
        <v>0</v>
      </c>
      <c r="U218" s="302">
        <f>G238*$Q218/100000</f>
        <v>0</v>
      </c>
      <c r="V218" s="302">
        <f>H238*$Q218/100000</f>
        <v>0</v>
      </c>
      <c r="W218" s="302">
        <f>I238*$Q218/100000</f>
        <v>0</v>
      </c>
      <c r="X218" s="302">
        <f>J238*$Q218/100000</f>
        <v>0</v>
      </c>
      <c r="Y218" s="302">
        <f>K238*$Q218/100000</f>
        <v>0</v>
      </c>
      <c r="Z218" s="302">
        <f>L238*$Q218/100000</f>
        <v>0</v>
      </c>
      <c r="AA218" s="302">
        <f>M238*$Q218/100000</f>
        <v>0</v>
      </c>
      <c r="AB218" s="302">
        <f>N238*$Q218/100000</f>
        <v>0</v>
      </c>
      <c r="AC218" s="302">
        <f>O238*$Q218/100000</f>
        <v>0</v>
      </c>
      <c r="AD218" s="302">
        <f t="shared" si="97"/>
        <v>0</v>
      </c>
      <c r="AE218" s="139"/>
      <c r="AF218" s="139"/>
    </row>
    <row r="219" spans="1:32" ht="19.5" thickBot="1">
      <c r="A219" s="556"/>
      <c r="B219" s="585"/>
      <c r="C219" s="562" t="s">
        <v>103</v>
      </c>
      <c r="D219" s="660"/>
      <c r="E219" s="662"/>
      <c r="F219" s="662"/>
      <c r="G219" s="662"/>
      <c r="H219" s="662"/>
      <c r="I219" s="662"/>
      <c r="J219" s="662"/>
      <c r="K219" s="662"/>
      <c r="L219" s="662"/>
      <c r="M219" s="662"/>
      <c r="N219" s="662"/>
      <c r="O219" s="663"/>
      <c r="P219" s="139"/>
      <c r="Q219" s="139"/>
      <c r="R219" s="139"/>
      <c r="S219" s="139"/>
      <c r="T219" s="139"/>
      <c r="U219" s="139"/>
      <c r="V219" s="139"/>
      <c r="W219" s="139"/>
      <c r="X219" s="139"/>
      <c r="Y219" s="139"/>
      <c r="Z219" s="139"/>
      <c r="AA219" s="139"/>
      <c r="AB219" s="139"/>
      <c r="AC219" s="139"/>
      <c r="AD219" s="696">
        <f>SUM(AD202:AD218)</f>
        <v>0</v>
      </c>
      <c r="AE219" s="139"/>
      <c r="AF219" s="139"/>
    </row>
    <row r="220" spans="1:32" ht="19.5" thickTop="1">
      <c r="A220" s="513"/>
      <c r="B220" s="586"/>
      <c r="C220" s="560" t="s">
        <v>100</v>
      </c>
      <c r="D220" s="654">
        <f aca="true" t="shared" si="106" ref="D220:O220">R37</f>
        <v>0</v>
      </c>
      <c r="E220" s="655">
        <f t="shared" si="106"/>
        <v>0</v>
      </c>
      <c r="F220" s="655">
        <f t="shared" si="106"/>
        <v>0</v>
      </c>
      <c r="G220" s="655">
        <f t="shared" si="106"/>
        <v>0</v>
      </c>
      <c r="H220" s="655">
        <f t="shared" si="106"/>
        <v>0</v>
      </c>
      <c r="I220" s="655">
        <f t="shared" si="106"/>
        <v>0</v>
      </c>
      <c r="J220" s="655">
        <f t="shared" si="106"/>
        <v>0</v>
      </c>
      <c r="K220" s="655">
        <f t="shared" si="106"/>
        <v>0</v>
      </c>
      <c r="L220" s="655">
        <f t="shared" si="106"/>
        <v>0</v>
      </c>
      <c r="M220" s="655">
        <f t="shared" si="106"/>
        <v>0</v>
      </c>
      <c r="N220" s="655">
        <f t="shared" si="106"/>
        <v>0</v>
      </c>
      <c r="O220" s="655">
        <f t="shared" si="106"/>
        <v>0</v>
      </c>
      <c r="P220" s="139"/>
      <c r="Q220" s="139"/>
      <c r="R220" s="139"/>
      <c r="S220" s="139"/>
      <c r="T220" s="139"/>
      <c r="U220" s="139"/>
      <c r="V220" s="139"/>
      <c r="W220" s="139"/>
      <c r="X220" s="139"/>
      <c r="Y220" s="139"/>
      <c r="Z220" s="139"/>
      <c r="AA220" s="139"/>
      <c r="AB220" s="139"/>
      <c r="AC220" s="139"/>
      <c r="AD220" s="139"/>
      <c r="AE220" s="139"/>
      <c r="AF220" s="139"/>
    </row>
    <row r="221" spans="1:32" ht="18.75">
      <c r="A221" s="513">
        <v>13</v>
      </c>
      <c r="B221" s="584">
        <f>$B$53</f>
        <v>0</v>
      </c>
      <c r="C221" s="561" t="s">
        <v>101</v>
      </c>
      <c r="D221" s="657"/>
      <c r="E221" s="661"/>
      <c r="F221" s="661"/>
      <c r="G221" s="661"/>
      <c r="H221" s="661"/>
      <c r="I221" s="661"/>
      <c r="J221" s="661"/>
      <c r="K221" s="661"/>
      <c r="L221" s="661"/>
      <c r="M221" s="661"/>
      <c r="N221" s="661"/>
      <c r="O221" s="661"/>
      <c r="P221" s="139"/>
      <c r="Q221" s="139"/>
      <c r="R221" s="139"/>
      <c r="S221" s="139"/>
      <c r="T221" s="139"/>
      <c r="U221" s="139"/>
      <c r="V221" s="139"/>
      <c r="W221" s="139"/>
      <c r="X221" s="139"/>
      <c r="Y221" s="139"/>
      <c r="Z221" s="139"/>
      <c r="AA221" s="139"/>
      <c r="AB221" s="139"/>
      <c r="AC221" s="139"/>
      <c r="AD221" s="139"/>
      <c r="AE221" s="139"/>
      <c r="AF221" s="139"/>
    </row>
    <row r="222" spans="1:32" ht="18.75">
      <c r="A222" s="555"/>
      <c r="B222" s="584"/>
      <c r="C222" s="561" t="s">
        <v>102</v>
      </c>
      <c r="D222" s="658">
        <f aca="true" t="shared" si="107" ref="D222:O222">D$169*D221/100</f>
        <v>0</v>
      </c>
      <c r="E222" s="659">
        <f t="shared" si="107"/>
        <v>0</v>
      </c>
      <c r="F222" s="659">
        <f t="shared" si="107"/>
        <v>0</v>
      </c>
      <c r="G222" s="659">
        <f t="shared" si="107"/>
        <v>0</v>
      </c>
      <c r="H222" s="659">
        <f t="shared" si="107"/>
        <v>0</v>
      </c>
      <c r="I222" s="659">
        <f t="shared" si="107"/>
        <v>0</v>
      </c>
      <c r="J222" s="659">
        <f t="shared" si="107"/>
        <v>0</v>
      </c>
      <c r="K222" s="659">
        <f t="shared" si="107"/>
        <v>0</v>
      </c>
      <c r="L222" s="659">
        <f t="shared" si="107"/>
        <v>0</v>
      </c>
      <c r="M222" s="659">
        <f t="shared" si="107"/>
        <v>0</v>
      </c>
      <c r="N222" s="659">
        <f t="shared" si="107"/>
        <v>0</v>
      </c>
      <c r="O222" s="659">
        <f t="shared" si="107"/>
        <v>0</v>
      </c>
      <c r="P222" s="139"/>
      <c r="Q222" s="139"/>
      <c r="R222" s="139"/>
      <c r="S222" s="139"/>
      <c r="T222" s="139"/>
      <c r="U222" s="139"/>
      <c r="V222" s="139"/>
      <c r="W222" s="139"/>
      <c r="X222" s="139"/>
      <c r="Y222" s="139"/>
      <c r="Z222" s="139"/>
      <c r="AA222" s="139"/>
      <c r="AB222" s="139"/>
      <c r="AC222" s="139"/>
      <c r="AD222" s="139"/>
      <c r="AE222" s="139"/>
      <c r="AF222" s="139"/>
    </row>
    <row r="223" spans="1:32" ht="19.5" thickBot="1">
      <c r="A223" s="556"/>
      <c r="B223" s="585"/>
      <c r="C223" s="562" t="s">
        <v>103</v>
      </c>
      <c r="D223" s="660"/>
      <c r="E223" s="662"/>
      <c r="F223" s="662"/>
      <c r="G223" s="662"/>
      <c r="H223" s="662"/>
      <c r="I223" s="662"/>
      <c r="J223" s="662"/>
      <c r="K223" s="662"/>
      <c r="L223" s="662"/>
      <c r="M223" s="662"/>
      <c r="N223" s="662"/>
      <c r="O223" s="663"/>
      <c r="P223" s="139" t="s">
        <v>111</v>
      </c>
      <c r="Q223" s="139"/>
      <c r="R223" s="139"/>
      <c r="S223" s="139"/>
      <c r="T223" s="139"/>
      <c r="U223" s="139"/>
      <c r="V223" s="139"/>
      <c r="W223" s="139"/>
      <c r="X223" s="139"/>
      <c r="Y223" s="139"/>
      <c r="Z223" s="139"/>
      <c r="AA223" s="139"/>
      <c r="AB223" s="139"/>
      <c r="AC223" s="139"/>
      <c r="AD223" s="139"/>
      <c r="AE223" s="139"/>
      <c r="AF223" s="139"/>
    </row>
    <row r="224" spans="1:32" ht="19.5" thickTop="1">
      <c r="A224" s="513"/>
      <c r="B224" s="586"/>
      <c r="C224" s="560" t="s">
        <v>100</v>
      </c>
      <c r="D224" s="654">
        <f aca="true" t="shared" si="108" ref="D224:O224">R38</f>
        <v>0</v>
      </c>
      <c r="E224" s="655">
        <f t="shared" si="108"/>
        <v>0</v>
      </c>
      <c r="F224" s="655">
        <f t="shared" si="108"/>
        <v>0</v>
      </c>
      <c r="G224" s="655">
        <f t="shared" si="108"/>
        <v>0</v>
      </c>
      <c r="H224" s="655">
        <f t="shared" si="108"/>
        <v>0</v>
      </c>
      <c r="I224" s="655">
        <f t="shared" si="108"/>
        <v>0</v>
      </c>
      <c r="J224" s="655">
        <f t="shared" si="108"/>
        <v>0</v>
      </c>
      <c r="K224" s="655">
        <f t="shared" si="108"/>
        <v>0</v>
      </c>
      <c r="L224" s="655">
        <f t="shared" si="108"/>
        <v>0</v>
      </c>
      <c r="M224" s="655">
        <f t="shared" si="108"/>
        <v>0</v>
      </c>
      <c r="N224" s="655">
        <f t="shared" si="108"/>
        <v>0</v>
      </c>
      <c r="O224" s="655">
        <f t="shared" si="108"/>
        <v>0</v>
      </c>
      <c r="P224" s="293" t="s">
        <v>112</v>
      </c>
      <c r="Q224" s="275">
        <f>SUM(Q226:Q242)</f>
        <v>0</v>
      </c>
      <c r="R224" s="275">
        <f aca="true" t="shared" si="109" ref="R224:AB224">SUM(R226:R242)</f>
        <v>0</v>
      </c>
      <c r="S224" s="275">
        <f t="shared" si="109"/>
        <v>0</v>
      </c>
      <c r="T224" s="275">
        <f t="shared" si="109"/>
        <v>0</v>
      </c>
      <c r="U224" s="275">
        <f t="shared" si="109"/>
        <v>0</v>
      </c>
      <c r="V224" s="275">
        <f t="shared" si="109"/>
        <v>0</v>
      </c>
      <c r="W224" s="275">
        <f t="shared" si="109"/>
        <v>0</v>
      </c>
      <c r="X224" s="275">
        <f t="shared" si="109"/>
        <v>0</v>
      </c>
      <c r="Y224" s="275">
        <f t="shared" si="109"/>
        <v>0</v>
      </c>
      <c r="Z224" s="275">
        <f t="shared" si="109"/>
        <v>0</v>
      </c>
      <c r="AA224" s="275">
        <f t="shared" si="109"/>
        <v>0</v>
      </c>
      <c r="AB224" s="275">
        <f t="shared" si="109"/>
        <v>0</v>
      </c>
      <c r="AC224" s="139"/>
      <c r="AD224" s="139"/>
      <c r="AE224" s="139"/>
      <c r="AF224" s="139"/>
    </row>
    <row r="225" spans="1:32" ht="19.5" thickBot="1">
      <c r="A225" s="513">
        <v>14</v>
      </c>
      <c r="B225" s="584">
        <f>$B$54</f>
        <v>0</v>
      </c>
      <c r="C225" s="561" t="s">
        <v>101</v>
      </c>
      <c r="D225" s="657"/>
      <c r="E225" s="661"/>
      <c r="F225" s="661"/>
      <c r="G225" s="661"/>
      <c r="H225" s="661"/>
      <c r="I225" s="661"/>
      <c r="J225" s="661"/>
      <c r="K225" s="661"/>
      <c r="L225" s="661"/>
      <c r="M225" s="661"/>
      <c r="N225" s="661"/>
      <c r="O225" s="661"/>
      <c r="P225" s="303" t="s">
        <v>113</v>
      </c>
      <c r="Q225" s="279">
        <f aca="true" t="shared" si="110" ref="Q225:AB225">D39</f>
        <v>0</v>
      </c>
      <c r="R225" s="262">
        <f t="shared" si="110"/>
        <v>0</v>
      </c>
      <c r="S225" s="262">
        <f t="shared" si="110"/>
        <v>0</v>
      </c>
      <c r="T225" s="262">
        <f t="shared" si="110"/>
        <v>0</v>
      </c>
      <c r="U225" s="262">
        <f t="shared" si="110"/>
        <v>0</v>
      </c>
      <c r="V225" s="262">
        <f t="shared" si="110"/>
        <v>0</v>
      </c>
      <c r="W225" s="262">
        <f t="shared" si="110"/>
        <v>0</v>
      </c>
      <c r="X225" s="262">
        <f t="shared" si="110"/>
        <v>0</v>
      </c>
      <c r="Y225" s="262">
        <f t="shared" si="110"/>
        <v>0</v>
      </c>
      <c r="Z225" s="262">
        <f t="shared" si="110"/>
        <v>0</v>
      </c>
      <c r="AA225" s="262">
        <f t="shared" si="110"/>
        <v>0</v>
      </c>
      <c r="AB225" s="262">
        <f t="shared" si="110"/>
        <v>0</v>
      </c>
      <c r="AC225" s="139" t="s">
        <v>4</v>
      </c>
      <c r="AD225" s="139"/>
      <c r="AE225" s="139"/>
      <c r="AF225" s="139"/>
    </row>
    <row r="226" spans="1:32" ht="18.75">
      <c r="A226" s="555"/>
      <c r="B226" s="584"/>
      <c r="C226" s="561" t="s">
        <v>102</v>
      </c>
      <c r="D226" s="658">
        <f aca="true" t="shared" si="111" ref="D226:O226">D$169*D225/100</f>
        <v>0</v>
      </c>
      <c r="E226" s="659">
        <f t="shared" si="111"/>
        <v>0</v>
      </c>
      <c r="F226" s="659">
        <f t="shared" si="111"/>
        <v>0</v>
      </c>
      <c r="G226" s="659">
        <f t="shared" si="111"/>
        <v>0</v>
      </c>
      <c r="H226" s="659">
        <f t="shared" si="111"/>
        <v>0</v>
      </c>
      <c r="I226" s="659">
        <f t="shared" si="111"/>
        <v>0</v>
      </c>
      <c r="J226" s="659">
        <f t="shared" si="111"/>
        <v>0</v>
      </c>
      <c r="K226" s="659">
        <f t="shared" si="111"/>
        <v>0</v>
      </c>
      <c r="L226" s="659">
        <f t="shared" si="111"/>
        <v>0</v>
      </c>
      <c r="M226" s="659">
        <f t="shared" si="111"/>
        <v>0</v>
      </c>
      <c r="N226" s="659">
        <f t="shared" si="111"/>
        <v>0</v>
      </c>
      <c r="O226" s="659">
        <f t="shared" si="111"/>
        <v>0</v>
      </c>
      <c r="P226" s="304">
        <v>1</v>
      </c>
      <c r="Q226" s="275">
        <f>C255/100000*$O94</f>
        <v>0</v>
      </c>
      <c r="R226" s="275">
        <f>D255/100000*$O94</f>
        <v>0</v>
      </c>
      <c r="S226" s="275">
        <f>E255/100000*$O94</f>
        <v>0</v>
      </c>
      <c r="T226" s="275">
        <f>F255/100000*$O94</f>
        <v>0</v>
      </c>
      <c r="U226" s="275">
        <f>G255/100000*$O94</f>
        <v>0</v>
      </c>
      <c r="V226" s="275">
        <f>H255/100000*$O94</f>
        <v>0</v>
      </c>
      <c r="W226" s="275">
        <f>I255/100000*$O94</f>
        <v>0</v>
      </c>
      <c r="X226" s="275">
        <f>J255/100000*$O94</f>
        <v>0</v>
      </c>
      <c r="Y226" s="275">
        <f>K255/100000*$O94</f>
        <v>0</v>
      </c>
      <c r="Z226" s="275">
        <f>L255/100000*$O94</f>
        <v>0</v>
      </c>
      <c r="AA226" s="275">
        <f>M255/100000*$O94</f>
        <v>0</v>
      </c>
      <c r="AB226" s="275">
        <f>N255/100000*$O94</f>
        <v>0</v>
      </c>
      <c r="AC226" s="275">
        <f>SUM(Q226:AB226)</f>
        <v>0</v>
      </c>
      <c r="AD226" s="139"/>
      <c r="AE226" s="139"/>
      <c r="AF226" s="139"/>
    </row>
    <row r="227" spans="1:32" ht="19.5" thickBot="1">
      <c r="A227" s="556"/>
      <c r="B227" s="585"/>
      <c r="C227" s="562" t="s">
        <v>103</v>
      </c>
      <c r="D227" s="660"/>
      <c r="E227" s="662"/>
      <c r="F227" s="662"/>
      <c r="G227" s="662"/>
      <c r="H227" s="662"/>
      <c r="I227" s="662"/>
      <c r="J227" s="662"/>
      <c r="K227" s="662"/>
      <c r="L227" s="662"/>
      <c r="M227" s="662"/>
      <c r="N227" s="662"/>
      <c r="O227" s="663"/>
      <c r="P227" s="304">
        <f>P226+1</f>
        <v>2</v>
      </c>
      <c r="Q227" s="275">
        <f>C256/100000*$O96</f>
        <v>0</v>
      </c>
      <c r="R227" s="275">
        <f>D256/100000*$O96</f>
        <v>0</v>
      </c>
      <c r="S227" s="275">
        <f>E256/100000*$O96</f>
        <v>0</v>
      </c>
      <c r="T227" s="275">
        <f>F256/100000*$O96</f>
        <v>0</v>
      </c>
      <c r="U227" s="275">
        <f>G256/100000*$O96</f>
        <v>0</v>
      </c>
      <c r="V227" s="275">
        <f>H256/100000*$O96</f>
        <v>0</v>
      </c>
      <c r="W227" s="275">
        <f>I256/100000*$O96</f>
        <v>0</v>
      </c>
      <c r="X227" s="275">
        <f>J256/100000*$O96</f>
        <v>0</v>
      </c>
      <c r="Y227" s="275">
        <f>K256/100000*$O96</f>
        <v>0</v>
      </c>
      <c r="Z227" s="275">
        <f>L256/100000*$O96</f>
        <v>0</v>
      </c>
      <c r="AA227" s="275">
        <f>M256/100000*$O96</f>
        <v>0</v>
      </c>
      <c r="AB227" s="275">
        <f>N256/100000*$O96</f>
        <v>0</v>
      </c>
      <c r="AC227" s="275">
        <f aca="true" t="shared" si="112" ref="AC227:AC242">SUM(Q227:AB227)</f>
        <v>0</v>
      </c>
      <c r="AD227" s="139"/>
      <c r="AE227" s="139"/>
      <c r="AF227" s="139"/>
    </row>
    <row r="228" spans="1:32" ht="19.5" thickTop="1">
      <c r="A228" s="513"/>
      <c r="B228" s="586"/>
      <c r="C228" s="560" t="s">
        <v>100</v>
      </c>
      <c r="D228" s="654">
        <f aca="true" t="shared" si="113" ref="D228:O228">R39</f>
        <v>0</v>
      </c>
      <c r="E228" s="655">
        <f t="shared" si="113"/>
        <v>0</v>
      </c>
      <c r="F228" s="655">
        <f t="shared" si="113"/>
        <v>0</v>
      </c>
      <c r="G228" s="655">
        <f t="shared" si="113"/>
        <v>0</v>
      </c>
      <c r="H228" s="655">
        <f t="shared" si="113"/>
        <v>0</v>
      </c>
      <c r="I228" s="655">
        <f t="shared" si="113"/>
        <v>0</v>
      </c>
      <c r="J228" s="655">
        <f t="shared" si="113"/>
        <v>0</v>
      </c>
      <c r="K228" s="655">
        <f t="shared" si="113"/>
        <v>0</v>
      </c>
      <c r="L228" s="655">
        <f t="shared" si="113"/>
        <v>0</v>
      </c>
      <c r="M228" s="655">
        <f t="shared" si="113"/>
        <v>0</v>
      </c>
      <c r="N228" s="655">
        <f t="shared" si="113"/>
        <v>0</v>
      </c>
      <c r="O228" s="655">
        <f t="shared" si="113"/>
        <v>0</v>
      </c>
      <c r="P228" s="304">
        <f aca="true" t="shared" si="114" ref="P228:P242">P227+1</f>
        <v>3</v>
      </c>
      <c r="Q228" s="275">
        <f>C257/100000*$O98</f>
        <v>0</v>
      </c>
      <c r="R228" s="275">
        <f>D257/100000*$O98</f>
        <v>0</v>
      </c>
      <c r="S228" s="275">
        <f>E257/100000*$O98</f>
        <v>0</v>
      </c>
      <c r="T228" s="275">
        <f>F257/100000*$O98</f>
        <v>0</v>
      </c>
      <c r="U228" s="275">
        <f>G257/100000*$O98</f>
        <v>0</v>
      </c>
      <c r="V228" s="275">
        <f>H257/100000*$O98</f>
        <v>0</v>
      </c>
      <c r="W228" s="275">
        <f>I257/100000*$O98</f>
        <v>0</v>
      </c>
      <c r="X228" s="275">
        <f>J257/100000*$O98</f>
        <v>0</v>
      </c>
      <c r="Y228" s="275">
        <f>K257/100000*$O98</f>
        <v>0</v>
      </c>
      <c r="Z228" s="275">
        <f>L257/100000*$O98</f>
        <v>0</v>
      </c>
      <c r="AA228" s="275">
        <f>M257/100000*$O98</f>
        <v>0</v>
      </c>
      <c r="AB228" s="275">
        <f>N257/100000*$O98</f>
        <v>0</v>
      </c>
      <c r="AC228" s="275">
        <f t="shared" si="112"/>
        <v>0</v>
      </c>
      <c r="AD228" s="139"/>
      <c r="AE228" s="139"/>
      <c r="AF228" s="139"/>
    </row>
    <row r="229" spans="1:32" ht="18.75">
      <c r="A229" s="513">
        <v>15</v>
      </c>
      <c r="B229" s="584">
        <f>$B$55</f>
        <v>0</v>
      </c>
      <c r="C229" s="561" t="s">
        <v>101</v>
      </c>
      <c r="D229" s="657"/>
      <c r="E229" s="661"/>
      <c r="F229" s="661"/>
      <c r="G229" s="661"/>
      <c r="H229" s="661"/>
      <c r="I229" s="661"/>
      <c r="J229" s="661"/>
      <c r="K229" s="661"/>
      <c r="L229" s="661"/>
      <c r="M229" s="661"/>
      <c r="N229" s="661"/>
      <c r="O229" s="661"/>
      <c r="P229" s="304">
        <f t="shared" si="114"/>
        <v>4</v>
      </c>
      <c r="Q229" s="275">
        <f>C258/100000*$O100</f>
        <v>0</v>
      </c>
      <c r="R229" s="275">
        <f>D258/100000*$O100</f>
        <v>0</v>
      </c>
      <c r="S229" s="275">
        <f>E258/100000*$O100</f>
        <v>0</v>
      </c>
      <c r="T229" s="275">
        <f>F258/100000*$O100</f>
        <v>0</v>
      </c>
      <c r="U229" s="275">
        <f>G258/100000*$O100</f>
        <v>0</v>
      </c>
      <c r="V229" s="275">
        <f>H258/100000*$O100</f>
        <v>0</v>
      </c>
      <c r="W229" s="275">
        <f>I258/100000*$O100</f>
        <v>0</v>
      </c>
      <c r="X229" s="275">
        <f>J258/100000*$O100</f>
        <v>0</v>
      </c>
      <c r="Y229" s="275">
        <f>K258/100000*$O100</f>
        <v>0</v>
      </c>
      <c r="Z229" s="275">
        <f>L258/100000*$O100</f>
        <v>0</v>
      </c>
      <c r="AA229" s="275">
        <f>M258/100000*$O100</f>
        <v>0</v>
      </c>
      <c r="AB229" s="275">
        <f>N258/100000*$O100</f>
        <v>0</v>
      </c>
      <c r="AC229" s="275">
        <f t="shared" si="112"/>
        <v>0</v>
      </c>
      <c r="AD229" s="139"/>
      <c r="AE229" s="139"/>
      <c r="AF229" s="139"/>
    </row>
    <row r="230" spans="1:32" ht="18.75">
      <c r="A230" s="555"/>
      <c r="B230" s="584"/>
      <c r="C230" s="561" t="s">
        <v>102</v>
      </c>
      <c r="D230" s="658">
        <f aca="true" t="shared" si="115" ref="D230:O230">D$169*D229/100</f>
        <v>0</v>
      </c>
      <c r="E230" s="659">
        <f t="shared" si="115"/>
        <v>0</v>
      </c>
      <c r="F230" s="659">
        <f t="shared" si="115"/>
        <v>0</v>
      </c>
      <c r="G230" s="659">
        <f t="shared" si="115"/>
        <v>0</v>
      </c>
      <c r="H230" s="659">
        <f t="shared" si="115"/>
        <v>0</v>
      </c>
      <c r="I230" s="659">
        <f t="shared" si="115"/>
        <v>0</v>
      </c>
      <c r="J230" s="659">
        <f t="shared" si="115"/>
        <v>0</v>
      </c>
      <c r="K230" s="659">
        <f t="shared" si="115"/>
        <v>0</v>
      </c>
      <c r="L230" s="659">
        <f t="shared" si="115"/>
        <v>0</v>
      </c>
      <c r="M230" s="659">
        <f t="shared" si="115"/>
        <v>0</v>
      </c>
      <c r="N230" s="659">
        <f t="shared" si="115"/>
        <v>0</v>
      </c>
      <c r="O230" s="659">
        <f t="shared" si="115"/>
        <v>0</v>
      </c>
      <c r="P230" s="304">
        <f t="shared" si="114"/>
        <v>5</v>
      </c>
      <c r="Q230" s="275">
        <f>C259/100000*$O102</f>
        <v>0</v>
      </c>
      <c r="R230" s="275">
        <f>D259/100000*$O102</f>
        <v>0</v>
      </c>
      <c r="S230" s="275">
        <f>E259/100000*$O102</f>
        <v>0</v>
      </c>
      <c r="T230" s="275">
        <f>F259/100000*$O102</f>
        <v>0</v>
      </c>
      <c r="U230" s="275">
        <f>G259/100000*$O102</f>
        <v>0</v>
      </c>
      <c r="V230" s="275">
        <f>H259/100000*$O102</f>
        <v>0</v>
      </c>
      <c r="W230" s="275">
        <f>I259/100000*$O102</f>
        <v>0</v>
      </c>
      <c r="X230" s="275">
        <f>J259/100000*$O102</f>
        <v>0</v>
      </c>
      <c r="Y230" s="275">
        <f>K259/100000*$O102</f>
        <v>0</v>
      </c>
      <c r="Z230" s="275">
        <f>L259/100000*$O102</f>
        <v>0</v>
      </c>
      <c r="AA230" s="275">
        <f>M259/100000*$O102</f>
        <v>0</v>
      </c>
      <c r="AB230" s="275">
        <f>N259/100000*$O102</f>
        <v>0</v>
      </c>
      <c r="AC230" s="275">
        <f t="shared" si="112"/>
        <v>0</v>
      </c>
      <c r="AD230" s="139"/>
      <c r="AE230" s="139"/>
      <c r="AF230" s="139"/>
    </row>
    <row r="231" spans="1:32" ht="19.5" thickBot="1">
      <c r="A231" s="556"/>
      <c r="B231" s="585"/>
      <c r="C231" s="562" t="s">
        <v>103</v>
      </c>
      <c r="D231" s="660"/>
      <c r="E231" s="662"/>
      <c r="F231" s="662"/>
      <c r="G231" s="662"/>
      <c r="H231" s="662"/>
      <c r="I231" s="662"/>
      <c r="J231" s="662"/>
      <c r="K231" s="662"/>
      <c r="L231" s="662"/>
      <c r="M231" s="662"/>
      <c r="N231" s="662"/>
      <c r="O231" s="663"/>
      <c r="P231" s="304">
        <f t="shared" si="114"/>
        <v>6</v>
      </c>
      <c r="Q231" s="275">
        <f>C260/100000*$O104</f>
        <v>0</v>
      </c>
      <c r="R231" s="275">
        <f>D260/100000*$O104</f>
        <v>0</v>
      </c>
      <c r="S231" s="275">
        <f>E260/100000*$O104</f>
        <v>0</v>
      </c>
      <c r="T231" s="275">
        <f>F260/100000*$O104</f>
        <v>0</v>
      </c>
      <c r="U231" s="275">
        <f>G260/100000*$O104</f>
        <v>0</v>
      </c>
      <c r="V231" s="275">
        <f>H260/100000*$O104</f>
        <v>0</v>
      </c>
      <c r="W231" s="275">
        <f>I260/100000*$O104</f>
        <v>0</v>
      </c>
      <c r="X231" s="275">
        <f>J260/100000*$O104</f>
        <v>0</v>
      </c>
      <c r="Y231" s="275">
        <f>K260/100000*$O104</f>
        <v>0</v>
      </c>
      <c r="Z231" s="275">
        <f>L260/100000*$O104</f>
        <v>0</v>
      </c>
      <c r="AA231" s="275">
        <f>M260/100000*$O104</f>
        <v>0</v>
      </c>
      <c r="AB231" s="275">
        <f>N260/100000*$O104</f>
        <v>0</v>
      </c>
      <c r="AC231" s="275">
        <f t="shared" si="112"/>
        <v>0</v>
      </c>
      <c r="AD231" s="139"/>
      <c r="AE231" s="139"/>
      <c r="AF231" s="139"/>
    </row>
    <row r="232" spans="1:32" ht="19.5" thickTop="1">
      <c r="A232" s="513"/>
      <c r="B232" s="586"/>
      <c r="C232" s="560" t="s">
        <v>100</v>
      </c>
      <c r="D232" s="654">
        <f aca="true" t="shared" si="116" ref="D232:O232">R40</f>
        <v>0</v>
      </c>
      <c r="E232" s="655">
        <f t="shared" si="116"/>
        <v>0</v>
      </c>
      <c r="F232" s="655">
        <f t="shared" si="116"/>
        <v>0</v>
      </c>
      <c r="G232" s="655">
        <f t="shared" si="116"/>
        <v>0</v>
      </c>
      <c r="H232" s="655">
        <f t="shared" si="116"/>
        <v>0</v>
      </c>
      <c r="I232" s="655">
        <f t="shared" si="116"/>
        <v>0</v>
      </c>
      <c r="J232" s="655">
        <f t="shared" si="116"/>
        <v>0</v>
      </c>
      <c r="K232" s="655">
        <f t="shared" si="116"/>
        <v>0</v>
      </c>
      <c r="L232" s="655">
        <f t="shared" si="116"/>
        <v>0</v>
      </c>
      <c r="M232" s="655">
        <f t="shared" si="116"/>
        <v>0</v>
      </c>
      <c r="N232" s="655">
        <f t="shared" si="116"/>
        <v>0</v>
      </c>
      <c r="O232" s="655">
        <f t="shared" si="116"/>
        <v>0</v>
      </c>
      <c r="P232" s="304">
        <f t="shared" si="114"/>
        <v>7</v>
      </c>
      <c r="Q232" s="275">
        <f>C261/100000*$O106</f>
        <v>0</v>
      </c>
      <c r="R232" s="275">
        <f>D261/100000*$O106</f>
        <v>0</v>
      </c>
      <c r="S232" s="275">
        <f>E261/100000*$O106</f>
        <v>0</v>
      </c>
      <c r="T232" s="275">
        <f>F261/100000*$O106</f>
        <v>0</v>
      </c>
      <c r="U232" s="275">
        <f>G261/100000*$O106</f>
        <v>0</v>
      </c>
      <c r="V232" s="275">
        <f>H261/100000*$O106</f>
        <v>0</v>
      </c>
      <c r="W232" s="275">
        <f>I261/100000*$O106</f>
        <v>0</v>
      </c>
      <c r="X232" s="275">
        <f>J261/100000*$O106</f>
        <v>0</v>
      </c>
      <c r="Y232" s="275">
        <f>K261/100000*$O106</f>
        <v>0</v>
      </c>
      <c r="Z232" s="275">
        <f>L261/100000*$O106</f>
        <v>0</v>
      </c>
      <c r="AA232" s="275">
        <f>M261/100000*$O106</f>
        <v>0</v>
      </c>
      <c r="AB232" s="275">
        <f>N261/100000*$O106</f>
        <v>0</v>
      </c>
      <c r="AC232" s="275">
        <f t="shared" si="112"/>
        <v>0</v>
      </c>
      <c r="AD232" s="139"/>
      <c r="AE232" s="139"/>
      <c r="AF232" s="139"/>
    </row>
    <row r="233" spans="1:32" ht="18.75">
      <c r="A233" s="513">
        <v>16</v>
      </c>
      <c r="B233" s="584">
        <f>$B$56</f>
        <v>0</v>
      </c>
      <c r="C233" s="561" t="s">
        <v>101</v>
      </c>
      <c r="D233" s="664"/>
      <c r="E233" s="665"/>
      <c r="F233" s="665"/>
      <c r="G233" s="665"/>
      <c r="H233" s="665"/>
      <c r="I233" s="665"/>
      <c r="J233" s="665"/>
      <c r="K233" s="665"/>
      <c r="L233" s="665"/>
      <c r="M233" s="665"/>
      <c r="N233" s="666"/>
      <c r="O233" s="665"/>
      <c r="P233" s="304">
        <f t="shared" si="114"/>
        <v>8</v>
      </c>
      <c r="Q233" s="275">
        <f>C262/100000*$O108</f>
        <v>0</v>
      </c>
      <c r="R233" s="275">
        <f>D262/100000*$O108</f>
        <v>0</v>
      </c>
      <c r="S233" s="275">
        <f>E262/100000*$O108</f>
        <v>0</v>
      </c>
      <c r="T233" s="275">
        <f>F262/100000*$O108</f>
        <v>0</v>
      </c>
      <c r="U233" s="275">
        <f>G262/100000*$O108</f>
        <v>0</v>
      </c>
      <c r="V233" s="275">
        <f>H262/100000*$O108</f>
        <v>0</v>
      </c>
      <c r="W233" s="275">
        <f>I262/100000*$O108</f>
        <v>0</v>
      </c>
      <c r="X233" s="275">
        <f>J262/100000*$O108</f>
        <v>0</v>
      </c>
      <c r="Y233" s="275">
        <f>K262/100000*$O108</f>
        <v>0</v>
      </c>
      <c r="Z233" s="275">
        <f>L262/100000*$O108</f>
        <v>0</v>
      </c>
      <c r="AA233" s="275">
        <f>M262/100000*$O108</f>
        <v>0</v>
      </c>
      <c r="AB233" s="275">
        <f>N262/100000*$O108</f>
        <v>0</v>
      </c>
      <c r="AC233" s="275">
        <f t="shared" si="112"/>
        <v>0</v>
      </c>
      <c r="AD233" s="139"/>
      <c r="AE233" s="139"/>
      <c r="AF233" s="139"/>
    </row>
    <row r="234" spans="1:32" ht="18.75">
      <c r="A234" s="555"/>
      <c r="B234" s="584"/>
      <c r="C234" s="561" t="s">
        <v>102</v>
      </c>
      <c r="D234" s="658">
        <f aca="true" t="shared" si="117" ref="D234:O234">D$169*D233/100</f>
        <v>0</v>
      </c>
      <c r="E234" s="659">
        <f t="shared" si="117"/>
        <v>0</v>
      </c>
      <c r="F234" s="659">
        <f t="shared" si="117"/>
        <v>0</v>
      </c>
      <c r="G234" s="659">
        <f t="shared" si="117"/>
        <v>0</v>
      </c>
      <c r="H234" s="659">
        <f t="shared" si="117"/>
        <v>0</v>
      </c>
      <c r="I234" s="659">
        <f t="shared" si="117"/>
        <v>0</v>
      </c>
      <c r="J234" s="659">
        <f t="shared" si="117"/>
        <v>0</v>
      </c>
      <c r="K234" s="659">
        <f t="shared" si="117"/>
        <v>0</v>
      </c>
      <c r="L234" s="659">
        <f t="shared" si="117"/>
        <v>0</v>
      </c>
      <c r="M234" s="659">
        <f t="shared" si="117"/>
        <v>0</v>
      </c>
      <c r="N234" s="659">
        <f t="shared" si="117"/>
        <v>0</v>
      </c>
      <c r="O234" s="659">
        <f t="shared" si="117"/>
        <v>0</v>
      </c>
      <c r="P234" s="304">
        <f t="shared" si="114"/>
        <v>9</v>
      </c>
      <c r="Q234" s="275">
        <f>C263/100000*$O110</f>
        <v>0</v>
      </c>
      <c r="R234" s="275">
        <f>D263/100000*$O110</f>
        <v>0</v>
      </c>
      <c r="S234" s="275">
        <f>E263/100000*$O110</f>
        <v>0</v>
      </c>
      <c r="T234" s="275">
        <f>F263/100000*$O110</f>
        <v>0</v>
      </c>
      <c r="U234" s="275">
        <f>G263/100000*$O110</f>
        <v>0</v>
      </c>
      <c r="V234" s="275">
        <f>H263/100000*$O110</f>
        <v>0</v>
      </c>
      <c r="W234" s="275">
        <f>I263/100000*$O110</f>
        <v>0</v>
      </c>
      <c r="X234" s="275">
        <f>J263/100000*$O110</f>
        <v>0</v>
      </c>
      <c r="Y234" s="275">
        <f>K263/100000*$O110</f>
        <v>0</v>
      </c>
      <c r="Z234" s="275">
        <f>L263/100000*$O110</f>
        <v>0</v>
      </c>
      <c r="AA234" s="275">
        <f>M263/100000*$O110</f>
        <v>0</v>
      </c>
      <c r="AB234" s="275">
        <f>N263/100000*$O110</f>
        <v>0</v>
      </c>
      <c r="AC234" s="275">
        <f t="shared" si="112"/>
        <v>0</v>
      </c>
      <c r="AD234" s="139"/>
      <c r="AE234" s="139"/>
      <c r="AF234" s="139"/>
    </row>
    <row r="235" spans="1:32" ht="19.5" thickBot="1">
      <c r="A235" s="556"/>
      <c r="B235" s="585"/>
      <c r="C235" s="562" t="s">
        <v>103</v>
      </c>
      <c r="D235" s="660"/>
      <c r="E235" s="662"/>
      <c r="F235" s="662"/>
      <c r="G235" s="662"/>
      <c r="H235" s="662"/>
      <c r="I235" s="662"/>
      <c r="J235" s="662"/>
      <c r="K235" s="662"/>
      <c r="L235" s="662"/>
      <c r="M235" s="662"/>
      <c r="N235" s="662"/>
      <c r="O235" s="663"/>
      <c r="P235" s="304">
        <f t="shared" si="114"/>
        <v>10</v>
      </c>
      <c r="Q235" s="275">
        <f>C264/100000*$O112</f>
        <v>0</v>
      </c>
      <c r="R235" s="275">
        <f>D264/100000*$O112</f>
        <v>0</v>
      </c>
      <c r="S235" s="275">
        <f>E264/100000*$O112</f>
        <v>0</v>
      </c>
      <c r="T235" s="275">
        <f>F264/100000*$O112</f>
        <v>0</v>
      </c>
      <c r="U235" s="275">
        <f>G264/100000*$O112</f>
        <v>0</v>
      </c>
      <c r="V235" s="275">
        <f>H264/100000*$O112</f>
        <v>0</v>
      </c>
      <c r="W235" s="275">
        <f>I264/100000*$O112</f>
        <v>0</v>
      </c>
      <c r="X235" s="275">
        <f>J264/100000*$O112</f>
        <v>0</v>
      </c>
      <c r="Y235" s="275">
        <f>K264/100000*$O112</f>
        <v>0</v>
      </c>
      <c r="Z235" s="275">
        <f>L264/100000*$O112</f>
        <v>0</v>
      </c>
      <c r="AA235" s="275">
        <f>M264/100000*$O112</f>
        <v>0</v>
      </c>
      <c r="AB235" s="275">
        <f>N264/100000*$O112</f>
        <v>0</v>
      </c>
      <c r="AC235" s="275">
        <f t="shared" si="112"/>
        <v>0</v>
      </c>
      <c r="AD235" s="139"/>
      <c r="AE235" s="139"/>
      <c r="AF235" s="139"/>
    </row>
    <row r="236" spans="1:32" ht="19.5" thickTop="1">
      <c r="A236" s="513"/>
      <c r="B236" s="586"/>
      <c r="C236" s="560" t="s">
        <v>100</v>
      </c>
      <c r="D236" s="654">
        <f aca="true" t="shared" si="118" ref="D236:O236">R41</f>
        <v>0</v>
      </c>
      <c r="E236" s="655">
        <f t="shared" si="118"/>
        <v>0</v>
      </c>
      <c r="F236" s="655">
        <f t="shared" si="118"/>
        <v>0</v>
      </c>
      <c r="G236" s="655">
        <f t="shared" si="118"/>
        <v>0</v>
      </c>
      <c r="H236" s="655">
        <f t="shared" si="118"/>
        <v>0</v>
      </c>
      <c r="I236" s="655">
        <f t="shared" si="118"/>
        <v>0</v>
      </c>
      <c r="J236" s="655">
        <f t="shared" si="118"/>
        <v>0</v>
      </c>
      <c r="K236" s="655">
        <f t="shared" si="118"/>
        <v>0</v>
      </c>
      <c r="L236" s="655">
        <f t="shared" si="118"/>
        <v>0</v>
      </c>
      <c r="M236" s="655">
        <f t="shared" si="118"/>
        <v>0</v>
      </c>
      <c r="N236" s="655">
        <f t="shared" si="118"/>
        <v>0</v>
      </c>
      <c r="O236" s="655">
        <f t="shared" si="118"/>
        <v>0</v>
      </c>
      <c r="P236" s="304">
        <f t="shared" si="114"/>
        <v>11</v>
      </c>
      <c r="Q236" s="275">
        <f>C265/100000*$O114</f>
        <v>0</v>
      </c>
      <c r="R236" s="275">
        <f>D265/100000*$O114</f>
        <v>0</v>
      </c>
      <c r="S236" s="275">
        <f>E265/100000*$O114</f>
        <v>0</v>
      </c>
      <c r="T236" s="275">
        <f>F265/100000*$O114</f>
        <v>0</v>
      </c>
      <c r="U236" s="275">
        <f>G265/100000*$O114</f>
        <v>0</v>
      </c>
      <c r="V236" s="275">
        <f>H265/100000*$O114</f>
        <v>0</v>
      </c>
      <c r="W236" s="275">
        <f>I265/100000*$O114</f>
        <v>0</v>
      </c>
      <c r="X236" s="275">
        <f>J265/100000*$O114</f>
        <v>0</v>
      </c>
      <c r="Y236" s="275">
        <f>K265/100000*$O114</f>
        <v>0</v>
      </c>
      <c r="Z236" s="275">
        <f>L265/100000*$O114</f>
        <v>0</v>
      </c>
      <c r="AA236" s="275">
        <f>M265/100000*$O114</f>
        <v>0</v>
      </c>
      <c r="AB236" s="275">
        <f>N265/100000*$O114</f>
        <v>0</v>
      </c>
      <c r="AC236" s="275">
        <f t="shared" si="112"/>
        <v>0</v>
      </c>
      <c r="AD236" s="139"/>
      <c r="AE236" s="139"/>
      <c r="AF236" s="139"/>
    </row>
    <row r="237" spans="1:32" ht="18.75">
      <c r="A237" s="513">
        <v>17</v>
      </c>
      <c r="B237" s="584">
        <f>$B$57</f>
        <v>0</v>
      </c>
      <c r="C237" s="561" t="s">
        <v>101</v>
      </c>
      <c r="D237" s="667"/>
      <c r="E237" s="661"/>
      <c r="F237" s="661"/>
      <c r="G237" s="661"/>
      <c r="H237" s="661"/>
      <c r="I237" s="661"/>
      <c r="J237" s="661"/>
      <c r="K237" s="661"/>
      <c r="L237" s="661"/>
      <c r="M237" s="661"/>
      <c r="N237" s="668"/>
      <c r="O237" s="661"/>
      <c r="P237" s="304">
        <f t="shared" si="114"/>
        <v>12</v>
      </c>
      <c r="Q237" s="275">
        <f>C266/100000*$O116</f>
        <v>0</v>
      </c>
      <c r="R237" s="275">
        <f>D266/100000*$O116</f>
        <v>0</v>
      </c>
      <c r="S237" s="275">
        <f>E266/100000*$O116</f>
        <v>0</v>
      </c>
      <c r="T237" s="275">
        <f>F266/100000*$O116</f>
        <v>0</v>
      </c>
      <c r="U237" s="275">
        <f>G266/100000*$O116</f>
        <v>0</v>
      </c>
      <c r="V237" s="275">
        <f>H266/100000*$O116</f>
        <v>0</v>
      </c>
      <c r="W237" s="275">
        <f>I266/100000*$O116</f>
        <v>0</v>
      </c>
      <c r="X237" s="275">
        <f>J266/100000*$O116</f>
        <v>0</v>
      </c>
      <c r="Y237" s="275">
        <f>K266/100000*$O116</f>
        <v>0</v>
      </c>
      <c r="Z237" s="275">
        <f>L266/100000*$O116</f>
        <v>0</v>
      </c>
      <c r="AA237" s="275">
        <f>M266/100000*$O116</f>
        <v>0</v>
      </c>
      <c r="AB237" s="275">
        <f>N266/100000*$O116</f>
        <v>0</v>
      </c>
      <c r="AC237" s="275">
        <f t="shared" si="112"/>
        <v>0</v>
      </c>
      <c r="AD237" s="139"/>
      <c r="AE237" s="139"/>
      <c r="AF237" s="139"/>
    </row>
    <row r="238" spans="1:32" ht="18.75">
      <c r="A238" s="555"/>
      <c r="B238" s="584"/>
      <c r="C238" s="561" t="s">
        <v>102</v>
      </c>
      <c r="D238" s="658">
        <f aca="true" t="shared" si="119" ref="D238:O238">D$169*D237/100</f>
        <v>0</v>
      </c>
      <c r="E238" s="659">
        <f t="shared" si="119"/>
        <v>0</v>
      </c>
      <c r="F238" s="659">
        <f t="shared" si="119"/>
        <v>0</v>
      </c>
      <c r="G238" s="659">
        <f t="shared" si="119"/>
        <v>0</v>
      </c>
      <c r="H238" s="659">
        <f t="shared" si="119"/>
        <v>0</v>
      </c>
      <c r="I238" s="659">
        <f t="shared" si="119"/>
        <v>0</v>
      </c>
      <c r="J238" s="659">
        <f t="shared" si="119"/>
        <v>0</v>
      </c>
      <c r="K238" s="659">
        <f t="shared" si="119"/>
        <v>0</v>
      </c>
      <c r="L238" s="659">
        <f t="shared" si="119"/>
        <v>0</v>
      </c>
      <c r="M238" s="659">
        <f t="shared" si="119"/>
        <v>0</v>
      </c>
      <c r="N238" s="659">
        <f t="shared" si="119"/>
        <v>0</v>
      </c>
      <c r="O238" s="659">
        <f t="shared" si="119"/>
        <v>0</v>
      </c>
      <c r="P238" s="304">
        <f t="shared" si="114"/>
        <v>13</v>
      </c>
      <c r="Q238" s="275">
        <f>C267/100000*$O118</f>
        <v>0</v>
      </c>
      <c r="R238" s="275">
        <f>D267/100000*$O118</f>
        <v>0</v>
      </c>
      <c r="S238" s="275">
        <f>E267/100000*$O118</f>
        <v>0</v>
      </c>
      <c r="T238" s="275">
        <f>F267/100000*$O118</f>
        <v>0</v>
      </c>
      <c r="U238" s="275">
        <f>G267/100000*$O118</f>
        <v>0</v>
      </c>
      <c r="V238" s="275">
        <f>H267/100000*$O118</f>
        <v>0</v>
      </c>
      <c r="W238" s="275">
        <f>I267/100000*$O118</f>
        <v>0</v>
      </c>
      <c r="X238" s="275">
        <f>J267/100000*$O118</f>
        <v>0</v>
      </c>
      <c r="Y238" s="275">
        <f>K267/100000*$O118</f>
        <v>0</v>
      </c>
      <c r="Z238" s="275">
        <f>L267/100000*$O118</f>
        <v>0</v>
      </c>
      <c r="AA238" s="275">
        <f>M267/100000*$O118</f>
        <v>0</v>
      </c>
      <c r="AB238" s="275">
        <f>N267/100000*$O118</f>
        <v>0</v>
      </c>
      <c r="AC238" s="275">
        <f t="shared" si="112"/>
        <v>0</v>
      </c>
      <c r="AD238" s="139"/>
      <c r="AE238" s="139"/>
      <c r="AF238" s="139"/>
    </row>
    <row r="239" spans="1:32" ht="19.5" thickBot="1">
      <c r="A239" s="557"/>
      <c r="B239" s="585"/>
      <c r="C239" s="562" t="s">
        <v>103</v>
      </c>
      <c r="D239" s="660"/>
      <c r="E239" s="662"/>
      <c r="F239" s="662"/>
      <c r="G239" s="662"/>
      <c r="H239" s="662"/>
      <c r="I239" s="662"/>
      <c r="J239" s="662"/>
      <c r="K239" s="662"/>
      <c r="L239" s="662"/>
      <c r="M239" s="662"/>
      <c r="N239" s="662"/>
      <c r="O239" s="663"/>
      <c r="P239" s="304">
        <f t="shared" si="114"/>
        <v>14</v>
      </c>
      <c r="Q239" s="275">
        <f>C268/100000*$O120</f>
        <v>0</v>
      </c>
      <c r="R239" s="275">
        <f>D268/100000*$O120</f>
        <v>0</v>
      </c>
      <c r="S239" s="275">
        <f>E268/100000*$O120</f>
        <v>0</v>
      </c>
      <c r="T239" s="275">
        <f>F268/100000*$O120</f>
        <v>0</v>
      </c>
      <c r="U239" s="275">
        <f>G268/100000*$O120</f>
        <v>0</v>
      </c>
      <c r="V239" s="275">
        <f>H268/100000*$O120</f>
        <v>0</v>
      </c>
      <c r="W239" s="275">
        <f>I268/100000*$O120</f>
        <v>0</v>
      </c>
      <c r="X239" s="275">
        <f>J268/100000*$O120</f>
        <v>0</v>
      </c>
      <c r="Y239" s="275">
        <f>K268/100000*$O120</f>
        <v>0</v>
      </c>
      <c r="Z239" s="275">
        <f>L268/100000*$O120</f>
        <v>0</v>
      </c>
      <c r="AA239" s="275">
        <f>M268/100000*$O120</f>
        <v>0</v>
      </c>
      <c r="AB239" s="275">
        <f>N268/100000*$O120</f>
        <v>0</v>
      </c>
      <c r="AC239" s="275">
        <f t="shared" si="112"/>
        <v>0</v>
      </c>
      <c r="AD239" s="139"/>
      <c r="AE239" s="139"/>
      <c r="AF239" s="139"/>
    </row>
    <row r="240" spans="1:32" ht="23.25">
      <c r="A240" s="187" t="s">
        <v>412</v>
      </c>
      <c r="B240" s="150"/>
      <c r="C240" s="150"/>
      <c r="D240" s="150"/>
      <c r="E240" s="150"/>
      <c r="F240" s="150"/>
      <c r="G240" s="150"/>
      <c r="H240" s="150"/>
      <c r="I240" s="150"/>
      <c r="J240" s="150"/>
      <c r="K240" s="150"/>
      <c r="L240" s="150"/>
      <c r="M240" s="150"/>
      <c r="N240" s="150"/>
      <c r="O240" s="139"/>
      <c r="P240" s="304">
        <f t="shared" si="114"/>
        <v>15</v>
      </c>
      <c r="Q240" s="275">
        <f>C269/100000*$O122</f>
        <v>0</v>
      </c>
      <c r="R240" s="275">
        <f>D269/100000*$O122</f>
        <v>0</v>
      </c>
      <c r="S240" s="275">
        <f>E269/100000*$O122</f>
        <v>0</v>
      </c>
      <c r="T240" s="275">
        <f>F269/100000*$O122</f>
        <v>0</v>
      </c>
      <c r="U240" s="275">
        <f>G269/100000*$O122</f>
        <v>0</v>
      </c>
      <c r="V240" s="275">
        <f>H269/100000*$O122</f>
        <v>0</v>
      </c>
      <c r="W240" s="275">
        <f>I269/100000*$O122</f>
        <v>0</v>
      </c>
      <c r="X240" s="275">
        <f>J269/100000*$O122</f>
        <v>0</v>
      </c>
      <c r="Y240" s="275">
        <f>K269/100000*$O122</f>
        <v>0</v>
      </c>
      <c r="Z240" s="275">
        <f>L269/100000*$O122</f>
        <v>0</v>
      </c>
      <c r="AA240" s="275">
        <f>M269/100000*$O122</f>
        <v>0</v>
      </c>
      <c r="AB240" s="275">
        <f>N269/100000*$O122</f>
        <v>0</v>
      </c>
      <c r="AC240" s="275">
        <f t="shared" si="112"/>
        <v>0</v>
      </c>
      <c r="AD240" s="139"/>
      <c r="AE240" s="139"/>
      <c r="AF240" s="139"/>
    </row>
    <row r="241" spans="1:32" ht="15.75">
      <c r="A241" s="150"/>
      <c r="B241" s="150"/>
      <c r="C241" s="150"/>
      <c r="D241" s="150"/>
      <c r="E241" s="150"/>
      <c r="F241" s="150"/>
      <c r="G241" s="150"/>
      <c r="H241" s="150"/>
      <c r="I241" s="150"/>
      <c r="J241" s="150"/>
      <c r="K241" s="150"/>
      <c r="L241" s="150"/>
      <c r="M241" s="150"/>
      <c r="N241" s="150"/>
      <c r="O241" s="139"/>
      <c r="P241" s="304">
        <f t="shared" si="114"/>
        <v>16</v>
      </c>
      <c r="Q241" s="275">
        <f>C270/100000*$O124</f>
        <v>0</v>
      </c>
      <c r="R241" s="275">
        <f>D270/100000*$O124</f>
        <v>0</v>
      </c>
      <c r="S241" s="275">
        <f>E270/100000*$O124</f>
        <v>0</v>
      </c>
      <c r="T241" s="275">
        <f>F270/100000*$O124</f>
        <v>0</v>
      </c>
      <c r="U241" s="275">
        <f>G270/100000*$O124</f>
        <v>0</v>
      </c>
      <c r="V241" s="275">
        <f>H270/100000*$O124</f>
        <v>0</v>
      </c>
      <c r="W241" s="275">
        <f>I270/100000*$O124</f>
        <v>0</v>
      </c>
      <c r="X241" s="275">
        <f>J270/100000*$O124</f>
        <v>0</v>
      </c>
      <c r="Y241" s="275">
        <f>K270/100000*$O124</f>
        <v>0</v>
      </c>
      <c r="Z241" s="275">
        <f>L270/100000*$O124</f>
        <v>0</v>
      </c>
      <c r="AA241" s="275">
        <f>M270/100000*$O124</f>
        <v>0</v>
      </c>
      <c r="AB241" s="275">
        <f>N270/100000*$O124</f>
        <v>0</v>
      </c>
      <c r="AC241" s="275">
        <f t="shared" si="112"/>
        <v>0</v>
      </c>
      <c r="AD241" s="139"/>
      <c r="AE241" s="139"/>
      <c r="AF241" s="139"/>
    </row>
    <row r="242" spans="1:32" ht="15.75">
      <c r="A242" s="461" t="s">
        <v>115</v>
      </c>
      <c r="B242" s="461"/>
      <c r="C242" s="722"/>
      <c r="D242" s="722"/>
      <c r="E242" s="722"/>
      <c r="F242" s="722"/>
      <c r="G242" s="722"/>
      <c r="H242" s="722"/>
      <c r="I242" s="722"/>
      <c r="J242" s="722"/>
      <c r="K242" s="722"/>
      <c r="L242" s="722"/>
      <c r="M242" s="722"/>
      <c r="N242" s="722"/>
      <c r="O242" s="139"/>
      <c r="P242" s="304">
        <f t="shared" si="114"/>
        <v>17</v>
      </c>
      <c r="Q242" s="292">
        <f>C271/100000*$O126</f>
        <v>0</v>
      </c>
      <c r="R242" s="292">
        <f>D271/100000*$O126</f>
        <v>0</v>
      </c>
      <c r="S242" s="292">
        <f>E271/100000*$O126</f>
        <v>0</v>
      </c>
      <c r="T242" s="292">
        <f>F271/100000*$O126</f>
        <v>0</v>
      </c>
      <c r="U242" s="292">
        <f>G271/100000*$O126</f>
        <v>0</v>
      </c>
      <c r="V242" s="292">
        <f>H271/100000*$O126</f>
        <v>0</v>
      </c>
      <c r="W242" s="292">
        <f>I271/100000*$O126</f>
        <v>0</v>
      </c>
      <c r="X242" s="292">
        <f>J271/100000*$O126</f>
        <v>0</v>
      </c>
      <c r="Y242" s="292">
        <f>K271/100000*$O126</f>
        <v>0</v>
      </c>
      <c r="Z242" s="292">
        <f>L271/100000*$O126</f>
        <v>0</v>
      </c>
      <c r="AA242" s="292">
        <f>M271/100000*$O126</f>
        <v>0</v>
      </c>
      <c r="AB242" s="292">
        <f>N271/100000*$O126</f>
        <v>0</v>
      </c>
      <c r="AC242" s="292">
        <f t="shared" si="112"/>
        <v>0</v>
      </c>
      <c r="AD242" s="139"/>
      <c r="AE242" s="139"/>
      <c r="AF242" s="139"/>
    </row>
    <row r="243" spans="1:32" ht="15.75">
      <c r="A243" s="157" t="s">
        <v>116</v>
      </c>
      <c r="B243" s="461"/>
      <c r="C243" s="722"/>
      <c r="D243" s="722"/>
      <c r="E243" s="722"/>
      <c r="F243" s="722"/>
      <c r="G243" s="722"/>
      <c r="H243" s="722"/>
      <c r="I243" s="722"/>
      <c r="J243" s="722"/>
      <c r="K243" s="722"/>
      <c r="L243" s="722"/>
      <c r="M243" s="722"/>
      <c r="N243" s="722"/>
      <c r="O243" s="139"/>
      <c r="P243" s="139" t="s">
        <v>114</v>
      </c>
      <c r="Q243" s="275">
        <f>SUM(Q226:Q242)</f>
        <v>0</v>
      </c>
      <c r="R243" s="275">
        <f aca="true" t="shared" si="120" ref="R243:AC243">SUM(R226:R242)</f>
        <v>0</v>
      </c>
      <c r="S243" s="275">
        <f t="shared" si="120"/>
        <v>0</v>
      </c>
      <c r="T243" s="275">
        <f t="shared" si="120"/>
        <v>0</v>
      </c>
      <c r="U243" s="275">
        <f t="shared" si="120"/>
        <v>0</v>
      </c>
      <c r="V243" s="275">
        <f t="shared" si="120"/>
        <v>0</v>
      </c>
      <c r="W243" s="275">
        <f t="shared" si="120"/>
        <v>0</v>
      </c>
      <c r="X243" s="275">
        <f t="shared" si="120"/>
        <v>0</v>
      </c>
      <c r="Y243" s="275">
        <f t="shared" si="120"/>
        <v>0</v>
      </c>
      <c r="Z243" s="275">
        <f t="shared" si="120"/>
        <v>0</v>
      </c>
      <c r="AA243" s="275">
        <f t="shared" si="120"/>
        <v>0</v>
      </c>
      <c r="AB243" s="275">
        <f t="shared" si="120"/>
        <v>0</v>
      </c>
      <c r="AC243" s="275">
        <f t="shared" si="120"/>
        <v>0</v>
      </c>
      <c r="AD243" s="139"/>
      <c r="AE243" s="139"/>
      <c r="AF243" s="139"/>
    </row>
    <row r="244" spans="1:32" ht="15.75">
      <c r="A244" s="461" t="s">
        <v>117</v>
      </c>
      <c r="B244" s="461"/>
      <c r="C244" s="722"/>
      <c r="D244" s="176"/>
      <c r="E244" s="722"/>
      <c r="F244" s="722"/>
      <c r="G244" s="722"/>
      <c r="H244" s="722"/>
      <c r="I244" s="722"/>
      <c r="J244" s="722"/>
      <c r="K244" s="722"/>
      <c r="L244" s="722"/>
      <c r="M244" s="722"/>
      <c r="N244" s="722"/>
      <c r="O244" s="139"/>
      <c r="P244" s="139"/>
      <c r="Q244" s="139"/>
      <c r="R244" s="139"/>
      <c r="S244" s="139"/>
      <c r="T244" s="139"/>
      <c r="U244" s="139"/>
      <c r="V244" s="139"/>
      <c r="W244" s="139"/>
      <c r="X244" s="139"/>
      <c r="Y244" s="139"/>
      <c r="Z244" s="139"/>
      <c r="AA244" s="139"/>
      <c r="AB244" s="139"/>
      <c r="AC244" s="139"/>
      <c r="AD244" s="139"/>
      <c r="AE244" s="139"/>
      <c r="AF244" s="139"/>
    </row>
    <row r="245" spans="1:32" s="723" customFormat="1" ht="19.5" customHeight="1">
      <c r="A245" s="461" t="s">
        <v>118</v>
      </c>
      <c r="B245" s="461"/>
      <c r="C245" s="722"/>
      <c r="D245" s="176"/>
      <c r="E245" s="722"/>
      <c r="F245" s="722"/>
      <c r="G245" s="722"/>
      <c r="H245" s="722"/>
      <c r="I245" s="722"/>
      <c r="J245" s="722"/>
      <c r="K245" s="722"/>
      <c r="L245" s="722"/>
      <c r="M245" s="722"/>
      <c r="N245" s="722"/>
      <c r="O245" s="139"/>
      <c r="P245" s="139"/>
      <c r="Q245" s="139"/>
      <c r="R245" s="139"/>
      <c r="S245" s="139"/>
      <c r="T245" s="139"/>
      <c r="U245" s="139"/>
      <c r="V245" s="139"/>
      <c r="W245" s="139"/>
      <c r="X245" s="139"/>
      <c r="Y245" s="139"/>
      <c r="Z245" s="139"/>
      <c r="AA245" s="139"/>
      <c r="AB245" s="139"/>
      <c r="AC245" s="139"/>
      <c r="AD245" s="139"/>
      <c r="AE245" s="139"/>
      <c r="AF245" s="139"/>
    </row>
    <row r="246" spans="1:32" s="723" customFormat="1" ht="19.5" customHeight="1">
      <c r="A246" s="461"/>
      <c r="B246" s="461" t="s">
        <v>119</v>
      </c>
      <c r="C246" s="722"/>
      <c r="D246" s="722"/>
      <c r="E246" s="722"/>
      <c r="F246" s="722"/>
      <c r="G246" s="722"/>
      <c r="H246" s="722"/>
      <c r="I246" s="722"/>
      <c r="J246" s="722"/>
      <c r="K246" s="722"/>
      <c r="L246" s="722"/>
      <c r="M246" s="722"/>
      <c r="N246" s="722"/>
      <c r="O246" s="139"/>
      <c r="P246" s="139"/>
      <c r="Q246" s="139"/>
      <c r="R246" s="139"/>
      <c r="S246" s="139"/>
      <c r="T246" s="139"/>
      <c r="U246" s="139"/>
      <c r="V246" s="139"/>
      <c r="W246" s="139"/>
      <c r="X246" s="139"/>
      <c r="Y246" s="139"/>
      <c r="Z246" s="139"/>
      <c r="AA246" s="139"/>
      <c r="AB246" s="139"/>
      <c r="AC246" s="139"/>
      <c r="AD246" s="139"/>
      <c r="AE246" s="139"/>
      <c r="AF246" s="139"/>
    </row>
    <row r="247" spans="1:32" s="723" customFormat="1" ht="19.5" customHeight="1">
      <c r="A247" s="461"/>
      <c r="B247" s="461"/>
      <c r="C247" s="722"/>
      <c r="D247" s="722"/>
      <c r="E247" s="722"/>
      <c r="F247" s="722"/>
      <c r="G247" s="722"/>
      <c r="H247" s="722"/>
      <c r="I247" s="722"/>
      <c r="J247" s="722"/>
      <c r="K247" s="722"/>
      <c r="L247" s="722"/>
      <c r="M247" s="722"/>
      <c r="N247" s="722"/>
      <c r="O247" s="139"/>
      <c r="P247" s="139"/>
      <c r="Q247" s="139"/>
      <c r="R247" s="139"/>
      <c r="S247" s="139"/>
      <c r="T247" s="139"/>
      <c r="U247" s="139"/>
      <c r="V247" s="139"/>
      <c r="W247" s="139"/>
      <c r="X247" s="139"/>
      <c r="Y247" s="139"/>
      <c r="Z247" s="139"/>
      <c r="AA247" s="139"/>
      <c r="AB247" s="139"/>
      <c r="AC247" s="139"/>
      <c r="AD247" s="139"/>
      <c r="AE247" s="139"/>
      <c r="AF247" s="139"/>
    </row>
    <row r="248" spans="1:32" s="723" customFormat="1" ht="19.5" customHeight="1">
      <c r="A248" s="461" t="s">
        <v>120</v>
      </c>
      <c r="B248" s="461"/>
      <c r="C248" s="722"/>
      <c r="D248" s="722"/>
      <c r="E248" s="722"/>
      <c r="F248" s="722"/>
      <c r="G248" s="722"/>
      <c r="H248" s="722"/>
      <c r="I248" s="722"/>
      <c r="J248" s="722"/>
      <c r="K248" s="722"/>
      <c r="L248" s="722"/>
      <c r="M248" s="722"/>
      <c r="N248" s="722"/>
      <c r="O248" s="139"/>
      <c r="P248" s="139"/>
      <c r="Q248" s="139"/>
      <c r="R248" s="139"/>
      <c r="S248" s="139"/>
      <c r="T248" s="139"/>
      <c r="U248" s="139"/>
      <c r="V248" s="139"/>
      <c r="W248" s="139"/>
      <c r="X248" s="139"/>
      <c r="Y248" s="139"/>
      <c r="Z248" s="139"/>
      <c r="AA248" s="139"/>
      <c r="AB248" s="139"/>
      <c r="AC248" s="139"/>
      <c r="AD248" s="139"/>
      <c r="AE248" s="139"/>
      <c r="AF248" s="139"/>
    </row>
    <row r="249" spans="1:32" s="723" customFormat="1" ht="19.5" customHeight="1">
      <c r="A249" s="461"/>
      <c r="B249" s="461" t="s">
        <v>121</v>
      </c>
      <c r="C249" s="722"/>
      <c r="D249" s="722"/>
      <c r="E249" s="722"/>
      <c r="F249" s="722"/>
      <c r="G249" s="722"/>
      <c r="H249" s="722"/>
      <c r="I249" s="722"/>
      <c r="J249" s="722"/>
      <c r="K249" s="722"/>
      <c r="L249" s="722"/>
      <c r="M249" s="722"/>
      <c r="N249" s="722"/>
      <c r="O249" s="139"/>
      <c r="P249" s="139"/>
      <c r="Q249" s="139"/>
      <c r="R249" s="139"/>
      <c r="S249" s="139"/>
      <c r="T249" s="139"/>
      <c r="U249" s="139"/>
      <c r="V249" s="139"/>
      <c r="W249" s="139"/>
      <c r="X249" s="139"/>
      <c r="Y249" s="139"/>
      <c r="Z249" s="139"/>
      <c r="AA249" s="139"/>
      <c r="AB249" s="139"/>
      <c r="AC249" s="139"/>
      <c r="AD249" s="139"/>
      <c r="AE249" s="139"/>
      <c r="AF249" s="139"/>
    </row>
    <row r="250" spans="1:32" s="723" customFormat="1" ht="19.5" customHeight="1">
      <c r="A250" s="461"/>
      <c r="B250" s="176" t="s">
        <v>122</v>
      </c>
      <c r="C250" s="722"/>
      <c r="D250" s="722"/>
      <c r="E250" s="722"/>
      <c r="F250" s="722"/>
      <c r="G250" s="722"/>
      <c r="H250" s="722"/>
      <c r="I250" s="722"/>
      <c r="J250" s="722"/>
      <c r="K250" s="722"/>
      <c r="L250" s="722"/>
      <c r="M250" s="722"/>
      <c r="N250" s="722"/>
      <c r="O250" s="139"/>
      <c r="P250" s="139"/>
      <c r="Q250" s="139"/>
      <c r="R250" s="139"/>
      <c r="S250" s="139"/>
      <c r="T250" s="139"/>
      <c r="U250" s="139"/>
      <c r="V250" s="139"/>
      <c r="W250" s="139"/>
      <c r="X250" s="139"/>
      <c r="Y250" s="139"/>
      <c r="Z250" s="139"/>
      <c r="AA250" s="139"/>
      <c r="AB250" s="139"/>
      <c r="AC250" s="139"/>
      <c r="AD250" s="139"/>
      <c r="AE250" s="139"/>
      <c r="AF250" s="139"/>
    </row>
    <row r="251" spans="1:32" s="723" customFormat="1" ht="19.5" customHeight="1">
      <c r="A251" s="722"/>
      <c r="B251" s="722"/>
      <c r="C251" s="722"/>
      <c r="D251" s="722"/>
      <c r="E251" s="722"/>
      <c r="F251" s="722"/>
      <c r="G251" s="722"/>
      <c r="H251" s="722"/>
      <c r="I251" s="722"/>
      <c r="J251" s="722"/>
      <c r="K251" s="722"/>
      <c r="L251" s="722"/>
      <c r="M251" s="722"/>
      <c r="N251" s="722"/>
      <c r="O251" s="139"/>
      <c r="P251" s="139"/>
      <c r="Q251" s="139"/>
      <c r="R251" s="139"/>
      <c r="S251" s="139"/>
      <c r="T251" s="139"/>
      <c r="U251" s="139"/>
      <c r="V251" s="139"/>
      <c r="W251" s="139"/>
      <c r="X251" s="139"/>
      <c r="Y251" s="139"/>
      <c r="Z251" s="139"/>
      <c r="AA251" s="139"/>
      <c r="AB251" s="139"/>
      <c r="AC251" s="139"/>
      <c r="AD251" s="139"/>
      <c r="AE251" s="139"/>
      <c r="AF251" s="139"/>
    </row>
    <row r="252" spans="1:32" s="723" customFormat="1" ht="19.5" customHeight="1">
      <c r="A252" s="305" t="s">
        <v>123</v>
      </c>
      <c r="B252" s="722"/>
      <c r="C252" s="722"/>
      <c r="D252" s="722"/>
      <c r="E252" s="722"/>
      <c r="F252" s="722"/>
      <c r="G252" s="722"/>
      <c r="H252" s="722"/>
      <c r="I252" s="722"/>
      <c r="J252" s="722"/>
      <c r="K252" s="722"/>
      <c r="L252" s="722"/>
      <c r="M252" s="722"/>
      <c r="N252" s="722"/>
      <c r="O252" s="139"/>
      <c r="P252" s="139"/>
      <c r="Q252" s="139"/>
      <c r="R252" s="139"/>
      <c r="S252" s="139"/>
      <c r="T252" s="139"/>
      <c r="U252" s="139"/>
      <c r="V252" s="139"/>
      <c r="W252" s="139"/>
      <c r="X252" s="139"/>
      <c r="Y252" s="139"/>
      <c r="Z252" s="139"/>
      <c r="AA252" s="139"/>
      <c r="AB252" s="139"/>
      <c r="AC252" s="139"/>
      <c r="AD252" s="139"/>
      <c r="AE252" s="139"/>
      <c r="AF252" s="139"/>
    </row>
    <row r="253" spans="1:32" s="723" customFormat="1" ht="19.5" customHeight="1">
      <c r="A253" s="150"/>
      <c r="B253" s="150"/>
      <c r="C253" s="150"/>
      <c r="D253" s="150"/>
      <c r="E253" s="150"/>
      <c r="F253" s="171" t="s">
        <v>124</v>
      </c>
      <c r="G253" s="150"/>
      <c r="H253" s="150"/>
      <c r="I253" s="150"/>
      <c r="J253" s="150"/>
      <c r="K253" s="150"/>
      <c r="L253" s="150"/>
      <c r="M253" s="150"/>
      <c r="N253" s="150"/>
      <c r="O253" s="139"/>
      <c r="P253" s="139"/>
      <c r="Q253" s="139"/>
      <c r="R253" s="139"/>
      <c r="S253" s="139"/>
      <c r="T253" s="139"/>
      <c r="U253" s="139"/>
      <c r="V253" s="139"/>
      <c r="W253" s="139"/>
      <c r="X253" s="139"/>
      <c r="Y253" s="139"/>
      <c r="Z253" s="139"/>
      <c r="AA253" s="139"/>
      <c r="AB253" s="139"/>
      <c r="AC253" s="139"/>
      <c r="AD253" s="139"/>
      <c r="AE253" s="139"/>
      <c r="AF253" s="139"/>
    </row>
    <row r="254" spans="1:32" s="723" customFormat="1" ht="19.5" customHeight="1" thickBot="1">
      <c r="A254" s="569"/>
      <c r="B254" s="306" t="s">
        <v>125</v>
      </c>
      <c r="C254" s="564">
        <f aca="true" t="shared" si="121" ref="C254:N254">D39</f>
        <v>0</v>
      </c>
      <c r="D254" s="564">
        <f t="shared" si="121"/>
        <v>0</v>
      </c>
      <c r="E254" s="564">
        <f t="shared" si="121"/>
        <v>0</v>
      </c>
      <c r="F254" s="564">
        <f t="shared" si="121"/>
        <v>0</v>
      </c>
      <c r="G254" s="564">
        <f t="shared" si="121"/>
        <v>0</v>
      </c>
      <c r="H254" s="564">
        <f t="shared" si="121"/>
        <v>0</v>
      </c>
      <c r="I254" s="564">
        <f t="shared" si="121"/>
        <v>0</v>
      </c>
      <c r="J254" s="564">
        <f t="shared" si="121"/>
        <v>0</v>
      </c>
      <c r="K254" s="564">
        <f t="shared" si="121"/>
        <v>0</v>
      </c>
      <c r="L254" s="564">
        <f t="shared" si="121"/>
        <v>0</v>
      </c>
      <c r="M254" s="564">
        <f t="shared" si="121"/>
        <v>0</v>
      </c>
      <c r="N254" s="565">
        <f t="shared" si="121"/>
        <v>0</v>
      </c>
      <c r="O254" s="139"/>
      <c r="P254" s="139"/>
      <c r="Q254" s="139"/>
      <c r="R254" s="139"/>
      <c r="S254" s="139"/>
      <c r="T254" s="139"/>
      <c r="U254" s="139"/>
      <c r="V254" s="139"/>
      <c r="W254" s="139"/>
      <c r="X254" s="139"/>
      <c r="Y254" s="139"/>
      <c r="Z254" s="139"/>
      <c r="AA254" s="139"/>
      <c r="AB254" s="139"/>
      <c r="AC254" s="139"/>
      <c r="AD254" s="139"/>
      <c r="AE254" s="139"/>
      <c r="AF254" s="139"/>
    </row>
    <row r="255" spans="1:32" s="723" customFormat="1" ht="19.5" customHeight="1">
      <c r="A255" s="602">
        <v>1</v>
      </c>
      <c r="B255" s="603" t="str">
        <f aca="true" t="shared" si="122" ref="B255:B271">B41</f>
        <v>Arroz inundado #1</v>
      </c>
      <c r="C255" s="570"/>
      <c r="D255" s="570"/>
      <c r="E255" s="570"/>
      <c r="F255" s="570"/>
      <c r="G255" s="570"/>
      <c r="H255" s="570"/>
      <c r="I255" s="570"/>
      <c r="J255" s="570"/>
      <c r="K255" s="570"/>
      <c r="L255" s="570"/>
      <c r="M255" s="570"/>
      <c r="N255" s="570"/>
      <c r="O255" s="139"/>
      <c r="P255" s="139"/>
      <c r="Q255" s="139"/>
      <c r="R255" s="139"/>
      <c r="S255" s="139"/>
      <c r="T255" s="139"/>
      <c r="U255" s="139"/>
      <c r="V255" s="139"/>
      <c r="W255" s="139"/>
      <c r="X255" s="139"/>
      <c r="Y255" s="139"/>
      <c r="Z255" s="139"/>
      <c r="AA255" s="139"/>
      <c r="AB255" s="139"/>
      <c r="AC255" s="139"/>
      <c r="AD255" s="139"/>
      <c r="AE255" s="139"/>
      <c r="AF255" s="139"/>
    </row>
    <row r="256" spans="1:32" ht="15.75">
      <c r="A256" s="517">
        <f>A255+1</f>
        <v>2</v>
      </c>
      <c r="B256" s="564" t="str">
        <f t="shared" si="122"/>
        <v>Arroz inundado #2</v>
      </c>
      <c r="C256" s="570"/>
      <c r="D256" s="570"/>
      <c r="E256" s="570"/>
      <c r="F256" s="570"/>
      <c r="G256" s="570"/>
      <c r="H256" s="570"/>
      <c r="I256" s="570"/>
      <c r="J256" s="570"/>
      <c r="K256" s="570"/>
      <c r="L256" s="570"/>
      <c r="M256" s="570"/>
      <c r="N256" s="570"/>
      <c r="O256" s="139"/>
      <c r="P256" s="139"/>
      <c r="Q256" s="139"/>
      <c r="R256" s="139"/>
      <c r="S256" s="139"/>
      <c r="T256" s="139"/>
      <c r="U256" s="139"/>
      <c r="V256" s="139"/>
      <c r="W256" s="139"/>
      <c r="X256" s="139"/>
      <c r="Y256" s="139"/>
      <c r="Z256" s="139"/>
      <c r="AA256" s="139"/>
      <c r="AB256" s="139"/>
      <c r="AC256" s="139"/>
      <c r="AD256" s="139"/>
      <c r="AE256" s="139"/>
      <c r="AF256" s="139"/>
    </row>
    <row r="257" spans="1:32" ht="15.75">
      <c r="A257" s="517">
        <f aca="true" t="shared" si="123" ref="A257:A271">A256+1</f>
        <v>3</v>
      </c>
      <c r="B257" s="564" t="str">
        <f t="shared" si="122"/>
        <v>Arroz inundado #3</v>
      </c>
      <c r="C257" s="570"/>
      <c r="D257" s="570"/>
      <c r="E257" s="570"/>
      <c r="F257" s="570"/>
      <c r="G257" s="570"/>
      <c r="H257" s="570"/>
      <c r="I257" s="570"/>
      <c r="J257" s="570"/>
      <c r="K257" s="570"/>
      <c r="L257" s="570"/>
      <c r="M257" s="570"/>
      <c r="N257" s="570"/>
      <c r="O257" s="139"/>
      <c r="P257" s="139"/>
      <c r="Q257" s="139"/>
      <c r="R257" s="139"/>
      <c r="S257" s="139"/>
      <c r="T257" s="139"/>
      <c r="U257" s="139"/>
      <c r="V257" s="139"/>
      <c r="W257" s="139"/>
      <c r="X257" s="139"/>
      <c r="Y257" s="139"/>
      <c r="Z257" s="139"/>
      <c r="AA257" s="139"/>
      <c r="AB257" s="139"/>
      <c r="AC257" s="139"/>
      <c r="AD257" s="139"/>
      <c r="AE257" s="139"/>
      <c r="AF257" s="139"/>
    </row>
    <row r="258" spans="1:32" ht="15.75">
      <c r="A258" s="517">
        <f t="shared" si="123"/>
        <v>4</v>
      </c>
      <c r="B258" s="564">
        <f t="shared" si="122"/>
        <v>0</v>
      </c>
      <c r="C258" s="570"/>
      <c r="D258" s="570"/>
      <c r="E258" s="570"/>
      <c r="F258" s="570"/>
      <c r="G258" s="570"/>
      <c r="H258" s="570"/>
      <c r="I258" s="570"/>
      <c r="J258" s="570"/>
      <c r="K258" s="570"/>
      <c r="L258" s="570"/>
      <c r="M258" s="570"/>
      <c r="N258" s="570"/>
      <c r="O258" s="139"/>
      <c r="P258" s="139"/>
      <c r="Q258" s="139"/>
      <c r="R258" s="139"/>
      <c r="S258" s="139"/>
      <c r="T258" s="139"/>
      <c r="U258" s="139"/>
      <c r="V258" s="139"/>
      <c r="W258" s="139"/>
      <c r="X258" s="139"/>
      <c r="Y258" s="139"/>
      <c r="Z258" s="139"/>
      <c r="AA258" s="139"/>
      <c r="AB258" s="139"/>
      <c r="AC258" s="139"/>
      <c r="AD258" s="139"/>
      <c r="AE258" s="139"/>
      <c r="AF258" s="139"/>
    </row>
    <row r="259" spans="1:32" ht="15.75">
      <c r="A259" s="517">
        <f t="shared" si="123"/>
        <v>5</v>
      </c>
      <c r="B259" s="564">
        <f t="shared" si="122"/>
        <v>0</v>
      </c>
      <c r="C259" s="570"/>
      <c r="D259" s="570"/>
      <c r="E259" s="570"/>
      <c r="F259" s="570"/>
      <c r="G259" s="570"/>
      <c r="H259" s="570"/>
      <c r="I259" s="570"/>
      <c r="J259" s="570"/>
      <c r="K259" s="570"/>
      <c r="L259" s="570"/>
      <c r="M259" s="570"/>
      <c r="N259" s="570"/>
      <c r="O259" s="139"/>
      <c r="P259" s="139"/>
      <c r="Q259" s="139"/>
      <c r="R259" s="139"/>
      <c r="S259" s="139"/>
      <c r="T259" s="139"/>
      <c r="U259" s="139"/>
      <c r="V259" s="139"/>
      <c r="W259" s="139"/>
      <c r="X259" s="139"/>
      <c r="Y259" s="139"/>
      <c r="Z259" s="139"/>
      <c r="AA259" s="139"/>
      <c r="AB259" s="139"/>
      <c r="AC259" s="139"/>
      <c r="AD259" s="139"/>
      <c r="AE259" s="139"/>
      <c r="AF259" s="139"/>
    </row>
    <row r="260" spans="1:32" ht="15.75">
      <c r="A260" s="517">
        <f t="shared" si="123"/>
        <v>6</v>
      </c>
      <c r="B260" s="564">
        <f t="shared" si="122"/>
        <v>0</v>
      </c>
      <c r="C260" s="570"/>
      <c r="D260" s="570"/>
      <c r="E260" s="570"/>
      <c r="F260" s="570"/>
      <c r="G260" s="570"/>
      <c r="H260" s="570"/>
      <c r="I260" s="570"/>
      <c r="J260" s="570"/>
      <c r="K260" s="570"/>
      <c r="L260" s="570"/>
      <c r="M260" s="570"/>
      <c r="N260" s="570"/>
      <c r="O260" s="139"/>
      <c r="P260" s="139"/>
      <c r="Q260" s="139"/>
      <c r="R260" s="139"/>
      <c r="S260" s="139"/>
      <c r="T260" s="139"/>
      <c r="U260" s="139"/>
      <c r="V260" s="139"/>
      <c r="W260" s="139"/>
      <c r="X260" s="139"/>
      <c r="Y260" s="139"/>
      <c r="Z260" s="139"/>
      <c r="AA260" s="139"/>
      <c r="AB260" s="139"/>
      <c r="AC260" s="139"/>
      <c r="AD260" s="139"/>
      <c r="AE260" s="139"/>
      <c r="AF260" s="139"/>
    </row>
    <row r="261" spans="1:32" ht="15.75">
      <c r="A261" s="517">
        <f t="shared" si="123"/>
        <v>7</v>
      </c>
      <c r="B261" s="564">
        <f t="shared" si="122"/>
        <v>0</v>
      </c>
      <c r="C261" s="570"/>
      <c r="D261" s="570"/>
      <c r="E261" s="570"/>
      <c r="F261" s="570"/>
      <c r="G261" s="570"/>
      <c r="H261" s="570"/>
      <c r="I261" s="570"/>
      <c r="J261" s="570"/>
      <c r="K261" s="570"/>
      <c r="L261" s="570"/>
      <c r="M261" s="570"/>
      <c r="N261" s="570"/>
      <c r="O261" s="139"/>
      <c r="P261" s="139"/>
      <c r="Q261" s="139"/>
      <c r="R261" s="139"/>
      <c r="S261" s="139"/>
      <c r="T261" s="139"/>
      <c r="U261" s="139"/>
      <c r="V261" s="139"/>
      <c r="W261" s="139"/>
      <c r="X261" s="139"/>
      <c r="Y261" s="139"/>
      <c r="Z261" s="139"/>
      <c r="AA261" s="139"/>
      <c r="AB261" s="139"/>
      <c r="AC261" s="139"/>
      <c r="AD261" s="139"/>
      <c r="AE261" s="139"/>
      <c r="AF261" s="139"/>
    </row>
    <row r="262" spans="1:32" ht="15.75">
      <c r="A262" s="517">
        <f t="shared" si="123"/>
        <v>8</v>
      </c>
      <c r="B262" s="564">
        <f t="shared" si="122"/>
        <v>0</v>
      </c>
      <c r="C262" s="570"/>
      <c r="D262" s="570"/>
      <c r="E262" s="570"/>
      <c r="F262" s="570"/>
      <c r="G262" s="570"/>
      <c r="H262" s="570"/>
      <c r="I262" s="570"/>
      <c r="J262" s="570"/>
      <c r="K262" s="570"/>
      <c r="L262" s="570"/>
      <c r="M262" s="570"/>
      <c r="N262" s="570"/>
      <c r="O262" s="139"/>
      <c r="P262" s="139"/>
      <c r="Q262" s="139"/>
      <c r="R262" s="139"/>
      <c r="S262" s="139"/>
      <c r="T262" s="139"/>
      <c r="U262" s="139"/>
      <c r="V262" s="139"/>
      <c r="W262" s="139"/>
      <c r="X262" s="139"/>
      <c r="Y262" s="139"/>
      <c r="Z262" s="139"/>
      <c r="AA262" s="139"/>
      <c r="AB262" s="139"/>
      <c r="AC262" s="139"/>
      <c r="AD262" s="139"/>
      <c r="AE262" s="139"/>
      <c r="AF262" s="139"/>
    </row>
    <row r="263" spans="1:32" ht="15.75">
      <c r="A263" s="517">
        <f t="shared" si="123"/>
        <v>9</v>
      </c>
      <c r="B263" s="564">
        <f t="shared" si="122"/>
        <v>0</v>
      </c>
      <c r="C263" s="570"/>
      <c r="D263" s="570"/>
      <c r="E263" s="570"/>
      <c r="F263" s="570"/>
      <c r="G263" s="570"/>
      <c r="H263" s="570"/>
      <c r="I263" s="570"/>
      <c r="J263" s="570"/>
      <c r="K263" s="570"/>
      <c r="L263" s="570"/>
      <c r="M263" s="570"/>
      <c r="N263" s="570"/>
      <c r="O263" s="139"/>
      <c r="P263" s="139"/>
      <c r="Q263" s="139"/>
      <c r="R263" s="139"/>
      <c r="S263" s="139"/>
      <c r="T263" s="139"/>
      <c r="U263" s="139"/>
      <c r="V263" s="139"/>
      <c r="W263" s="139"/>
      <c r="X263" s="139"/>
      <c r="Y263" s="139"/>
      <c r="Z263" s="139"/>
      <c r="AA263" s="139"/>
      <c r="AB263" s="139"/>
      <c r="AC263" s="139"/>
      <c r="AD263" s="139"/>
      <c r="AE263" s="139"/>
      <c r="AF263" s="139"/>
    </row>
    <row r="264" spans="1:32" ht="15.75">
      <c r="A264" s="517">
        <f t="shared" si="123"/>
        <v>10</v>
      </c>
      <c r="B264" s="564">
        <f t="shared" si="122"/>
        <v>0</v>
      </c>
      <c r="C264" s="570"/>
      <c r="D264" s="570"/>
      <c r="E264" s="570"/>
      <c r="F264" s="570"/>
      <c r="G264" s="570"/>
      <c r="H264" s="570"/>
      <c r="I264" s="570"/>
      <c r="J264" s="570"/>
      <c r="K264" s="570"/>
      <c r="L264" s="570"/>
      <c r="M264" s="570"/>
      <c r="N264" s="570"/>
      <c r="O264" s="139"/>
      <c r="P264" s="139"/>
      <c r="Q264" s="139"/>
      <c r="R264" s="139"/>
      <c r="S264" s="139"/>
      <c r="T264" s="139"/>
      <c r="U264" s="139"/>
      <c r="V264" s="139"/>
      <c r="W264" s="139"/>
      <c r="X264" s="139"/>
      <c r="Y264" s="139"/>
      <c r="Z264" s="139"/>
      <c r="AA264" s="139"/>
      <c r="AB264" s="139"/>
      <c r="AC264" s="139"/>
      <c r="AD264" s="139"/>
      <c r="AE264" s="139"/>
      <c r="AF264" s="139"/>
    </row>
    <row r="265" spans="1:32" ht="15.75">
      <c r="A265" s="517">
        <f t="shared" si="123"/>
        <v>11</v>
      </c>
      <c r="B265" s="564">
        <f t="shared" si="122"/>
        <v>0</v>
      </c>
      <c r="C265" s="570"/>
      <c r="D265" s="570"/>
      <c r="E265" s="570"/>
      <c r="F265" s="570"/>
      <c r="G265" s="570"/>
      <c r="H265" s="570"/>
      <c r="I265" s="570"/>
      <c r="J265" s="570"/>
      <c r="K265" s="570"/>
      <c r="L265" s="570"/>
      <c r="M265" s="570"/>
      <c r="N265" s="570"/>
      <c r="O265" s="139"/>
      <c r="P265" s="139"/>
      <c r="Q265" s="139"/>
      <c r="R265" s="139"/>
      <c r="S265" s="139"/>
      <c r="T265" s="139"/>
      <c r="U265" s="139"/>
      <c r="V265" s="139"/>
      <c r="W265" s="139"/>
      <c r="X265" s="139"/>
      <c r="Y265" s="139"/>
      <c r="Z265" s="139"/>
      <c r="AA265" s="139"/>
      <c r="AB265" s="139"/>
      <c r="AC265" s="139"/>
      <c r="AD265" s="139"/>
      <c r="AE265" s="139"/>
      <c r="AF265" s="139"/>
    </row>
    <row r="266" spans="1:32" ht="15.75">
      <c r="A266" s="517">
        <f t="shared" si="123"/>
        <v>12</v>
      </c>
      <c r="B266" s="564">
        <f t="shared" si="122"/>
        <v>0</v>
      </c>
      <c r="C266" s="570"/>
      <c r="D266" s="570"/>
      <c r="E266" s="570"/>
      <c r="F266" s="570"/>
      <c r="G266" s="570"/>
      <c r="H266" s="570"/>
      <c r="I266" s="570"/>
      <c r="J266" s="570"/>
      <c r="K266" s="570"/>
      <c r="L266" s="570"/>
      <c r="M266" s="570"/>
      <c r="N266" s="570"/>
      <c r="O266" s="139"/>
      <c r="P266" s="139"/>
      <c r="Q266" s="139"/>
      <c r="R266" s="139"/>
      <c r="S266" s="139"/>
      <c r="T266" s="139"/>
      <c r="U266" s="139"/>
      <c r="V266" s="139"/>
      <c r="W266" s="139"/>
      <c r="X266" s="139"/>
      <c r="Y266" s="139"/>
      <c r="Z266" s="139"/>
      <c r="AA266" s="139"/>
      <c r="AB266" s="139"/>
      <c r="AC266" s="139"/>
      <c r="AD266" s="139"/>
      <c r="AE266" s="139"/>
      <c r="AF266" s="139"/>
    </row>
    <row r="267" spans="1:32" ht="15.75">
      <c r="A267" s="517">
        <f t="shared" si="123"/>
        <v>13</v>
      </c>
      <c r="B267" s="564">
        <f t="shared" si="122"/>
        <v>0</v>
      </c>
      <c r="C267" s="570"/>
      <c r="D267" s="570"/>
      <c r="E267" s="570"/>
      <c r="F267" s="570"/>
      <c r="G267" s="570"/>
      <c r="H267" s="570"/>
      <c r="I267" s="570"/>
      <c r="J267" s="570"/>
      <c r="K267" s="570"/>
      <c r="L267" s="570"/>
      <c r="M267" s="570"/>
      <c r="N267" s="570"/>
      <c r="O267" s="139"/>
      <c r="P267" s="139"/>
      <c r="Q267" s="139"/>
      <c r="R267" s="139"/>
      <c r="S267" s="139"/>
      <c r="T267" s="139"/>
      <c r="U267" s="139"/>
      <c r="V267" s="139"/>
      <c r="W267" s="139"/>
      <c r="X267" s="139"/>
      <c r="Y267" s="139"/>
      <c r="Z267" s="139"/>
      <c r="AA267" s="139"/>
      <c r="AB267" s="139"/>
      <c r="AC267" s="139"/>
      <c r="AD267" s="139"/>
      <c r="AE267" s="139"/>
      <c r="AF267" s="139"/>
    </row>
    <row r="268" spans="1:32" ht="15.75">
      <c r="A268" s="517">
        <f t="shared" si="123"/>
        <v>14</v>
      </c>
      <c r="B268" s="564">
        <f t="shared" si="122"/>
        <v>0</v>
      </c>
      <c r="C268" s="570"/>
      <c r="D268" s="570"/>
      <c r="E268" s="570"/>
      <c r="F268" s="570"/>
      <c r="G268" s="570"/>
      <c r="H268" s="570"/>
      <c r="I268" s="570"/>
      <c r="J268" s="570"/>
      <c r="K268" s="570"/>
      <c r="L268" s="570"/>
      <c r="M268" s="570"/>
      <c r="N268" s="570"/>
      <c r="O268" s="139"/>
      <c r="P268" s="139"/>
      <c r="Q268" s="139"/>
      <c r="R268" s="139"/>
      <c r="S268" s="139"/>
      <c r="T268" s="139"/>
      <c r="U268" s="139"/>
      <c r="V268" s="139"/>
      <c r="W268" s="139"/>
      <c r="X268" s="139"/>
      <c r="Y268" s="139"/>
      <c r="Z268" s="139"/>
      <c r="AA268" s="139"/>
      <c r="AB268" s="139"/>
      <c r="AC268" s="139"/>
      <c r="AD268" s="139"/>
      <c r="AE268" s="139"/>
      <c r="AF268" s="139"/>
    </row>
    <row r="269" spans="1:32" ht="15.75">
      <c r="A269" s="517">
        <f t="shared" si="123"/>
        <v>15</v>
      </c>
      <c r="B269" s="564">
        <f t="shared" si="122"/>
        <v>0</v>
      </c>
      <c r="C269" s="570"/>
      <c r="D269" s="570"/>
      <c r="E269" s="570"/>
      <c r="F269" s="570"/>
      <c r="G269" s="570"/>
      <c r="H269" s="570"/>
      <c r="I269" s="570"/>
      <c r="J269" s="570"/>
      <c r="K269" s="570"/>
      <c r="L269" s="570"/>
      <c r="M269" s="570"/>
      <c r="N269" s="570"/>
      <c r="O269" s="139"/>
      <c r="P269" s="139"/>
      <c r="Q269" s="139"/>
      <c r="R269" s="139"/>
      <c r="S269" s="139"/>
      <c r="T269" s="139"/>
      <c r="U269" s="139"/>
      <c r="V269" s="139"/>
      <c r="W269" s="139"/>
      <c r="X269" s="139"/>
      <c r="Y269" s="139"/>
      <c r="Z269" s="139"/>
      <c r="AA269" s="139"/>
      <c r="AB269" s="139"/>
      <c r="AC269" s="139"/>
      <c r="AD269" s="139"/>
      <c r="AE269" s="139"/>
      <c r="AF269" s="139"/>
    </row>
    <row r="270" spans="1:32" ht="19.5" customHeight="1">
      <c r="A270" s="517">
        <f t="shared" si="123"/>
        <v>16</v>
      </c>
      <c r="B270" s="564">
        <f t="shared" si="122"/>
        <v>0</v>
      </c>
      <c r="C270" s="570"/>
      <c r="D270" s="570"/>
      <c r="E270" s="570"/>
      <c r="F270" s="570"/>
      <c r="G270" s="570"/>
      <c r="H270" s="570"/>
      <c r="I270" s="570"/>
      <c r="J270" s="570"/>
      <c r="K270" s="570"/>
      <c r="L270" s="570"/>
      <c r="M270" s="570"/>
      <c r="N270" s="570"/>
      <c r="O270" s="139"/>
      <c r="P270" s="139"/>
      <c r="Q270" s="139"/>
      <c r="R270" s="139"/>
      <c r="S270" s="139"/>
      <c r="T270" s="139"/>
      <c r="U270" s="139"/>
      <c r="V270" s="139"/>
      <c r="W270" s="139"/>
      <c r="X270" s="139"/>
      <c r="Y270" s="139"/>
      <c r="Z270" s="139"/>
      <c r="AA270" s="139"/>
      <c r="AB270" s="139"/>
      <c r="AC270" s="139"/>
      <c r="AD270" s="139"/>
      <c r="AE270" s="139"/>
      <c r="AF270" s="139"/>
    </row>
    <row r="271" spans="1:32" ht="19.5" customHeight="1">
      <c r="A271" s="517">
        <f t="shared" si="123"/>
        <v>17</v>
      </c>
      <c r="B271" s="564">
        <f t="shared" si="122"/>
        <v>0</v>
      </c>
      <c r="C271" s="570"/>
      <c r="D271" s="570"/>
      <c r="E271" s="570"/>
      <c r="F271" s="570"/>
      <c r="G271" s="570"/>
      <c r="H271" s="570"/>
      <c r="I271" s="570"/>
      <c r="J271" s="570"/>
      <c r="K271" s="570"/>
      <c r="L271" s="570"/>
      <c r="M271" s="570"/>
      <c r="N271" s="570"/>
      <c r="O271" s="139"/>
      <c r="P271" s="139"/>
      <c r="Q271" s="139"/>
      <c r="R271" s="139"/>
      <c r="S271" s="139"/>
      <c r="T271" s="139"/>
      <c r="U271" s="139"/>
      <c r="V271" s="139"/>
      <c r="W271" s="139"/>
      <c r="X271" s="139"/>
      <c r="Y271" s="139"/>
      <c r="Z271" s="139"/>
      <c r="AA271" s="139"/>
      <c r="AB271" s="139"/>
      <c r="AC271" s="139"/>
      <c r="AD271" s="139"/>
      <c r="AE271" s="139"/>
      <c r="AF271" s="139"/>
    </row>
    <row r="272" spans="1:32" ht="19.5" customHeight="1">
      <c r="A272" s="100"/>
      <c r="B272" s="153"/>
      <c r="C272" s="307"/>
      <c r="D272" s="307"/>
      <c r="E272" s="307"/>
      <c r="F272" s="307"/>
      <c r="G272" s="307"/>
      <c r="H272" s="307"/>
      <c r="I272" s="307"/>
      <c r="J272" s="307"/>
      <c r="K272" s="307"/>
      <c r="L272" s="307"/>
      <c r="M272" s="307"/>
      <c r="N272" s="307"/>
      <c r="O272" s="139"/>
      <c r="P272" s="139"/>
      <c r="Q272" s="139"/>
      <c r="R272" s="139"/>
      <c r="S272" s="139"/>
      <c r="T272" s="139"/>
      <c r="U272" s="139"/>
      <c r="V272" s="139"/>
      <c r="W272" s="139"/>
      <c r="X272" s="139"/>
      <c r="Y272" s="139"/>
      <c r="Z272" s="139"/>
      <c r="AA272" s="139"/>
      <c r="AB272" s="139"/>
      <c r="AC272" s="139"/>
      <c r="AD272" s="139"/>
      <c r="AE272" s="139"/>
      <c r="AF272" s="139"/>
    </row>
    <row r="273" spans="1:32" ht="19.5" customHeight="1">
      <c r="A273" s="191" t="s">
        <v>413</v>
      </c>
      <c r="B273" s="139"/>
      <c r="C273" s="139"/>
      <c r="D273" s="139"/>
      <c r="E273" s="139"/>
      <c r="F273" s="139"/>
      <c r="G273" s="139"/>
      <c r="H273" s="139"/>
      <c r="I273" s="139"/>
      <c r="J273" s="139"/>
      <c r="K273" s="139"/>
      <c r="L273" s="139"/>
      <c r="M273" s="139"/>
      <c r="N273" s="139"/>
      <c r="O273" s="139"/>
      <c r="P273" s="139"/>
      <c r="Q273" s="139"/>
      <c r="R273" s="139"/>
      <c r="S273" s="139"/>
      <c r="T273" s="139"/>
      <c r="U273" s="139"/>
      <c r="V273" s="139"/>
      <c r="W273" s="139"/>
      <c r="X273" s="139"/>
      <c r="Y273" s="139"/>
      <c r="Z273" s="139"/>
      <c r="AA273" s="139"/>
      <c r="AB273" s="139"/>
      <c r="AC273" s="139"/>
      <c r="AD273" s="139"/>
      <c r="AE273" s="139"/>
      <c r="AF273" s="139"/>
    </row>
    <row r="274" spans="1:32" ht="19.5" customHeight="1">
      <c r="A274" s="308"/>
      <c r="B274" s="139"/>
      <c r="C274" s="139"/>
      <c r="D274" s="139"/>
      <c r="E274" s="139"/>
      <c r="F274" s="139"/>
      <c r="G274" s="139"/>
      <c r="H274" s="139"/>
      <c r="I274" s="139"/>
      <c r="J274" s="139"/>
      <c r="K274" s="139"/>
      <c r="L274" s="139"/>
      <c r="M274" s="139"/>
      <c r="N274" s="139"/>
      <c r="O274" s="139"/>
      <c r="P274" s="139"/>
      <c r="Q274" s="139"/>
      <c r="R274" s="139"/>
      <c r="S274" s="139"/>
      <c r="T274" s="139"/>
      <c r="U274" s="139"/>
      <c r="V274" s="139"/>
      <c r="W274" s="139"/>
      <c r="X274" s="139"/>
      <c r="Y274" s="139"/>
      <c r="Z274" s="139"/>
      <c r="AA274" s="139"/>
      <c r="AB274" s="139"/>
      <c r="AC274" s="139"/>
      <c r="AD274" s="139"/>
      <c r="AE274" s="139"/>
      <c r="AF274" s="139"/>
    </row>
    <row r="275" spans="1:32" ht="19.5" customHeight="1">
      <c r="A275" s="139"/>
      <c r="B275" s="139"/>
      <c r="C275" s="139"/>
      <c r="D275" s="139"/>
      <c r="E275" s="139"/>
      <c r="F275" s="139"/>
      <c r="G275" s="139"/>
      <c r="H275" s="139"/>
      <c r="I275" s="139"/>
      <c r="J275" s="139"/>
      <c r="K275" s="139"/>
      <c r="L275" s="139"/>
      <c r="M275" s="139"/>
      <c r="N275" s="139"/>
      <c r="O275" s="139"/>
      <c r="P275" s="139"/>
      <c r="Q275" s="139"/>
      <c r="R275" s="139"/>
      <c r="S275" s="139"/>
      <c r="T275" s="139"/>
      <c r="U275" s="139"/>
      <c r="V275" s="139"/>
      <c r="W275" s="139"/>
      <c r="X275" s="139"/>
      <c r="Y275" s="139"/>
      <c r="Z275" s="139"/>
      <c r="AA275" s="139"/>
      <c r="AB275" s="139"/>
      <c r="AC275" s="139"/>
      <c r="AD275" s="139"/>
      <c r="AE275" s="139"/>
      <c r="AF275" s="139"/>
    </row>
    <row r="276" spans="1:32" ht="30" customHeight="1">
      <c r="A276" s="139"/>
      <c r="B276" s="554" t="s">
        <v>126</v>
      </c>
      <c r="C276" s="571"/>
      <c r="D276" s="139"/>
      <c r="E276" s="139"/>
      <c r="F276" s="139"/>
      <c r="G276" s="139"/>
      <c r="H276" s="139"/>
      <c r="I276" s="139"/>
      <c r="J276" s="139"/>
      <c r="K276" s="139"/>
      <c r="L276" s="139"/>
      <c r="M276" s="139"/>
      <c r="N276" s="139"/>
      <c r="O276" s="139"/>
      <c r="P276" s="139"/>
      <c r="Q276" s="139"/>
      <c r="R276" s="139"/>
      <c r="S276" s="139"/>
      <c r="T276" s="139"/>
      <c r="U276" s="139"/>
      <c r="V276" s="139"/>
      <c r="W276" s="139"/>
      <c r="X276" s="139"/>
      <c r="Y276" s="139"/>
      <c r="Z276" s="139"/>
      <c r="AA276" s="139"/>
      <c r="AB276" s="139"/>
      <c r="AC276" s="139"/>
      <c r="AD276" s="139"/>
      <c r="AE276" s="139"/>
      <c r="AF276" s="139"/>
    </row>
    <row r="277" spans="1:32" ht="19.5" customHeight="1" thickBot="1">
      <c r="A277" s="572"/>
      <c r="B277" s="575" t="str">
        <f>B40</f>
        <v>Nombre del cultivo regado</v>
      </c>
      <c r="C277" s="574" t="s">
        <v>127</v>
      </c>
      <c r="D277" s="574" t="s">
        <v>128</v>
      </c>
      <c r="E277" s="575" t="s">
        <v>129</v>
      </c>
      <c r="F277" s="576" t="s">
        <v>130</v>
      </c>
      <c r="G277" s="576" t="s">
        <v>131</v>
      </c>
      <c r="H277" s="139"/>
      <c r="I277" s="139"/>
      <c r="J277" s="139"/>
      <c r="K277" s="139"/>
      <c r="L277" s="139"/>
      <c r="M277" s="139"/>
      <c r="N277" s="139"/>
      <c r="O277" s="139"/>
      <c r="P277" s="139"/>
      <c r="Q277" s="139"/>
      <c r="R277" s="139"/>
      <c r="S277" s="139"/>
      <c r="T277" s="139"/>
      <c r="U277" s="139"/>
      <c r="V277" s="139"/>
      <c r="W277" s="139"/>
      <c r="X277" s="139"/>
      <c r="Y277" s="139"/>
      <c r="Z277" s="139"/>
      <c r="AA277" s="139"/>
      <c r="AB277" s="139"/>
      <c r="AC277" s="139"/>
      <c r="AD277" s="139"/>
      <c r="AE277" s="139"/>
      <c r="AF277" s="139"/>
    </row>
    <row r="278" spans="1:32" ht="19.5" customHeight="1" thickTop="1">
      <c r="A278" s="577">
        <f aca="true" t="shared" si="124" ref="A278:A294">A41</f>
        <v>1</v>
      </c>
      <c r="B278" s="577" t="str">
        <f aca="true" t="shared" si="125" ref="B278:B294">B41</f>
        <v>Arroz inundado #1</v>
      </c>
      <c r="C278" s="578"/>
      <c r="D278" s="578"/>
      <c r="E278" s="579">
        <f>MAX(C94:N94)</f>
        <v>0</v>
      </c>
      <c r="F278" s="580">
        <f>E278*C278</f>
        <v>0</v>
      </c>
      <c r="G278" s="580">
        <f>F278*D278*C$276</f>
        <v>0</v>
      </c>
      <c r="H278" s="139"/>
      <c r="I278" s="139"/>
      <c r="J278" s="139"/>
      <c r="K278" s="139"/>
      <c r="L278" s="139"/>
      <c r="M278" s="139"/>
      <c r="N278" s="139"/>
      <c r="O278" s="139"/>
      <c r="P278" s="139"/>
      <c r="Q278" s="139"/>
      <c r="R278" s="139"/>
      <c r="S278" s="139"/>
      <c r="T278" s="139"/>
      <c r="U278" s="139"/>
      <c r="V278" s="139"/>
      <c r="W278" s="139"/>
      <c r="X278" s="139"/>
      <c r="Y278" s="139"/>
      <c r="Z278" s="139"/>
      <c r="AA278" s="139"/>
      <c r="AB278" s="139"/>
      <c r="AC278" s="139"/>
      <c r="AD278" s="139"/>
      <c r="AE278" s="139"/>
      <c r="AF278" s="139"/>
    </row>
    <row r="279" spans="1:32" ht="19.5" customHeight="1">
      <c r="A279" s="492">
        <f t="shared" si="124"/>
        <v>2</v>
      </c>
      <c r="B279" s="492" t="str">
        <f t="shared" si="125"/>
        <v>Arroz inundado #2</v>
      </c>
      <c r="C279" s="581"/>
      <c r="D279" s="581"/>
      <c r="E279" s="579">
        <f>MAX(C96:N96)</f>
        <v>0</v>
      </c>
      <c r="F279" s="582">
        <f aca="true" t="shared" si="126" ref="F279:F294">E279*C279</f>
        <v>0</v>
      </c>
      <c r="G279" s="582">
        <f aca="true" t="shared" si="127" ref="G279:G294">F279*D279*C$276</f>
        <v>0</v>
      </c>
      <c r="H279" s="139"/>
      <c r="I279" s="139"/>
      <c r="J279" s="139"/>
      <c r="K279" s="139"/>
      <c r="L279" s="139"/>
      <c r="M279" s="139"/>
      <c r="N279" s="139"/>
      <c r="O279" s="139"/>
      <c r="P279" s="139"/>
      <c r="Q279" s="139"/>
      <c r="R279" s="139"/>
      <c r="S279" s="139"/>
      <c r="T279" s="139"/>
      <c r="U279" s="139"/>
      <c r="V279" s="139"/>
      <c r="W279" s="139"/>
      <c r="X279" s="139"/>
      <c r="Y279" s="139"/>
      <c r="Z279" s="139"/>
      <c r="AA279" s="139"/>
      <c r="AB279" s="139"/>
      <c r="AC279" s="139"/>
      <c r="AD279" s="139"/>
      <c r="AE279" s="139"/>
      <c r="AF279" s="139"/>
    </row>
    <row r="280" spans="1:32" ht="103.5" customHeight="1">
      <c r="A280" s="492">
        <f t="shared" si="124"/>
        <v>3</v>
      </c>
      <c r="B280" s="492" t="str">
        <f t="shared" si="125"/>
        <v>Arroz inundado #3</v>
      </c>
      <c r="C280" s="581"/>
      <c r="D280" s="581"/>
      <c r="E280" s="579">
        <f>MAX(C98:N98)</f>
        <v>0</v>
      </c>
      <c r="F280" s="582">
        <f t="shared" si="126"/>
        <v>0</v>
      </c>
      <c r="G280" s="582">
        <f t="shared" si="127"/>
        <v>0</v>
      </c>
      <c r="H280" s="139"/>
      <c r="I280" s="139"/>
      <c r="J280" s="139"/>
      <c r="K280" s="139"/>
      <c r="L280" s="139"/>
      <c r="M280" s="139"/>
      <c r="N280" s="139"/>
      <c r="O280" s="139"/>
      <c r="P280" s="139"/>
      <c r="Q280" s="139"/>
      <c r="R280" s="139"/>
      <c r="S280" s="139"/>
      <c r="T280" s="139"/>
      <c r="U280" s="139"/>
      <c r="V280" s="139"/>
      <c r="W280" s="139"/>
      <c r="X280" s="139"/>
      <c r="Y280" s="139"/>
      <c r="Z280" s="139"/>
      <c r="AA280" s="139"/>
      <c r="AB280" s="139"/>
      <c r="AC280" s="139"/>
      <c r="AD280" s="139"/>
      <c r="AE280" s="139"/>
      <c r="AF280" s="139"/>
    </row>
    <row r="281" spans="1:32" ht="24.75" customHeight="1">
      <c r="A281" s="492">
        <f t="shared" si="124"/>
        <v>4</v>
      </c>
      <c r="B281" s="492">
        <f t="shared" si="125"/>
        <v>0</v>
      </c>
      <c r="C281" s="581"/>
      <c r="D281" s="581"/>
      <c r="E281" s="579">
        <f>MAX(C100:N100)</f>
        <v>0</v>
      </c>
      <c r="F281" s="582">
        <f t="shared" si="126"/>
        <v>0</v>
      </c>
      <c r="G281" s="582">
        <f t="shared" si="127"/>
        <v>0</v>
      </c>
      <c r="H281" s="139"/>
      <c r="I281" s="139"/>
      <c r="J281" s="139"/>
      <c r="K281" s="139"/>
      <c r="L281" s="139"/>
      <c r="M281" s="139"/>
      <c r="N281" s="139"/>
      <c r="O281" s="139"/>
      <c r="P281" s="139"/>
      <c r="Q281" s="139"/>
      <c r="R281" s="139"/>
      <c r="S281" s="139"/>
      <c r="T281" s="139"/>
      <c r="U281" s="139"/>
      <c r="V281" s="139"/>
      <c r="W281" s="139"/>
      <c r="X281" s="139"/>
      <c r="Y281" s="139"/>
      <c r="Z281" s="139"/>
      <c r="AA281" s="139"/>
      <c r="AB281" s="139"/>
      <c r="AC281" s="139"/>
      <c r="AD281" s="139"/>
      <c r="AE281" s="139"/>
      <c r="AF281" s="139"/>
    </row>
    <row r="282" spans="1:32" ht="24.75" customHeight="1">
      <c r="A282" s="492">
        <f t="shared" si="124"/>
        <v>5</v>
      </c>
      <c r="B282" s="492">
        <f t="shared" si="125"/>
        <v>0</v>
      </c>
      <c r="C282" s="581"/>
      <c r="D282" s="581"/>
      <c r="E282" s="579">
        <f>MAX(C102:N102)</f>
        <v>0</v>
      </c>
      <c r="F282" s="582">
        <f t="shared" si="126"/>
        <v>0</v>
      </c>
      <c r="G282" s="582">
        <f t="shared" si="127"/>
        <v>0</v>
      </c>
      <c r="H282" s="139"/>
      <c r="I282" s="139"/>
      <c r="J282" s="139"/>
      <c r="K282" s="139"/>
      <c r="L282" s="139"/>
      <c r="M282" s="139"/>
      <c r="N282" s="139"/>
      <c r="O282" s="139"/>
      <c r="P282" s="139"/>
      <c r="Q282" s="139"/>
      <c r="R282" s="139"/>
      <c r="S282" s="139"/>
      <c r="T282" s="139"/>
      <c r="U282" s="139"/>
      <c r="V282" s="139"/>
      <c r="W282" s="139"/>
      <c r="X282" s="139"/>
      <c r="Y282" s="139"/>
      <c r="Z282" s="139"/>
      <c r="AA282" s="139"/>
      <c r="AB282" s="139"/>
      <c r="AC282" s="139"/>
      <c r="AD282" s="139"/>
      <c r="AE282" s="139"/>
      <c r="AF282" s="139"/>
    </row>
    <row r="283" spans="1:32" ht="24.75" customHeight="1">
      <c r="A283" s="492">
        <f t="shared" si="124"/>
        <v>6</v>
      </c>
      <c r="B283" s="492">
        <f t="shared" si="125"/>
        <v>0</v>
      </c>
      <c r="C283" s="581"/>
      <c r="D283" s="581"/>
      <c r="E283" s="579">
        <f>MAX(C104:N104)</f>
        <v>0</v>
      </c>
      <c r="F283" s="582">
        <f t="shared" si="126"/>
        <v>0</v>
      </c>
      <c r="G283" s="582">
        <f t="shared" si="127"/>
        <v>0</v>
      </c>
      <c r="H283" s="139"/>
      <c r="I283" s="139"/>
      <c r="J283" s="139"/>
      <c r="K283" s="139"/>
      <c r="L283" s="139"/>
      <c r="M283" s="139"/>
      <c r="N283" s="139"/>
      <c r="O283" s="139"/>
      <c r="P283" s="139"/>
      <c r="Q283" s="139"/>
      <c r="R283" s="139"/>
      <c r="S283" s="139"/>
      <c r="T283" s="139"/>
      <c r="U283" s="139"/>
      <c r="V283" s="139"/>
      <c r="W283" s="139"/>
      <c r="X283" s="139"/>
      <c r="Y283" s="139"/>
      <c r="Z283" s="139"/>
      <c r="AA283" s="139"/>
      <c r="AB283" s="139"/>
      <c r="AC283" s="139"/>
      <c r="AD283" s="139"/>
      <c r="AE283" s="139"/>
      <c r="AF283" s="139"/>
    </row>
    <row r="284" spans="1:32" ht="24.75" customHeight="1">
      <c r="A284" s="492">
        <f t="shared" si="124"/>
        <v>7</v>
      </c>
      <c r="B284" s="492">
        <f t="shared" si="125"/>
        <v>0</v>
      </c>
      <c r="C284" s="581"/>
      <c r="D284" s="581"/>
      <c r="E284" s="579">
        <f>MAX(C106:N106)</f>
        <v>0</v>
      </c>
      <c r="F284" s="582">
        <f t="shared" si="126"/>
        <v>0</v>
      </c>
      <c r="G284" s="582">
        <f t="shared" si="127"/>
        <v>0</v>
      </c>
      <c r="H284" s="139"/>
      <c r="I284" s="139"/>
      <c r="J284" s="139"/>
      <c r="K284" s="139"/>
      <c r="L284" s="139"/>
      <c r="M284" s="139"/>
      <c r="N284" s="139"/>
      <c r="O284" s="139"/>
      <c r="P284" s="139"/>
      <c r="Q284" s="139"/>
      <c r="R284" s="139"/>
      <c r="S284" s="139"/>
      <c r="T284" s="139"/>
      <c r="U284" s="139"/>
      <c r="V284" s="139"/>
      <c r="W284" s="139"/>
      <c r="X284" s="139"/>
      <c r="Y284" s="139"/>
      <c r="Z284" s="139"/>
      <c r="AA284" s="139"/>
      <c r="AB284" s="139"/>
      <c r="AC284" s="139"/>
      <c r="AD284" s="139"/>
      <c r="AE284" s="139"/>
      <c r="AF284" s="139"/>
    </row>
    <row r="285" spans="1:32" ht="24.75" customHeight="1">
      <c r="A285" s="492">
        <f t="shared" si="124"/>
        <v>8</v>
      </c>
      <c r="B285" s="492">
        <f t="shared" si="125"/>
        <v>0</v>
      </c>
      <c r="C285" s="581"/>
      <c r="D285" s="581"/>
      <c r="E285" s="579">
        <f>MAX(C108:N108)</f>
        <v>0</v>
      </c>
      <c r="F285" s="582">
        <f t="shared" si="126"/>
        <v>0</v>
      </c>
      <c r="G285" s="582">
        <f t="shared" si="127"/>
        <v>0</v>
      </c>
      <c r="H285" s="139"/>
      <c r="I285" s="139"/>
      <c r="J285" s="139"/>
      <c r="K285" s="139"/>
      <c r="L285" s="139"/>
      <c r="M285" s="139"/>
      <c r="N285" s="139"/>
      <c r="O285" s="139"/>
      <c r="P285" s="139"/>
      <c r="Q285" s="139"/>
      <c r="R285" s="139"/>
      <c r="S285" s="139"/>
      <c r="T285" s="139"/>
      <c r="U285" s="139"/>
      <c r="V285" s="139"/>
      <c r="W285" s="139"/>
      <c r="X285" s="139"/>
      <c r="Y285" s="139"/>
      <c r="Z285" s="139"/>
      <c r="AA285" s="139"/>
      <c r="AB285" s="139"/>
      <c r="AC285" s="139"/>
      <c r="AD285" s="139"/>
      <c r="AE285" s="139"/>
      <c r="AF285" s="139"/>
    </row>
    <row r="286" spans="1:32" ht="24.75" customHeight="1">
      <c r="A286" s="492">
        <f t="shared" si="124"/>
        <v>9</v>
      </c>
      <c r="B286" s="492">
        <f t="shared" si="125"/>
        <v>0</v>
      </c>
      <c r="C286" s="581"/>
      <c r="D286" s="581"/>
      <c r="E286" s="579">
        <f>MAX(C110:N110)</f>
        <v>0</v>
      </c>
      <c r="F286" s="582">
        <f t="shared" si="126"/>
        <v>0</v>
      </c>
      <c r="G286" s="582">
        <f t="shared" si="127"/>
        <v>0</v>
      </c>
      <c r="H286" s="139"/>
      <c r="I286" s="139"/>
      <c r="J286" s="139"/>
      <c r="K286" s="139"/>
      <c r="L286" s="139"/>
      <c r="M286" s="139"/>
      <c r="N286" s="139"/>
      <c r="O286" s="139"/>
      <c r="P286" s="139"/>
      <c r="Q286" s="139"/>
      <c r="R286" s="139"/>
      <c r="S286" s="139"/>
      <c r="T286" s="139"/>
      <c r="U286" s="139"/>
      <c r="V286" s="139"/>
      <c r="W286" s="139"/>
      <c r="X286" s="139"/>
      <c r="Y286" s="139"/>
      <c r="Z286" s="139"/>
      <c r="AA286" s="139"/>
      <c r="AB286" s="139"/>
      <c r="AC286" s="139"/>
      <c r="AD286" s="139"/>
      <c r="AE286" s="139"/>
      <c r="AF286" s="139"/>
    </row>
    <row r="287" spans="1:32" ht="24.75" customHeight="1">
      <c r="A287" s="492">
        <f t="shared" si="124"/>
        <v>10</v>
      </c>
      <c r="B287" s="492">
        <f t="shared" si="125"/>
        <v>0</v>
      </c>
      <c r="C287" s="581"/>
      <c r="D287" s="581"/>
      <c r="E287" s="579">
        <f>MAX(C112:N112)</f>
        <v>0</v>
      </c>
      <c r="F287" s="582">
        <f t="shared" si="126"/>
        <v>0</v>
      </c>
      <c r="G287" s="582">
        <f t="shared" si="127"/>
        <v>0</v>
      </c>
      <c r="H287" s="139"/>
      <c r="I287" s="139"/>
      <c r="J287" s="139"/>
      <c r="K287" s="139"/>
      <c r="L287" s="139"/>
      <c r="M287" s="139"/>
      <c r="N287" s="139"/>
      <c r="O287" s="139"/>
      <c r="P287" s="139"/>
      <c r="Q287" s="139"/>
      <c r="R287" s="139"/>
      <c r="S287" s="139"/>
      <c r="T287" s="139"/>
      <c r="U287" s="139"/>
      <c r="V287" s="139"/>
      <c r="W287" s="139"/>
      <c r="X287" s="139"/>
      <c r="Y287" s="139"/>
      <c r="Z287" s="139"/>
      <c r="AA287" s="139"/>
      <c r="AB287" s="139"/>
      <c r="AC287" s="139"/>
      <c r="AD287" s="139"/>
      <c r="AE287" s="139"/>
      <c r="AF287" s="139"/>
    </row>
    <row r="288" spans="1:32" ht="24.75" customHeight="1">
      <c r="A288" s="492">
        <f t="shared" si="124"/>
        <v>11</v>
      </c>
      <c r="B288" s="492">
        <f t="shared" si="125"/>
        <v>0</v>
      </c>
      <c r="C288" s="581"/>
      <c r="D288" s="581"/>
      <c r="E288" s="579">
        <f>MAX(C114:N114)</f>
        <v>0</v>
      </c>
      <c r="F288" s="582">
        <f t="shared" si="126"/>
        <v>0</v>
      </c>
      <c r="G288" s="582">
        <f t="shared" si="127"/>
        <v>0</v>
      </c>
      <c r="H288" s="139"/>
      <c r="I288" s="139"/>
      <c r="J288" s="139"/>
      <c r="K288" s="139"/>
      <c r="L288" s="139"/>
      <c r="M288" s="139"/>
      <c r="N288" s="139"/>
      <c r="O288" s="139"/>
      <c r="P288" s="139"/>
      <c r="Q288" s="139"/>
      <c r="R288" s="139"/>
      <c r="S288" s="139"/>
      <c r="T288" s="139"/>
      <c r="U288" s="139"/>
      <c r="V288" s="139"/>
      <c r="W288" s="139"/>
      <c r="X288" s="139"/>
      <c r="Y288" s="139"/>
      <c r="Z288" s="139"/>
      <c r="AA288" s="139"/>
      <c r="AB288" s="139"/>
      <c r="AC288" s="139"/>
      <c r="AD288" s="139"/>
      <c r="AE288" s="139"/>
      <c r="AF288" s="139"/>
    </row>
    <row r="289" spans="1:32" ht="24.75" customHeight="1">
      <c r="A289" s="492">
        <f t="shared" si="124"/>
        <v>12</v>
      </c>
      <c r="B289" s="492">
        <f t="shared" si="125"/>
        <v>0</v>
      </c>
      <c r="C289" s="581"/>
      <c r="D289" s="581"/>
      <c r="E289" s="579">
        <f>MAX(C116:N116)</f>
        <v>0</v>
      </c>
      <c r="F289" s="582">
        <f t="shared" si="126"/>
        <v>0</v>
      </c>
      <c r="G289" s="582">
        <f t="shared" si="127"/>
        <v>0</v>
      </c>
      <c r="H289" s="139"/>
      <c r="I289" s="139"/>
      <c r="J289" s="139"/>
      <c r="K289" s="139"/>
      <c r="L289" s="139"/>
      <c r="M289" s="139"/>
      <c r="N289" s="139"/>
      <c r="O289" s="139"/>
      <c r="P289" s="139"/>
      <c r="Q289" s="139"/>
      <c r="R289" s="139"/>
      <c r="S289" s="139"/>
      <c r="T289" s="139"/>
      <c r="U289" s="139"/>
      <c r="V289" s="139"/>
      <c r="W289" s="139"/>
      <c r="X289" s="139"/>
      <c r="Y289" s="139"/>
      <c r="Z289" s="139"/>
      <c r="AA289" s="139"/>
      <c r="AB289" s="139"/>
      <c r="AC289" s="139"/>
      <c r="AD289" s="139"/>
      <c r="AE289" s="139"/>
      <c r="AF289" s="139"/>
    </row>
    <row r="290" spans="1:32" ht="24.75" customHeight="1">
      <c r="A290" s="492">
        <f t="shared" si="124"/>
        <v>13</v>
      </c>
      <c r="B290" s="492">
        <f t="shared" si="125"/>
        <v>0</v>
      </c>
      <c r="C290" s="581"/>
      <c r="D290" s="581"/>
      <c r="E290" s="579">
        <f>MAX(C118:N118)</f>
        <v>0</v>
      </c>
      <c r="F290" s="582">
        <f t="shared" si="126"/>
        <v>0</v>
      </c>
      <c r="G290" s="582">
        <f t="shared" si="127"/>
        <v>0</v>
      </c>
      <c r="H290" s="139"/>
      <c r="I290" s="139"/>
      <c r="J290" s="139"/>
      <c r="K290" s="139"/>
      <c r="L290" s="139"/>
      <c r="M290" s="139"/>
      <c r="N290" s="139"/>
      <c r="O290" s="139"/>
      <c r="P290" s="139"/>
      <c r="Q290" s="139"/>
      <c r="R290" s="139"/>
      <c r="S290" s="139"/>
      <c r="T290" s="139"/>
      <c r="U290" s="139"/>
      <c r="V290" s="139"/>
      <c r="W290" s="139"/>
      <c r="X290" s="139"/>
      <c r="Y290" s="139"/>
      <c r="Z290" s="139"/>
      <c r="AA290" s="139"/>
      <c r="AB290" s="139"/>
      <c r="AC290" s="139"/>
      <c r="AD290" s="139"/>
      <c r="AE290" s="139"/>
      <c r="AF290" s="139"/>
    </row>
    <row r="291" spans="1:32" ht="24.75" customHeight="1">
      <c r="A291" s="492">
        <f t="shared" si="124"/>
        <v>14</v>
      </c>
      <c r="B291" s="492">
        <f t="shared" si="125"/>
        <v>0</v>
      </c>
      <c r="C291" s="581"/>
      <c r="D291" s="581"/>
      <c r="E291" s="579">
        <f>MAX(C120:N120)</f>
        <v>0</v>
      </c>
      <c r="F291" s="582">
        <f t="shared" si="126"/>
        <v>0</v>
      </c>
      <c r="G291" s="582">
        <f t="shared" si="127"/>
        <v>0</v>
      </c>
      <c r="H291" s="139"/>
      <c r="I291" s="139"/>
      <c r="J291" s="139"/>
      <c r="K291" s="139"/>
      <c r="L291" s="139"/>
      <c r="M291" s="139"/>
      <c r="N291" s="139"/>
      <c r="O291" s="139"/>
      <c r="P291" s="139"/>
      <c r="Q291" s="139"/>
      <c r="R291" s="139"/>
      <c r="S291" s="139"/>
      <c r="T291" s="139"/>
      <c r="U291" s="139"/>
      <c r="V291" s="139"/>
      <c r="W291" s="139"/>
      <c r="X291" s="139"/>
      <c r="Y291" s="139"/>
      <c r="Z291" s="139"/>
      <c r="AA291" s="139"/>
      <c r="AB291" s="139"/>
      <c r="AC291" s="139"/>
      <c r="AD291" s="139"/>
      <c r="AE291" s="139"/>
      <c r="AF291" s="139"/>
    </row>
    <row r="292" spans="1:32" ht="23.25" customHeight="1">
      <c r="A292" s="492">
        <f t="shared" si="124"/>
        <v>15</v>
      </c>
      <c r="B292" s="492">
        <f t="shared" si="125"/>
        <v>0</v>
      </c>
      <c r="C292" s="581"/>
      <c r="D292" s="581"/>
      <c r="E292" s="579">
        <f>MAX(C122:N122)</f>
        <v>0</v>
      </c>
      <c r="F292" s="582">
        <f t="shared" si="126"/>
        <v>0</v>
      </c>
      <c r="G292" s="582">
        <f t="shared" si="127"/>
        <v>0</v>
      </c>
      <c r="H292" s="139"/>
      <c r="I292" s="139"/>
      <c r="J292" s="139"/>
      <c r="K292" s="139"/>
      <c r="L292" s="139"/>
      <c r="M292" s="139"/>
      <c r="N292" s="139"/>
      <c r="O292" s="139"/>
      <c r="P292" s="139"/>
      <c r="Q292" s="139"/>
      <c r="R292" s="139"/>
      <c r="S292" s="139"/>
      <c r="T292" s="139"/>
      <c r="U292" s="139"/>
      <c r="V292" s="139"/>
      <c r="W292" s="139"/>
      <c r="X292" s="139"/>
      <c r="Y292" s="139"/>
      <c r="Z292" s="139"/>
      <c r="AA292" s="139"/>
      <c r="AB292" s="139"/>
      <c r="AC292" s="139"/>
      <c r="AD292" s="139"/>
      <c r="AE292" s="139"/>
      <c r="AF292" s="139"/>
    </row>
    <row r="293" spans="1:32" ht="27.75" customHeight="1">
      <c r="A293" s="492">
        <f t="shared" si="124"/>
        <v>16</v>
      </c>
      <c r="B293" s="492">
        <f t="shared" si="125"/>
        <v>0</v>
      </c>
      <c r="C293" s="581"/>
      <c r="D293" s="581"/>
      <c r="E293" s="579">
        <f>MAX(C124:N124)</f>
        <v>0</v>
      </c>
      <c r="F293" s="582">
        <f t="shared" si="126"/>
        <v>0</v>
      </c>
      <c r="G293" s="582">
        <f t="shared" si="127"/>
        <v>0</v>
      </c>
      <c r="H293" s="139"/>
      <c r="I293" s="139"/>
      <c r="J293" s="139"/>
      <c r="K293" s="139"/>
      <c r="L293" s="139"/>
      <c r="M293" s="139"/>
      <c r="N293" s="139"/>
      <c r="O293" s="139"/>
      <c r="P293" s="139"/>
      <c r="Q293" s="139"/>
      <c r="R293" s="139"/>
      <c r="S293" s="139"/>
      <c r="T293" s="139"/>
      <c r="U293" s="139"/>
      <c r="V293" s="139"/>
      <c r="W293" s="139"/>
      <c r="X293" s="139"/>
      <c r="Y293" s="139"/>
      <c r="Z293" s="139"/>
      <c r="AA293" s="139"/>
      <c r="AB293" s="139"/>
      <c r="AC293" s="139"/>
      <c r="AD293" s="139"/>
      <c r="AE293" s="139"/>
      <c r="AF293" s="139"/>
    </row>
    <row r="294" spans="1:32" ht="27.75" customHeight="1">
      <c r="A294" s="492">
        <f t="shared" si="124"/>
        <v>17</v>
      </c>
      <c r="B294" s="492">
        <f t="shared" si="125"/>
        <v>0</v>
      </c>
      <c r="C294" s="581"/>
      <c r="D294" s="581"/>
      <c r="E294" s="579">
        <f>MAX(C126:N126)</f>
        <v>0</v>
      </c>
      <c r="F294" s="582">
        <f t="shared" si="126"/>
        <v>0</v>
      </c>
      <c r="G294" s="582">
        <f t="shared" si="127"/>
        <v>0</v>
      </c>
      <c r="H294" s="139"/>
      <c r="I294" s="139"/>
      <c r="J294" s="139"/>
      <c r="K294" s="139"/>
      <c r="L294" s="139"/>
      <c r="M294" s="139"/>
      <c r="N294" s="139"/>
      <c r="O294" s="139"/>
      <c r="P294" s="139"/>
      <c r="Q294" s="139"/>
      <c r="R294" s="139"/>
      <c r="S294" s="139"/>
      <c r="T294" s="139"/>
      <c r="U294" s="139"/>
      <c r="V294" s="139"/>
      <c r="W294" s="139"/>
      <c r="X294" s="139"/>
      <c r="Y294" s="139"/>
      <c r="Z294" s="139"/>
      <c r="AA294" s="139"/>
      <c r="AB294" s="139"/>
      <c r="AC294" s="139"/>
      <c r="AD294" s="139"/>
      <c r="AE294" s="139"/>
      <c r="AF294" s="139"/>
    </row>
    <row r="295" spans="1:32" ht="27.75" customHeight="1">
      <c r="A295" s="447"/>
      <c r="B295" s="447"/>
      <c r="C295" s="447"/>
      <c r="D295" s="447"/>
      <c r="E295" s="447"/>
      <c r="F295" s="511" t="s">
        <v>132</v>
      </c>
      <c r="G295" s="583">
        <f>SUM(G278:G294)</f>
        <v>0</v>
      </c>
      <c r="H295" s="139"/>
      <c r="I295" s="139"/>
      <c r="J295" s="139"/>
      <c r="K295" s="139"/>
      <c r="L295" s="139"/>
      <c r="M295" s="139"/>
      <c r="N295" s="139"/>
      <c r="O295" s="139"/>
      <c r="P295" s="139"/>
      <c r="Q295" s="139"/>
      <c r="R295" s="139"/>
      <c r="S295" s="139"/>
      <c r="T295" s="139"/>
      <c r="U295" s="139"/>
      <c r="V295" s="139"/>
      <c r="W295" s="139"/>
      <c r="X295" s="139"/>
      <c r="Y295" s="139"/>
      <c r="Z295" s="139"/>
      <c r="AA295" s="139"/>
      <c r="AB295" s="139"/>
      <c r="AC295" s="139"/>
      <c r="AD295" s="139"/>
      <c r="AE295" s="139"/>
      <c r="AF295" s="139"/>
    </row>
    <row r="296" spans="16:32" ht="27.75" customHeight="1">
      <c r="P296" s="139"/>
      <c r="Q296" s="139"/>
      <c r="R296" s="139"/>
      <c r="S296" s="139"/>
      <c r="T296" s="139"/>
      <c r="U296" s="139"/>
      <c r="V296" s="139"/>
      <c r="W296" s="139"/>
      <c r="X296" s="139"/>
      <c r="Y296" s="139"/>
      <c r="Z296" s="139"/>
      <c r="AA296" s="139"/>
      <c r="AB296" s="139"/>
      <c r="AC296" s="139"/>
      <c r="AD296" s="139"/>
      <c r="AE296" s="139"/>
      <c r="AF296" s="139"/>
    </row>
    <row r="297" spans="16:32" ht="27.75" customHeight="1">
      <c r="P297" s="139"/>
      <c r="Q297" s="139"/>
      <c r="R297" s="139"/>
      <c r="S297" s="139"/>
      <c r="T297" s="139"/>
      <c r="U297" s="139"/>
      <c r="V297" s="139"/>
      <c r="W297" s="139"/>
      <c r="X297" s="139"/>
      <c r="Y297" s="139"/>
      <c r="Z297" s="139"/>
      <c r="AA297" s="139"/>
      <c r="AB297" s="139"/>
      <c r="AC297" s="139"/>
      <c r="AD297" s="139"/>
      <c r="AE297" s="139"/>
      <c r="AF297" s="139"/>
    </row>
    <row r="298" spans="16:32" ht="27.75" customHeight="1">
      <c r="P298" s="139"/>
      <c r="Q298" s="139"/>
      <c r="R298" s="139"/>
      <c r="S298" s="139"/>
      <c r="T298" s="139"/>
      <c r="U298" s="139"/>
      <c r="V298" s="139"/>
      <c r="W298" s="139"/>
      <c r="X298" s="139"/>
      <c r="Y298" s="139"/>
      <c r="Z298" s="139"/>
      <c r="AA298" s="139"/>
      <c r="AB298" s="139"/>
      <c r="AC298" s="139"/>
      <c r="AD298" s="139"/>
      <c r="AE298" s="139"/>
      <c r="AF298" s="139"/>
    </row>
    <row r="299" spans="16:32" ht="27.75" customHeight="1">
      <c r="P299" s="139"/>
      <c r="Q299" s="139"/>
      <c r="R299" s="139"/>
      <c r="S299" s="139"/>
      <c r="T299" s="139"/>
      <c r="U299" s="139"/>
      <c r="V299" s="139"/>
      <c r="W299" s="139"/>
      <c r="X299" s="139"/>
      <c r="Y299" s="139"/>
      <c r="Z299" s="139"/>
      <c r="AA299" s="139"/>
      <c r="AB299" s="139"/>
      <c r="AC299" s="139"/>
      <c r="AD299" s="139"/>
      <c r="AE299" s="139"/>
      <c r="AF299" s="139"/>
    </row>
    <row r="300" spans="16:32" ht="27.75" customHeight="1">
      <c r="P300" s="139"/>
      <c r="Q300" s="139"/>
      <c r="R300" s="139"/>
      <c r="S300" s="139"/>
      <c r="T300" s="139"/>
      <c r="U300" s="139"/>
      <c r="V300" s="139"/>
      <c r="W300" s="139"/>
      <c r="X300" s="139"/>
      <c r="Y300" s="139"/>
      <c r="Z300" s="139"/>
      <c r="AA300" s="139"/>
      <c r="AB300" s="139"/>
      <c r="AC300" s="139"/>
      <c r="AD300" s="139"/>
      <c r="AE300" s="139"/>
      <c r="AF300" s="139"/>
    </row>
    <row r="301" spans="16:32" ht="27.75" customHeight="1">
      <c r="P301" s="139"/>
      <c r="Q301" s="139"/>
      <c r="R301" s="139"/>
      <c r="S301" s="139"/>
      <c r="T301" s="139"/>
      <c r="U301" s="139"/>
      <c r="V301" s="139"/>
      <c r="W301" s="139"/>
      <c r="X301" s="139"/>
      <c r="Y301" s="139"/>
      <c r="Z301" s="139"/>
      <c r="AA301" s="139"/>
      <c r="AB301" s="139"/>
      <c r="AC301" s="139"/>
      <c r="AD301" s="139"/>
      <c r="AE301" s="139"/>
      <c r="AF301" s="139"/>
    </row>
    <row r="302" spans="16:32" ht="27.75" customHeight="1">
      <c r="P302" s="139"/>
      <c r="Q302" s="139"/>
      <c r="R302" s="139"/>
      <c r="S302" s="139"/>
      <c r="T302" s="139"/>
      <c r="U302" s="139"/>
      <c r="V302" s="139"/>
      <c r="W302" s="139"/>
      <c r="X302" s="139"/>
      <c r="Y302" s="139"/>
      <c r="Z302" s="139"/>
      <c r="AA302" s="139"/>
      <c r="AB302" s="139"/>
      <c r="AC302" s="139"/>
      <c r="AD302" s="139"/>
      <c r="AE302" s="139"/>
      <c r="AF302" s="139"/>
    </row>
    <row r="303" spans="16:32" ht="27.75" customHeight="1">
      <c r="P303" s="139"/>
      <c r="Q303" s="139"/>
      <c r="R303" s="139"/>
      <c r="S303" s="139"/>
      <c r="T303" s="139"/>
      <c r="U303" s="139"/>
      <c r="V303" s="139"/>
      <c r="W303" s="139"/>
      <c r="X303" s="139"/>
      <c r="Y303" s="139"/>
      <c r="Z303" s="139"/>
      <c r="AA303" s="139"/>
      <c r="AB303" s="139"/>
      <c r="AC303" s="139"/>
      <c r="AD303" s="139"/>
      <c r="AE303" s="139"/>
      <c r="AF303" s="139"/>
    </row>
    <row r="304" spans="16:32" ht="27.75" customHeight="1">
      <c r="P304" s="139"/>
      <c r="Q304" s="139"/>
      <c r="R304" s="139"/>
      <c r="S304" s="139"/>
      <c r="T304" s="139"/>
      <c r="U304" s="139"/>
      <c r="V304" s="139"/>
      <c r="W304" s="139"/>
      <c r="X304" s="139"/>
      <c r="Y304" s="139"/>
      <c r="Z304" s="139"/>
      <c r="AA304" s="139"/>
      <c r="AB304" s="139"/>
      <c r="AC304" s="139"/>
      <c r="AD304" s="139"/>
      <c r="AE304" s="139"/>
      <c r="AF304" s="139"/>
    </row>
    <row r="305" spans="16:32" ht="27.75" customHeight="1">
      <c r="P305" s="139"/>
      <c r="Q305" s="139"/>
      <c r="R305" s="139"/>
      <c r="S305" s="139"/>
      <c r="T305" s="139"/>
      <c r="U305" s="139"/>
      <c r="V305" s="139"/>
      <c r="W305" s="139"/>
      <c r="X305" s="139"/>
      <c r="Y305" s="139"/>
      <c r="Z305" s="139"/>
      <c r="AA305" s="139"/>
      <c r="AB305" s="139"/>
      <c r="AC305" s="139"/>
      <c r="AD305" s="139"/>
      <c r="AE305" s="139"/>
      <c r="AF305" s="139"/>
    </row>
    <row r="306" spans="16:32" ht="27.75" customHeight="1">
      <c r="P306" s="139"/>
      <c r="Q306" s="139"/>
      <c r="R306" s="139"/>
      <c r="S306" s="139"/>
      <c r="T306" s="139"/>
      <c r="U306" s="139"/>
      <c r="V306" s="139"/>
      <c r="W306" s="139"/>
      <c r="X306" s="139"/>
      <c r="Y306" s="139"/>
      <c r="Z306" s="139"/>
      <c r="AA306" s="139"/>
      <c r="AB306" s="139"/>
      <c r="AC306" s="139"/>
      <c r="AD306" s="139"/>
      <c r="AE306" s="139"/>
      <c r="AF306" s="139"/>
    </row>
    <row r="307" spans="16:32" ht="27.75" customHeight="1">
      <c r="P307" s="139"/>
      <c r="Q307" s="139"/>
      <c r="R307" s="139"/>
      <c r="S307" s="139"/>
      <c r="T307" s="139"/>
      <c r="U307" s="139"/>
      <c r="V307" s="139"/>
      <c r="W307" s="139"/>
      <c r="X307" s="139"/>
      <c r="Y307" s="139"/>
      <c r="Z307" s="139"/>
      <c r="AA307" s="139"/>
      <c r="AB307" s="139"/>
      <c r="AC307" s="139"/>
      <c r="AD307" s="139"/>
      <c r="AE307" s="139"/>
      <c r="AF307" s="139"/>
    </row>
    <row r="308" spans="16:32" ht="27.75" customHeight="1">
      <c r="P308" s="139"/>
      <c r="Q308" s="139"/>
      <c r="R308" s="139"/>
      <c r="S308" s="139"/>
      <c r="T308" s="139"/>
      <c r="U308" s="139"/>
      <c r="V308" s="139"/>
      <c r="W308" s="139"/>
      <c r="X308" s="139"/>
      <c r="Y308" s="139"/>
      <c r="Z308" s="139"/>
      <c r="AA308" s="139"/>
      <c r="AB308" s="139"/>
      <c r="AC308" s="139"/>
      <c r="AD308" s="139"/>
      <c r="AE308" s="139"/>
      <c r="AF308" s="139"/>
    </row>
    <row r="309" spans="16:32" ht="27.75" customHeight="1">
      <c r="P309" s="139"/>
      <c r="Q309" s="139"/>
      <c r="R309" s="139"/>
      <c r="S309" s="139"/>
      <c r="T309" s="139"/>
      <c r="U309" s="139"/>
      <c r="V309" s="139"/>
      <c r="W309" s="139"/>
      <c r="X309" s="139"/>
      <c r="Y309" s="139"/>
      <c r="Z309" s="139"/>
      <c r="AA309" s="139"/>
      <c r="AB309" s="139"/>
      <c r="AC309" s="139"/>
      <c r="AD309" s="139"/>
      <c r="AE309" s="139"/>
      <c r="AF309" s="139"/>
    </row>
    <row r="310" spans="16:32" ht="27.75" customHeight="1">
      <c r="P310" s="139"/>
      <c r="Q310" s="139"/>
      <c r="R310" s="139"/>
      <c r="S310" s="139"/>
      <c r="T310" s="139"/>
      <c r="U310" s="139"/>
      <c r="V310" s="139"/>
      <c r="W310" s="139"/>
      <c r="X310" s="139"/>
      <c r="Y310" s="139"/>
      <c r="Z310" s="139"/>
      <c r="AA310" s="139"/>
      <c r="AB310" s="139"/>
      <c r="AC310" s="139"/>
      <c r="AD310" s="139"/>
      <c r="AE310" s="139"/>
      <c r="AF310" s="139"/>
    </row>
  </sheetData>
  <printOptions headings="1"/>
  <pageMargins left="0.75" right="0.75" top="1" bottom="1" header="0.5" footer="0.5"/>
  <pageSetup fitToHeight="0" fitToWidth="1" horizontalDpi="600" verticalDpi="600" orientation="landscape" scale="37" r:id="rId1"/>
  <headerFooter alignWithMargins="0">
    <oddHeader>&amp;C&amp;F</oddHeader>
    <oddFooter>&amp;LFAO/ITRC&amp;C&amp;A&amp;RPage &amp;P</oddFooter>
  </headerFooter>
  <rowBreaks count="6" manualBreakCount="6">
    <brk id="58" max="65535" man="1"/>
    <brk id="87" max="65535" man="1"/>
    <brk id="161" max="65535" man="1"/>
    <brk id="222" max="65535" man="1"/>
    <brk id="242" max="65535" man="1"/>
    <brk id="275" max="65535" man="1"/>
  </rowBreaks>
</worksheet>
</file>

<file path=xl/worksheets/sheet10.xml><?xml version="1.0" encoding="utf-8"?>
<worksheet xmlns="http://schemas.openxmlformats.org/spreadsheetml/2006/main" xmlns:r="http://schemas.openxmlformats.org/officeDocument/2006/relationships">
  <sheetPr>
    <pageSetUpPr fitToPage="1"/>
  </sheetPr>
  <dimension ref="A1:C250"/>
  <sheetViews>
    <sheetView zoomScale="75" zoomScaleNormal="75" workbookViewId="0" topLeftCell="A1">
      <selection activeCell="B14" sqref="B14"/>
    </sheetView>
  </sheetViews>
  <sheetFormatPr defaultColWidth="9.140625" defaultRowHeight="12.75"/>
  <cols>
    <col min="1" max="1" width="1.7109375" style="18" customWidth="1"/>
    <col min="2" max="2" width="84.421875" style="3" customWidth="1"/>
    <col min="3" max="3" width="23.8515625" style="4" customWidth="1"/>
    <col min="4" max="16384" width="9.140625" style="5" customWidth="1"/>
  </cols>
  <sheetData>
    <row r="1" spans="1:3" s="10" customFormat="1" ht="23.25">
      <c r="A1" s="1">
        <f>'5. Preguntas de Oficina Proy. '!A1</f>
        <v>0</v>
      </c>
      <c r="B1" s="8"/>
      <c r="C1" s="9"/>
    </row>
    <row r="2" spans="1:3" s="10" customFormat="1" ht="23.25">
      <c r="A2" s="1" t="str">
        <f>'5. Preguntas de Oficina Proy. '!A2</f>
        <v>Nombre del Proyecto:</v>
      </c>
      <c r="B2" s="8"/>
      <c r="C2" s="9"/>
    </row>
    <row r="3" spans="1:3" s="10" customFormat="1" ht="23.25">
      <c r="A3" s="1"/>
      <c r="B3" s="629" t="str">
        <f>'5. Preguntas de Oficina Proy. '!B3</f>
        <v>EJEMPLO</v>
      </c>
      <c r="C3" s="9"/>
    </row>
    <row r="4" spans="1:3" s="14" customFormat="1" ht="16.5" customHeight="1">
      <c r="A4" s="11" t="str">
        <f>'5. Preguntas de Oficina Proy. '!A4</f>
        <v>Fecha: </v>
      </c>
      <c r="B4" s="12"/>
      <c r="C4" s="13"/>
    </row>
    <row r="5" spans="1:3" s="14" customFormat="1" ht="15.75">
      <c r="A5" s="11"/>
      <c r="B5" s="630" t="str">
        <f>'5. Preguntas de Oficina Proy. '!B5</f>
        <v>4 de Diciembre 2001</v>
      </c>
      <c r="C5" s="13"/>
    </row>
    <row r="6" spans="1:3" ht="12.75">
      <c r="A6" s="15" t="s">
        <v>823</v>
      </c>
      <c r="B6" s="22"/>
      <c r="C6" s="30"/>
    </row>
    <row r="7" spans="1:3" ht="12.75">
      <c r="A7" s="15"/>
      <c r="B7" s="27" t="s">
        <v>824</v>
      </c>
      <c r="C7" s="30"/>
    </row>
    <row r="8" spans="1:3" ht="12.75">
      <c r="A8" s="2"/>
      <c r="B8" s="21" t="s">
        <v>537</v>
      </c>
      <c r="C8" s="31"/>
    </row>
    <row r="9" spans="1:3" ht="12.75">
      <c r="A9" s="2"/>
      <c r="B9" s="21" t="s">
        <v>538</v>
      </c>
      <c r="C9" s="31"/>
    </row>
    <row r="10" spans="1:3" ht="12.75">
      <c r="A10" s="2"/>
      <c r="B10" s="21" t="s">
        <v>539</v>
      </c>
      <c r="C10" s="31"/>
    </row>
    <row r="11" spans="1:3" ht="12.75">
      <c r="A11" s="2"/>
      <c r="B11" s="19"/>
      <c r="C11" s="30"/>
    </row>
    <row r="12" spans="1:3" ht="12.75">
      <c r="A12" s="15"/>
      <c r="B12" s="28" t="s">
        <v>825</v>
      </c>
      <c r="C12" s="30"/>
    </row>
    <row r="13" spans="1:3" ht="12.75">
      <c r="A13" s="15"/>
      <c r="B13" s="21" t="s">
        <v>826</v>
      </c>
      <c r="C13" s="31"/>
    </row>
    <row r="14" spans="1:3" ht="12.75">
      <c r="A14" s="15"/>
      <c r="B14" s="21" t="s">
        <v>827</v>
      </c>
      <c r="C14" s="31"/>
    </row>
    <row r="15" spans="1:3" ht="12.75">
      <c r="A15" s="15"/>
      <c r="B15" s="21" t="s">
        <v>543</v>
      </c>
      <c r="C15" s="44"/>
    </row>
    <row r="16" spans="1:3" ht="12.75">
      <c r="A16" s="2"/>
      <c r="B16" s="21" t="s">
        <v>544</v>
      </c>
      <c r="C16" s="31"/>
    </row>
    <row r="17" spans="1:3" ht="12.75">
      <c r="A17" s="2"/>
      <c r="B17" s="21" t="s">
        <v>545</v>
      </c>
      <c r="C17" s="31"/>
    </row>
    <row r="18" spans="1:3" ht="12.75">
      <c r="A18" s="2"/>
      <c r="B18" s="21" t="s">
        <v>828</v>
      </c>
      <c r="C18" s="31"/>
    </row>
    <row r="19" spans="1:3" ht="12.75">
      <c r="A19" s="15"/>
      <c r="B19" s="21" t="s">
        <v>547</v>
      </c>
      <c r="C19" s="31"/>
    </row>
    <row r="20" spans="1:3" ht="24">
      <c r="A20" s="2"/>
      <c r="B20" s="21" t="s">
        <v>548</v>
      </c>
      <c r="C20" s="31"/>
    </row>
    <row r="21" spans="1:3" ht="12.75">
      <c r="A21" s="15"/>
      <c r="B21" s="21" t="s">
        <v>549</v>
      </c>
      <c r="C21" s="31"/>
    </row>
    <row r="22" spans="1:3" ht="12.75">
      <c r="A22" s="15"/>
      <c r="B22" s="21" t="s">
        <v>801</v>
      </c>
      <c r="C22" s="31"/>
    </row>
    <row r="23" spans="1:3" ht="12.75">
      <c r="A23" s="2"/>
      <c r="B23" s="21" t="s">
        <v>829</v>
      </c>
      <c r="C23" s="31"/>
    </row>
    <row r="24" spans="1:3" ht="12.75">
      <c r="A24" s="2"/>
      <c r="B24" s="20" t="s">
        <v>552</v>
      </c>
      <c r="C24" s="31"/>
    </row>
    <row r="25" spans="1:3" ht="12.75">
      <c r="A25" s="117"/>
      <c r="B25" s="121" t="s">
        <v>830</v>
      </c>
      <c r="C25" s="30"/>
    </row>
    <row r="26" spans="1:3" ht="12.75">
      <c r="A26" s="114"/>
      <c r="B26" s="20" t="s">
        <v>554</v>
      </c>
      <c r="C26" s="31"/>
    </row>
    <row r="27" spans="1:3" ht="12.75">
      <c r="A27" s="114"/>
      <c r="B27" s="20" t="s">
        <v>555</v>
      </c>
      <c r="C27" s="31"/>
    </row>
    <row r="28" spans="1:3" ht="12.75">
      <c r="A28" s="114"/>
      <c r="B28" s="20" t="s">
        <v>556</v>
      </c>
      <c r="C28" s="31"/>
    </row>
    <row r="29" spans="1:3" ht="12.75">
      <c r="A29" s="115"/>
      <c r="B29" s="20" t="s">
        <v>557</v>
      </c>
      <c r="C29" s="31"/>
    </row>
    <row r="30" spans="1:3" ht="13.5" thickBot="1">
      <c r="A30" s="423"/>
      <c r="B30" s="422" t="s">
        <v>558</v>
      </c>
      <c r="C30" s="386">
        <f>SUM(C26:C29)</f>
        <v>0</v>
      </c>
    </row>
    <row r="31" spans="1:3" ht="15.75" customHeight="1">
      <c r="A31" s="134"/>
      <c r="B31" s="379" t="s">
        <v>559</v>
      </c>
      <c r="C31" s="357"/>
    </row>
    <row r="32" spans="1:3" ht="12.75">
      <c r="A32" s="114"/>
      <c r="B32" s="21" t="s">
        <v>560</v>
      </c>
      <c r="C32" s="30"/>
    </row>
    <row r="33" spans="1:3" ht="12.75">
      <c r="A33" s="114"/>
      <c r="B33" s="21" t="s">
        <v>561</v>
      </c>
      <c r="C33" s="30"/>
    </row>
    <row r="34" spans="1:3" ht="12.75">
      <c r="A34" s="114"/>
      <c r="B34" s="21" t="s">
        <v>562</v>
      </c>
      <c r="C34" s="30"/>
    </row>
    <row r="35" spans="1:3" ht="12.75">
      <c r="A35" s="114"/>
      <c r="B35" s="21" t="s">
        <v>563</v>
      </c>
      <c r="C35" s="30"/>
    </row>
    <row r="36" spans="1:3" ht="13.5" thickBot="1">
      <c r="A36" s="358"/>
      <c r="B36" s="359" t="s">
        <v>564</v>
      </c>
      <c r="C36" s="360"/>
    </row>
    <row r="37" spans="1:3" ht="24.75" customHeight="1">
      <c r="A37" s="134"/>
      <c r="B37" s="379" t="s">
        <v>565</v>
      </c>
      <c r="C37" s="357"/>
    </row>
    <row r="38" spans="1:3" ht="12.75">
      <c r="A38" s="114"/>
      <c r="B38" s="21" t="s">
        <v>566</v>
      </c>
      <c r="C38" s="30"/>
    </row>
    <row r="39" spans="1:3" ht="12.75">
      <c r="A39" s="114"/>
      <c r="B39" s="21" t="s">
        <v>567</v>
      </c>
      <c r="C39" s="30"/>
    </row>
    <row r="40" spans="1:3" ht="12.75">
      <c r="A40" s="114"/>
      <c r="B40" s="21" t="s">
        <v>568</v>
      </c>
      <c r="C40" s="30"/>
    </row>
    <row r="41" spans="1:3" ht="12.75">
      <c r="A41" s="114"/>
      <c r="B41" s="21" t="s">
        <v>569</v>
      </c>
      <c r="C41" s="30"/>
    </row>
    <row r="42" spans="1:3" ht="24.75" customHeight="1" thickBot="1">
      <c r="A42" s="358"/>
      <c r="B42" s="359" t="s">
        <v>570</v>
      </c>
      <c r="C42" s="360"/>
    </row>
    <row r="43" spans="1:3" s="26" customFormat="1" ht="12.75">
      <c r="A43" s="397"/>
      <c r="B43" s="379" t="s">
        <v>571</v>
      </c>
      <c r="C43" s="398"/>
    </row>
    <row r="44" spans="1:3" s="26" customFormat="1" ht="12.75">
      <c r="A44" s="136"/>
      <c r="B44" s="21" t="s">
        <v>572</v>
      </c>
      <c r="C44" s="45"/>
    </row>
    <row r="45" spans="1:3" s="26" customFormat="1" ht="12.75">
      <c r="A45" s="136"/>
      <c r="B45" s="21" t="s">
        <v>573</v>
      </c>
      <c r="C45" s="45"/>
    </row>
    <row r="46" spans="1:3" s="26" customFormat="1" ht="24">
      <c r="A46" s="136"/>
      <c r="B46" s="21" t="s">
        <v>574</v>
      </c>
      <c r="C46" s="45"/>
    </row>
    <row r="47" spans="1:3" s="26" customFormat="1" ht="24">
      <c r="A47" s="136"/>
      <c r="B47" s="21" t="s">
        <v>575</v>
      </c>
      <c r="C47" s="45"/>
    </row>
    <row r="48" spans="1:3" ht="25.5" customHeight="1">
      <c r="A48" s="115"/>
      <c r="B48" s="21" t="s">
        <v>576</v>
      </c>
      <c r="C48" s="30"/>
    </row>
    <row r="49" spans="1:3" ht="12.75">
      <c r="A49" s="2"/>
      <c r="B49" s="40"/>
      <c r="C49" s="30"/>
    </row>
    <row r="50" spans="1:3" ht="12.75">
      <c r="A50" s="15"/>
      <c r="B50" s="28" t="s">
        <v>831</v>
      </c>
      <c r="C50" s="30"/>
    </row>
    <row r="51" spans="1:3" ht="12.75">
      <c r="A51" s="15"/>
      <c r="B51" s="21" t="s">
        <v>832</v>
      </c>
      <c r="C51" s="31"/>
    </row>
    <row r="52" spans="1:3" ht="39.75" customHeight="1">
      <c r="A52" s="15"/>
      <c r="B52" s="399" t="s">
        <v>804</v>
      </c>
      <c r="C52" s="400"/>
    </row>
    <row r="53" spans="1:3" ht="12.75">
      <c r="A53" s="15"/>
      <c r="B53" s="21" t="s">
        <v>805</v>
      </c>
      <c r="C53" s="31"/>
    </row>
    <row r="54" spans="1:3" ht="12.75">
      <c r="A54" s="2"/>
      <c r="B54" s="21" t="s">
        <v>581</v>
      </c>
      <c r="C54" s="31"/>
    </row>
    <row r="55" spans="1:3" ht="12.75">
      <c r="A55" s="15"/>
      <c r="B55" s="21" t="s">
        <v>582</v>
      </c>
      <c r="C55" s="31"/>
    </row>
    <row r="56" spans="1:3" ht="12.75">
      <c r="A56" s="15"/>
      <c r="B56" s="21" t="s">
        <v>833</v>
      </c>
      <c r="C56" s="31"/>
    </row>
    <row r="57" spans="1:3" ht="12.75">
      <c r="A57" s="15"/>
      <c r="B57" s="21" t="s">
        <v>806</v>
      </c>
      <c r="C57" s="31"/>
    </row>
    <row r="58" spans="1:3" ht="27" customHeight="1">
      <c r="A58" s="17"/>
      <c r="B58" s="41" t="s">
        <v>585</v>
      </c>
      <c r="C58" s="31"/>
    </row>
    <row r="59" spans="1:3" ht="12.75">
      <c r="A59" s="15"/>
      <c r="B59" s="21" t="s">
        <v>586</v>
      </c>
      <c r="C59" s="31"/>
    </row>
    <row r="60" spans="1:3" ht="12.75">
      <c r="A60" s="15"/>
      <c r="B60" s="21" t="s">
        <v>587</v>
      </c>
      <c r="C60" s="31"/>
    </row>
    <row r="61" spans="1:3" ht="12.75">
      <c r="A61" s="15"/>
      <c r="B61" s="21" t="s">
        <v>588</v>
      </c>
      <c r="C61" s="31"/>
    </row>
    <row r="62" spans="1:3" ht="12.75">
      <c r="A62" s="15"/>
      <c r="B62" s="21" t="s">
        <v>589</v>
      </c>
      <c r="C62" s="31"/>
    </row>
    <row r="63" spans="1:3" ht="12.75">
      <c r="A63" s="15"/>
      <c r="B63" s="21" t="s">
        <v>590</v>
      </c>
      <c r="C63" s="31"/>
    </row>
    <row r="64" spans="1:3" ht="12.75">
      <c r="A64" s="15"/>
      <c r="B64" s="21" t="s">
        <v>591</v>
      </c>
      <c r="C64" s="31"/>
    </row>
    <row r="65" spans="1:3" ht="12" customHeight="1">
      <c r="A65" s="15"/>
      <c r="B65" s="21" t="s">
        <v>592</v>
      </c>
      <c r="C65" s="31"/>
    </row>
    <row r="66" spans="1:3" ht="12.75">
      <c r="A66" s="2"/>
      <c r="B66" s="21" t="s">
        <v>593</v>
      </c>
      <c r="C66" s="31"/>
    </row>
    <row r="67" spans="1:3" ht="12.75">
      <c r="A67" s="2"/>
      <c r="B67" s="21"/>
      <c r="C67" s="30"/>
    </row>
    <row r="68" spans="1:3" ht="12.75">
      <c r="A68" s="2"/>
      <c r="B68" s="27" t="s">
        <v>834</v>
      </c>
      <c r="C68" s="30"/>
    </row>
    <row r="69" spans="1:3" ht="36">
      <c r="A69" s="117"/>
      <c r="B69" s="121" t="s">
        <v>835</v>
      </c>
      <c r="C69" s="31"/>
    </row>
    <row r="70" spans="1:3" ht="36">
      <c r="A70" s="114"/>
      <c r="B70" s="21" t="s">
        <v>596</v>
      </c>
      <c r="C70" s="30"/>
    </row>
    <row r="71" spans="1:3" ht="24">
      <c r="A71" s="114"/>
      <c r="B71" s="21" t="s">
        <v>597</v>
      </c>
      <c r="C71" s="30"/>
    </row>
    <row r="72" spans="1:3" ht="24">
      <c r="A72" s="114"/>
      <c r="B72" s="21" t="s">
        <v>598</v>
      </c>
      <c r="C72" s="30"/>
    </row>
    <row r="73" spans="1:3" ht="24">
      <c r="A73" s="114"/>
      <c r="B73" s="21" t="s">
        <v>599</v>
      </c>
      <c r="C73" s="30"/>
    </row>
    <row r="74" spans="1:3" ht="24.75" thickBot="1">
      <c r="A74" s="358"/>
      <c r="B74" s="359" t="s">
        <v>600</v>
      </c>
      <c r="C74" s="360"/>
    </row>
    <row r="75" spans="1:3" ht="12.75">
      <c r="A75" s="134"/>
      <c r="B75" s="379" t="s">
        <v>836</v>
      </c>
      <c r="C75" s="357"/>
    </row>
    <row r="76" spans="1:3" ht="24">
      <c r="A76" s="114"/>
      <c r="B76" s="21" t="s">
        <v>602</v>
      </c>
      <c r="C76" s="30"/>
    </row>
    <row r="77" spans="1:3" ht="24">
      <c r="A77" s="114"/>
      <c r="B77" s="21" t="s">
        <v>603</v>
      </c>
      <c r="C77" s="30"/>
    </row>
    <row r="78" spans="1:3" ht="24">
      <c r="A78" s="114"/>
      <c r="B78" s="21" t="s">
        <v>604</v>
      </c>
      <c r="C78" s="30"/>
    </row>
    <row r="79" spans="1:3" ht="24">
      <c r="A79" s="114"/>
      <c r="B79" s="21" t="s">
        <v>605</v>
      </c>
      <c r="C79" s="30"/>
    </row>
    <row r="80" spans="1:3" ht="24.75" thickBot="1">
      <c r="A80" s="115"/>
      <c r="B80" s="21" t="s">
        <v>606</v>
      </c>
      <c r="C80" s="360"/>
    </row>
    <row r="81" spans="1:3" ht="59.25" customHeight="1">
      <c r="A81" s="2"/>
      <c r="B81" s="42" t="s">
        <v>807</v>
      </c>
      <c r="C81" s="450" t="e">
        <f>C58/C132*100</f>
        <v>#DIV/0!</v>
      </c>
    </row>
    <row r="82" spans="1:3" ht="12.75">
      <c r="A82" s="2"/>
      <c r="B82" s="24" t="s">
        <v>608</v>
      </c>
      <c r="C82" s="90" t="e">
        <f>IF(C81&gt;50,0,IF(C81&gt;=35,1,IF(C81&gt;=20,2,IF(C81&gt;=10,3,IF(C81&gt;0,4)))))</f>
        <v>#DIV/0!</v>
      </c>
    </row>
    <row r="83" spans="1:3" ht="12.75">
      <c r="A83" s="2"/>
      <c r="B83" s="24" t="s">
        <v>609</v>
      </c>
      <c r="C83" s="90" t="b">
        <f>IF(C20&gt;55,0,IF(C20&gt;=30,1,IF(C20&gt;=18,2,IF(C20&gt;=9,3,IF(C20&gt;0,4)))))</f>
        <v>0</v>
      </c>
    </row>
    <row r="84" spans="1:3" ht="12.75">
      <c r="A84" s="2"/>
      <c r="B84" s="21"/>
      <c r="C84" s="30"/>
    </row>
    <row r="85" spans="1:3" ht="12.75">
      <c r="A85" s="15"/>
      <c r="B85" s="27" t="s">
        <v>837</v>
      </c>
      <c r="C85" s="30"/>
    </row>
    <row r="86" spans="1:3" ht="12.75">
      <c r="A86" s="15"/>
      <c r="B86" s="21" t="s">
        <v>611</v>
      </c>
      <c r="C86" s="31"/>
    </row>
    <row r="87" spans="1:3" ht="12.75">
      <c r="A87" s="15"/>
      <c r="B87" s="21" t="s">
        <v>612</v>
      </c>
      <c r="C87" s="31"/>
    </row>
    <row r="88" spans="1:3" ht="41.25" customHeight="1">
      <c r="A88" s="15"/>
      <c r="B88" s="399" t="s">
        <v>613</v>
      </c>
      <c r="C88" s="31"/>
    </row>
    <row r="89" spans="1:3" ht="12.75">
      <c r="A89" s="15"/>
      <c r="B89" s="21" t="s">
        <v>614</v>
      </c>
      <c r="C89" s="31"/>
    </row>
    <row r="90" spans="1:3" ht="12.75">
      <c r="A90" s="2"/>
      <c r="B90" s="21" t="s">
        <v>615</v>
      </c>
      <c r="C90" s="31"/>
    </row>
    <row r="91" spans="1:3" ht="12" customHeight="1">
      <c r="A91" s="2"/>
      <c r="B91" s="21" t="s">
        <v>616</v>
      </c>
      <c r="C91" s="31"/>
    </row>
    <row r="92" spans="1:3" ht="12.75">
      <c r="A92" s="2"/>
      <c r="B92" s="21" t="s">
        <v>617</v>
      </c>
      <c r="C92" s="31"/>
    </row>
    <row r="93" spans="1:3" ht="12.75">
      <c r="A93" s="2"/>
      <c r="B93" s="20" t="s">
        <v>618</v>
      </c>
      <c r="C93" s="31"/>
    </row>
    <row r="94" spans="1:3" ht="12.75">
      <c r="A94" s="2"/>
      <c r="B94" s="21" t="s">
        <v>619</v>
      </c>
      <c r="C94" s="31"/>
    </row>
    <row r="95" spans="1:3" ht="12.75">
      <c r="A95" s="2"/>
      <c r="B95" s="20"/>
      <c r="C95" s="30"/>
    </row>
    <row r="96" spans="1:3" ht="12.75">
      <c r="A96" s="2"/>
      <c r="B96" s="28" t="s">
        <v>838</v>
      </c>
      <c r="C96" s="30"/>
    </row>
    <row r="97" spans="1:3" ht="12.75">
      <c r="A97" s="2"/>
      <c r="B97" s="21" t="s">
        <v>621</v>
      </c>
      <c r="C97" s="31"/>
    </row>
    <row r="98" spans="1:3" ht="12.75">
      <c r="A98" s="2"/>
      <c r="B98" s="24" t="s">
        <v>622</v>
      </c>
      <c r="C98" s="90" t="b">
        <f>IF(C97&gt;168,0,IF(C97&gt;=24,1,IF(C97&gt;=12,2,IF(C97&gt;=4,3,IF(C97&gt;0,4)))))</f>
        <v>0</v>
      </c>
    </row>
    <row r="99" spans="1:3" ht="27" customHeight="1">
      <c r="A99" s="2"/>
      <c r="B99" s="21" t="s">
        <v>623</v>
      </c>
      <c r="C99" s="31"/>
    </row>
    <row r="100" spans="1:3" ht="12.75">
      <c r="A100" s="2"/>
      <c r="B100" s="24" t="s">
        <v>622</v>
      </c>
      <c r="C100" s="90" t="b">
        <f>IF(C99&gt;168,0,IF(C99&gt;=48,1,IF(C99&gt;=24,2,IF(C99&gt;=9,3,IF(C99&gt;0,4)))))</f>
        <v>0</v>
      </c>
    </row>
    <row r="101" spans="1:3" ht="12.75">
      <c r="A101" s="2"/>
      <c r="B101" s="21" t="s">
        <v>624</v>
      </c>
      <c r="C101" s="31"/>
    </row>
    <row r="102" spans="1:3" ht="13.5" thickBot="1">
      <c r="A102" s="391"/>
      <c r="B102" s="385" t="s">
        <v>625</v>
      </c>
      <c r="C102" s="386" t="b">
        <f>IF(C101&gt;31,0,IF(C101&gt;=15,1,IF(C101&gt;=7,2,IF(C101&gt;=2,3,IF(C101&gt;0,4)))))</f>
        <v>0</v>
      </c>
    </row>
    <row r="103" spans="1:3" ht="12.75">
      <c r="A103" s="134"/>
      <c r="B103" s="379" t="s">
        <v>626</v>
      </c>
      <c r="C103" s="357"/>
    </row>
    <row r="104" spans="1:3" ht="12.75">
      <c r="A104" s="114"/>
      <c r="B104" s="21" t="s">
        <v>627</v>
      </c>
      <c r="C104" s="30"/>
    </row>
    <row r="105" spans="1:3" ht="12.75">
      <c r="A105" s="114"/>
      <c r="B105" s="21" t="s">
        <v>628</v>
      </c>
      <c r="C105" s="30"/>
    </row>
    <row r="106" spans="1:3" ht="24">
      <c r="A106" s="114"/>
      <c r="B106" s="21" t="s">
        <v>629</v>
      </c>
      <c r="C106" s="30"/>
    </row>
    <row r="107" spans="1:3" ht="24">
      <c r="A107" s="114"/>
      <c r="B107" s="21" t="s">
        <v>630</v>
      </c>
      <c r="C107" s="30"/>
    </row>
    <row r="108" spans="1:3" ht="39.75" customHeight="1" thickBot="1">
      <c r="A108" s="358"/>
      <c r="B108" s="359" t="s">
        <v>631</v>
      </c>
      <c r="C108" s="360"/>
    </row>
    <row r="109" spans="1:3" ht="24">
      <c r="A109" s="134"/>
      <c r="B109" s="379" t="s">
        <v>632</v>
      </c>
      <c r="C109" s="401"/>
    </row>
    <row r="110" spans="1:3" ht="12.75">
      <c r="A110" s="114"/>
      <c r="B110" s="21" t="s">
        <v>633</v>
      </c>
      <c r="C110" s="30"/>
    </row>
    <row r="111" spans="1:3" ht="24">
      <c r="A111" s="114"/>
      <c r="B111" s="21" t="s">
        <v>634</v>
      </c>
      <c r="C111" s="30"/>
    </row>
    <row r="112" spans="1:3" ht="24.75" customHeight="1">
      <c r="A112" s="114"/>
      <c r="B112" s="21" t="s">
        <v>635</v>
      </c>
      <c r="C112" s="30"/>
    </row>
    <row r="113" spans="1:3" ht="12.75">
      <c r="A113" s="114"/>
      <c r="B113" s="21" t="s">
        <v>636</v>
      </c>
      <c r="C113" s="30"/>
    </row>
    <row r="114" spans="1:3" ht="13.5" thickBot="1">
      <c r="A114" s="358"/>
      <c r="B114" s="359" t="s">
        <v>637</v>
      </c>
      <c r="C114" s="360"/>
    </row>
    <row r="115" spans="1:3" ht="12.75">
      <c r="A115" s="134"/>
      <c r="B115" s="379" t="s">
        <v>638</v>
      </c>
      <c r="C115" s="401"/>
    </row>
    <row r="116" spans="1:3" ht="24">
      <c r="A116" s="114"/>
      <c r="B116" s="21" t="s">
        <v>639</v>
      </c>
      <c r="C116" s="30"/>
    </row>
    <row r="117" spans="1:3" ht="24">
      <c r="A117" s="114"/>
      <c r="B117" s="21" t="s">
        <v>640</v>
      </c>
      <c r="C117" s="30"/>
    </row>
    <row r="118" spans="1:3" ht="25.5" customHeight="1">
      <c r="A118" s="114"/>
      <c r="B118" s="21" t="s">
        <v>641</v>
      </c>
      <c r="C118" s="30"/>
    </row>
    <row r="119" spans="1:3" ht="24">
      <c r="A119" s="114"/>
      <c r="B119" s="21" t="s">
        <v>642</v>
      </c>
      <c r="C119" s="30"/>
    </row>
    <row r="120" spans="1:3" ht="13.5" thickBot="1">
      <c r="A120" s="358"/>
      <c r="B120" s="359" t="s">
        <v>643</v>
      </c>
      <c r="C120" s="360"/>
    </row>
    <row r="121" spans="1:3" ht="33" customHeight="1">
      <c r="A121" s="115"/>
      <c r="B121" s="402" t="s">
        <v>644</v>
      </c>
      <c r="C121" s="403"/>
    </row>
    <row r="122" spans="1:3" ht="12.75">
      <c r="A122" s="2"/>
      <c r="B122" s="21" t="s">
        <v>645</v>
      </c>
      <c r="C122" s="31"/>
    </row>
    <row r="123" spans="1:3" ht="12.75">
      <c r="A123" s="15"/>
      <c r="B123" s="21" t="s">
        <v>646</v>
      </c>
      <c r="C123" s="31"/>
    </row>
    <row r="124" spans="1:3" ht="24">
      <c r="A124" s="2"/>
      <c r="B124" s="21" t="s">
        <v>647</v>
      </c>
      <c r="C124" s="31"/>
    </row>
    <row r="125" spans="1:3" ht="12.75">
      <c r="A125" s="2"/>
      <c r="B125" s="24" t="s">
        <v>648</v>
      </c>
      <c r="C125" s="90" t="b">
        <f>IF(C124&gt;=5,0,IF(C124&gt;3,1,IF(C124&gt;=2,2,IF(C124&gt;=1,3,IF(C124&gt;0,4)))))</f>
        <v>0</v>
      </c>
    </row>
    <row r="126" spans="1:3" ht="29.25" customHeight="1">
      <c r="A126" s="15"/>
      <c r="B126" s="21" t="s">
        <v>839</v>
      </c>
      <c r="C126" s="31"/>
    </row>
    <row r="127" spans="1:3" ht="12.75">
      <c r="A127" s="15"/>
      <c r="B127" s="21"/>
      <c r="C127" s="30"/>
    </row>
    <row r="128" spans="1:3" ht="12.75">
      <c r="A128" s="15"/>
      <c r="B128" s="28" t="s">
        <v>840</v>
      </c>
      <c r="C128" s="30"/>
    </row>
    <row r="129" spans="1:3" ht="12.75">
      <c r="A129" s="15"/>
      <c r="B129" s="21" t="s">
        <v>651</v>
      </c>
      <c r="C129" s="31"/>
    </row>
    <row r="130" spans="1:3" ht="12.75">
      <c r="A130" s="15"/>
      <c r="B130" s="21" t="s">
        <v>841</v>
      </c>
      <c r="C130" s="31"/>
    </row>
    <row r="131" spans="1:3" ht="12.75">
      <c r="A131" s="15"/>
      <c r="B131" s="21" t="s">
        <v>653</v>
      </c>
      <c r="C131" s="46"/>
    </row>
    <row r="132" spans="1:3" ht="27" customHeight="1">
      <c r="A132" s="15"/>
      <c r="B132" s="21" t="s">
        <v>842</v>
      </c>
      <c r="C132" s="31"/>
    </row>
    <row r="133" spans="1:3" ht="12.75">
      <c r="A133" s="15"/>
      <c r="B133" s="21" t="s">
        <v>655</v>
      </c>
      <c r="C133" s="31"/>
    </row>
    <row r="134" spans="1:3" ht="12.75">
      <c r="A134" s="15"/>
      <c r="B134" s="21" t="s">
        <v>656</v>
      </c>
      <c r="C134" s="31"/>
    </row>
    <row r="135" spans="1:3" ht="13.5" customHeight="1">
      <c r="A135" s="15"/>
      <c r="B135" s="21" t="s">
        <v>657</v>
      </c>
      <c r="C135" s="31"/>
    </row>
    <row r="136" spans="1:3" ht="12.75">
      <c r="A136" s="15"/>
      <c r="B136" s="21" t="s">
        <v>658</v>
      </c>
      <c r="C136" s="31"/>
    </row>
    <row r="137" spans="1:3" ht="12.75">
      <c r="A137" s="15"/>
      <c r="B137" s="21" t="s">
        <v>659</v>
      </c>
      <c r="C137" s="31"/>
    </row>
    <row r="138" spans="1:3" ht="12.75">
      <c r="A138" s="15"/>
      <c r="B138" s="21" t="s">
        <v>660</v>
      </c>
      <c r="C138" s="31"/>
    </row>
    <row r="139" spans="1:3" ht="12.75">
      <c r="A139" s="15"/>
      <c r="B139" s="21" t="s">
        <v>661</v>
      </c>
      <c r="C139" s="31"/>
    </row>
    <row r="140" spans="1:3" ht="12.75">
      <c r="A140" s="15"/>
      <c r="B140" s="21" t="s">
        <v>662</v>
      </c>
      <c r="C140" s="31"/>
    </row>
    <row r="141" spans="1:3" ht="12.75">
      <c r="A141" s="15"/>
      <c r="B141" s="21"/>
      <c r="C141" s="30"/>
    </row>
    <row r="142" spans="1:3" ht="12.75">
      <c r="A142" s="15"/>
      <c r="B142" s="27" t="s">
        <v>843</v>
      </c>
      <c r="C142" s="30"/>
    </row>
    <row r="143" spans="1:3" ht="17.25" customHeight="1">
      <c r="A143" s="124"/>
      <c r="B143" s="121" t="s">
        <v>664</v>
      </c>
      <c r="C143" s="30"/>
    </row>
    <row r="144" spans="1:3" ht="12.75">
      <c r="A144" s="118"/>
      <c r="B144" s="20" t="s">
        <v>665</v>
      </c>
      <c r="C144" s="31"/>
    </row>
    <row r="145" spans="1:3" ht="12.75">
      <c r="A145" s="118"/>
      <c r="B145" s="20" t="s">
        <v>666</v>
      </c>
      <c r="C145" s="31"/>
    </row>
    <row r="146" spans="1:3" ht="12.75">
      <c r="A146" s="118"/>
      <c r="B146" s="20" t="s">
        <v>667</v>
      </c>
      <c r="C146" s="31"/>
    </row>
    <row r="147" spans="1:3" ht="12.75">
      <c r="A147" s="118"/>
      <c r="B147" s="20" t="s">
        <v>668</v>
      </c>
      <c r="C147" s="31"/>
    </row>
    <row r="148" spans="1:3" ht="12.75">
      <c r="A148" s="118"/>
      <c r="B148" s="20" t="s">
        <v>669</v>
      </c>
      <c r="C148" s="31"/>
    </row>
    <row r="149" spans="1:3" ht="12.75">
      <c r="A149" s="118"/>
      <c r="B149" s="383" t="s">
        <v>670</v>
      </c>
      <c r="C149" s="31"/>
    </row>
    <row r="150" spans="1:3" ht="13.5" thickBot="1">
      <c r="A150" s="423"/>
      <c r="B150" s="422" t="s">
        <v>671</v>
      </c>
      <c r="C150" s="386">
        <f>SUM(C144:C149)</f>
        <v>0</v>
      </c>
    </row>
    <row r="151" spans="1:3" ht="12.75">
      <c r="A151" s="148"/>
      <c r="B151" s="379" t="s">
        <v>672</v>
      </c>
      <c r="C151" s="374"/>
    </row>
    <row r="152" spans="1:3" ht="12.75">
      <c r="A152" s="118"/>
      <c r="B152" s="20" t="s">
        <v>665</v>
      </c>
      <c r="C152" s="31"/>
    </row>
    <row r="153" spans="1:3" ht="12.75">
      <c r="A153" s="118"/>
      <c r="B153" s="20" t="s">
        <v>666</v>
      </c>
      <c r="C153" s="31"/>
    </row>
    <row r="154" spans="1:3" ht="12.75">
      <c r="A154" s="118"/>
      <c r="B154" s="20" t="s">
        <v>673</v>
      </c>
      <c r="C154" s="31"/>
    </row>
    <row r="155" spans="1:3" ht="12.75">
      <c r="A155" s="118"/>
      <c r="B155" s="20" t="s">
        <v>674</v>
      </c>
      <c r="C155" s="31"/>
    </row>
    <row r="156" spans="1:3" ht="12.75">
      <c r="A156" s="118"/>
      <c r="B156" s="20" t="s">
        <v>669</v>
      </c>
      <c r="C156" s="31"/>
    </row>
    <row r="157" spans="1:3" ht="12.75">
      <c r="A157" s="123"/>
      <c r="B157" s="20" t="s">
        <v>670</v>
      </c>
      <c r="C157" s="31"/>
    </row>
    <row r="158" spans="1:3" ht="13.5" thickBot="1">
      <c r="A158" s="423"/>
      <c r="B158" s="422" t="s">
        <v>671</v>
      </c>
      <c r="C158" s="386">
        <f>SUM(C152:C157)</f>
        <v>0</v>
      </c>
    </row>
    <row r="159" spans="1:3" ht="12.75">
      <c r="A159" s="2"/>
      <c r="B159" s="27" t="s">
        <v>844</v>
      </c>
      <c r="C159" s="30"/>
    </row>
    <row r="160" spans="1:3" ht="12.75">
      <c r="A160" s="2"/>
      <c r="B160" s="21" t="s">
        <v>676</v>
      </c>
      <c r="C160" s="31"/>
    </row>
    <row r="161" spans="1:3" ht="12.75">
      <c r="A161" s="2"/>
      <c r="B161" s="21" t="s">
        <v>677</v>
      </c>
      <c r="C161" s="31"/>
    </row>
    <row r="162" spans="1:3" ht="12.75">
      <c r="A162" s="2"/>
      <c r="B162" s="21" t="s">
        <v>678</v>
      </c>
      <c r="C162" s="31"/>
    </row>
    <row r="163" spans="1:3" ht="12.75">
      <c r="A163" s="2"/>
      <c r="B163" s="21" t="s">
        <v>677</v>
      </c>
      <c r="C163" s="31"/>
    </row>
    <row r="164" spans="1:3" ht="12.75">
      <c r="A164" s="2"/>
      <c r="B164" s="21" t="s">
        <v>679</v>
      </c>
      <c r="C164" s="31"/>
    </row>
    <row r="165" spans="1:3" ht="12.75">
      <c r="A165" s="2"/>
      <c r="B165" s="21" t="s">
        <v>680</v>
      </c>
      <c r="C165" s="31"/>
    </row>
    <row r="166" spans="1:3" ht="12.75">
      <c r="A166" s="2"/>
      <c r="B166" s="21"/>
      <c r="C166" s="30"/>
    </row>
    <row r="167" spans="1:3" ht="12.75">
      <c r="A167" s="15"/>
      <c r="B167" s="27" t="s">
        <v>681</v>
      </c>
      <c r="C167" s="30"/>
    </row>
    <row r="168" spans="1:3" ht="36">
      <c r="A168" s="124"/>
      <c r="B168" s="121" t="s">
        <v>845</v>
      </c>
      <c r="C168" s="31"/>
    </row>
    <row r="169" spans="1:3" ht="36">
      <c r="A169" s="118"/>
      <c r="B169" s="21" t="s">
        <v>683</v>
      </c>
      <c r="C169" s="30"/>
    </row>
    <row r="170" spans="1:3" ht="24">
      <c r="A170" s="118"/>
      <c r="B170" s="21" t="s">
        <v>684</v>
      </c>
      <c r="C170" s="30"/>
    </row>
    <row r="171" spans="1:3" ht="24">
      <c r="A171" s="118"/>
      <c r="B171" s="21" t="s">
        <v>685</v>
      </c>
      <c r="C171" s="30"/>
    </row>
    <row r="172" spans="1:3" ht="24">
      <c r="A172" s="118"/>
      <c r="B172" s="21" t="s">
        <v>599</v>
      </c>
      <c r="C172" s="30"/>
    </row>
    <row r="173" spans="1:3" ht="24.75" thickBot="1">
      <c r="A173" s="375"/>
      <c r="B173" s="359" t="s">
        <v>600</v>
      </c>
      <c r="C173" s="360"/>
    </row>
    <row r="174" spans="1:3" ht="12.75">
      <c r="A174" s="148"/>
      <c r="B174" s="379" t="s">
        <v>686</v>
      </c>
      <c r="C174" s="357"/>
    </row>
    <row r="175" spans="1:3" ht="24">
      <c r="A175" s="118"/>
      <c r="B175" s="21" t="s">
        <v>602</v>
      </c>
      <c r="C175" s="30"/>
    </row>
    <row r="176" spans="1:3" ht="24">
      <c r="A176" s="118"/>
      <c r="B176" s="21" t="s">
        <v>687</v>
      </c>
      <c r="C176" s="30"/>
    </row>
    <row r="177" spans="1:3" ht="24">
      <c r="A177" s="118"/>
      <c r="B177" s="21" t="s">
        <v>604</v>
      </c>
      <c r="C177" s="30"/>
    </row>
    <row r="178" spans="1:3" ht="24">
      <c r="A178" s="118"/>
      <c r="B178" s="21" t="s">
        <v>605</v>
      </c>
      <c r="C178" s="30"/>
    </row>
    <row r="179" spans="1:3" ht="24.75" thickBot="1">
      <c r="A179" s="375"/>
      <c r="B179" s="359" t="s">
        <v>688</v>
      </c>
      <c r="C179" s="360"/>
    </row>
    <row r="180" spans="1:3" ht="12.75">
      <c r="A180" s="148"/>
      <c r="B180" s="379" t="s">
        <v>846</v>
      </c>
      <c r="C180" s="357"/>
    </row>
    <row r="181" spans="1:3" ht="12.75">
      <c r="A181" s="118"/>
      <c r="B181" s="21" t="s">
        <v>690</v>
      </c>
      <c r="C181" s="30"/>
    </row>
    <row r="182" spans="1:3" ht="12.75">
      <c r="A182" s="118"/>
      <c r="B182" s="21" t="s">
        <v>691</v>
      </c>
      <c r="C182" s="30"/>
    </row>
    <row r="183" spans="1:3" ht="13.5" thickBot="1">
      <c r="A183" s="375"/>
      <c r="B183" s="359" t="s">
        <v>692</v>
      </c>
      <c r="C183" s="360"/>
    </row>
    <row r="184" spans="1:3" ht="12.75">
      <c r="A184" s="123"/>
      <c r="B184" s="382"/>
      <c r="C184" s="374"/>
    </row>
    <row r="185" spans="2:3" ht="12.75">
      <c r="B185" s="43" t="s">
        <v>693</v>
      </c>
      <c r="C185" s="30"/>
    </row>
    <row r="186" spans="1:3" ht="12.75">
      <c r="A186" s="124"/>
      <c r="B186" s="121" t="s">
        <v>694</v>
      </c>
      <c r="C186" s="31"/>
    </row>
    <row r="187" spans="1:3" ht="12.75">
      <c r="A187" s="118"/>
      <c r="B187" s="21" t="s">
        <v>695</v>
      </c>
      <c r="C187" s="30"/>
    </row>
    <row r="188" spans="1:3" ht="12.75">
      <c r="A188" s="118"/>
      <c r="B188" s="21" t="s">
        <v>696</v>
      </c>
      <c r="C188" s="30"/>
    </row>
    <row r="189" spans="1:3" ht="13.5" thickBot="1">
      <c r="A189" s="375"/>
      <c r="B189" s="359" t="s">
        <v>697</v>
      </c>
      <c r="C189" s="360"/>
    </row>
    <row r="190" spans="1:3" ht="12.75">
      <c r="A190" s="148"/>
      <c r="B190" s="379" t="s">
        <v>698</v>
      </c>
      <c r="C190" s="357"/>
    </row>
    <row r="191" spans="1:3" ht="12.75">
      <c r="A191" s="118"/>
      <c r="B191" s="21" t="s">
        <v>560</v>
      </c>
      <c r="C191" s="30"/>
    </row>
    <row r="192" spans="1:3" ht="12.75">
      <c r="A192" s="118"/>
      <c r="B192" s="21" t="s">
        <v>699</v>
      </c>
      <c r="C192" s="30"/>
    </row>
    <row r="193" spans="1:3" ht="13.5" thickBot="1">
      <c r="A193" s="375"/>
      <c r="B193" s="359" t="s">
        <v>700</v>
      </c>
      <c r="C193" s="360"/>
    </row>
    <row r="194" spans="1:3" ht="12.75">
      <c r="A194" s="148"/>
      <c r="B194" s="379" t="s">
        <v>701</v>
      </c>
      <c r="C194" s="357"/>
    </row>
    <row r="195" spans="1:3" ht="12.75">
      <c r="A195" s="118"/>
      <c r="B195" s="21" t="s">
        <v>560</v>
      </c>
      <c r="C195" s="30"/>
    </row>
    <row r="196" spans="1:3" ht="12.75">
      <c r="A196" s="118"/>
      <c r="B196" s="21" t="s">
        <v>702</v>
      </c>
      <c r="C196" s="30"/>
    </row>
    <row r="197" spans="1:3" ht="13.5" thickBot="1">
      <c r="A197" s="375"/>
      <c r="B197" s="359" t="s">
        <v>703</v>
      </c>
      <c r="C197" s="360"/>
    </row>
    <row r="198" spans="1:3" ht="12.75">
      <c r="A198" s="148"/>
      <c r="B198" s="379" t="s">
        <v>704</v>
      </c>
      <c r="C198" s="357"/>
    </row>
    <row r="199" spans="1:3" ht="12.75">
      <c r="A199" s="118"/>
      <c r="B199" s="21" t="s">
        <v>560</v>
      </c>
      <c r="C199" s="30"/>
    </row>
    <row r="200" spans="1:3" ht="12.75">
      <c r="A200" s="118"/>
      <c r="B200" s="21" t="s">
        <v>705</v>
      </c>
      <c r="C200" s="30"/>
    </row>
    <row r="201" spans="1:3" ht="13.5" thickBot="1">
      <c r="A201" s="375"/>
      <c r="B201" s="359" t="s">
        <v>706</v>
      </c>
      <c r="C201" s="360"/>
    </row>
    <row r="202" spans="1:3" ht="12.75">
      <c r="A202" s="123"/>
      <c r="B202" s="442" t="s">
        <v>847</v>
      </c>
      <c r="C202" s="374"/>
    </row>
    <row r="203" spans="1:3" ht="36">
      <c r="A203" s="125"/>
      <c r="B203" s="121" t="s">
        <v>708</v>
      </c>
      <c r="C203" s="31"/>
    </row>
    <row r="204" spans="2:3" ht="24">
      <c r="B204" s="21" t="s">
        <v>709</v>
      </c>
      <c r="C204" s="30"/>
    </row>
    <row r="205" spans="2:3" ht="12.75">
      <c r="B205" s="21" t="s">
        <v>710</v>
      </c>
      <c r="C205" s="30"/>
    </row>
    <row r="206" spans="2:3" ht="12.75">
      <c r="B206" s="21" t="s">
        <v>711</v>
      </c>
      <c r="C206" s="30"/>
    </row>
    <row r="207" spans="1:3" ht="13.5" thickBot="1">
      <c r="A207" s="362"/>
      <c r="B207" s="359" t="s">
        <v>712</v>
      </c>
      <c r="C207" s="360"/>
    </row>
    <row r="208" spans="1:3" ht="36">
      <c r="A208" s="361"/>
      <c r="B208" s="379" t="s">
        <v>713</v>
      </c>
      <c r="C208" s="357"/>
    </row>
    <row r="209" spans="2:3" ht="24">
      <c r="B209" s="21" t="s">
        <v>714</v>
      </c>
      <c r="C209" s="30"/>
    </row>
    <row r="210" spans="2:3" ht="12.75">
      <c r="B210" s="21" t="s">
        <v>715</v>
      </c>
      <c r="C210" s="30"/>
    </row>
    <row r="211" spans="2:3" ht="24">
      <c r="B211" s="21" t="s">
        <v>716</v>
      </c>
      <c r="C211" s="30"/>
    </row>
    <row r="212" spans="1:3" ht="37.5" customHeight="1" thickBot="1">
      <c r="A212" s="362"/>
      <c r="B212" s="359" t="s">
        <v>717</v>
      </c>
      <c r="C212" s="360"/>
    </row>
    <row r="213" spans="1:3" ht="12.75">
      <c r="A213" s="361"/>
      <c r="B213" s="379" t="s">
        <v>718</v>
      </c>
      <c r="C213" s="357"/>
    </row>
    <row r="214" spans="2:3" ht="12.75">
      <c r="B214" s="21" t="s">
        <v>719</v>
      </c>
      <c r="C214" s="30"/>
    </row>
    <row r="215" spans="2:3" ht="12.75">
      <c r="B215" s="21" t="s">
        <v>720</v>
      </c>
      <c r="C215" s="30"/>
    </row>
    <row r="216" spans="2:3" ht="12.75">
      <c r="B216" s="21" t="s">
        <v>721</v>
      </c>
      <c r="C216" s="30"/>
    </row>
    <row r="217" spans="1:3" ht="13.5" thickBot="1">
      <c r="A217" s="362"/>
      <c r="B217" s="359" t="s">
        <v>722</v>
      </c>
      <c r="C217" s="360"/>
    </row>
    <row r="218" spans="1:3" ht="24">
      <c r="A218" s="361"/>
      <c r="B218" s="379" t="s">
        <v>723</v>
      </c>
      <c r="C218" s="357"/>
    </row>
    <row r="219" spans="2:3" ht="12.75">
      <c r="B219" s="21" t="s">
        <v>724</v>
      </c>
      <c r="C219" s="30"/>
    </row>
    <row r="220" spans="2:3" ht="12.75">
      <c r="B220" s="21" t="s">
        <v>725</v>
      </c>
      <c r="C220" s="30"/>
    </row>
    <row r="221" spans="2:3" ht="12.75">
      <c r="B221" s="21" t="s">
        <v>726</v>
      </c>
      <c r="C221" s="30"/>
    </row>
    <row r="222" spans="1:3" ht="13.5" thickBot="1">
      <c r="A222" s="362"/>
      <c r="B222" s="359" t="s">
        <v>727</v>
      </c>
      <c r="C222" s="360"/>
    </row>
    <row r="223" spans="2:3" ht="12.75">
      <c r="B223" s="382"/>
      <c r="C223" s="374"/>
    </row>
    <row r="224" spans="2:3" ht="12.75">
      <c r="B224" s="35" t="s">
        <v>848</v>
      </c>
      <c r="C224" s="30"/>
    </row>
    <row r="225" spans="1:3" ht="93" customHeight="1">
      <c r="A225" s="725" t="s">
        <v>849</v>
      </c>
      <c r="B225" s="726"/>
      <c r="C225" s="727"/>
    </row>
    <row r="226" spans="1:3" ht="12">
      <c r="A226" s="23" t="s">
        <v>850</v>
      </c>
      <c r="C226" s="30"/>
    </row>
    <row r="227" spans="1:3" ht="12.75">
      <c r="A227" s="117"/>
      <c r="B227" s="121" t="s">
        <v>730</v>
      </c>
      <c r="C227" s="69"/>
    </row>
    <row r="228" spans="1:3" ht="24">
      <c r="A228" s="114"/>
      <c r="B228" s="21" t="s">
        <v>322</v>
      </c>
      <c r="C228" s="30"/>
    </row>
    <row r="229" spans="1:3" ht="24">
      <c r="A229" s="114"/>
      <c r="B229" s="21" t="s">
        <v>323</v>
      </c>
      <c r="C229" s="30"/>
    </row>
    <row r="230" spans="1:3" ht="12.75">
      <c r="A230" s="114"/>
      <c r="B230" s="21" t="s">
        <v>324</v>
      </c>
      <c r="C230" s="30"/>
    </row>
    <row r="231" spans="1:3" ht="12.75">
      <c r="A231" s="114"/>
      <c r="B231" s="21" t="s">
        <v>325</v>
      </c>
      <c r="C231" s="30"/>
    </row>
    <row r="232" spans="1:3" ht="24.75" thickBot="1">
      <c r="A232" s="358"/>
      <c r="B232" s="359" t="s">
        <v>326</v>
      </c>
      <c r="C232" s="360"/>
    </row>
    <row r="233" spans="1:3" ht="12.75">
      <c r="A233" s="134"/>
      <c r="B233" s="379" t="s">
        <v>731</v>
      </c>
      <c r="C233" s="443"/>
    </row>
    <row r="234" spans="1:3" ht="24">
      <c r="A234" s="114"/>
      <c r="B234" s="21" t="s">
        <v>328</v>
      </c>
      <c r="C234" s="30"/>
    </row>
    <row r="235" spans="1:3" ht="24">
      <c r="A235" s="114"/>
      <c r="B235" s="21" t="s">
        <v>732</v>
      </c>
      <c r="C235" s="30"/>
    </row>
    <row r="236" spans="1:3" ht="24">
      <c r="A236" s="114"/>
      <c r="B236" s="21" t="s">
        <v>733</v>
      </c>
      <c r="C236" s="30"/>
    </row>
    <row r="237" spans="1:3" ht="24">
      <c r="A237" s="114"/>
      <c r="B237" s="21" t="s">
        <v>734</v>
      </c>
      <c r="C237" s="30"/>
    </row>
    <row r="238" spans="1:3" ht="13.5" thickBot="1">
      <c r="A238" s="358"/>
      <c r="B238" s="359" t="s">
        <v>735</v>
      </c>
      <c r="C238" s="360"/>
    </row>
    <row r="239" spans="1:3" ht="12.75">
      <c r="A239" s="134"/>
      <c r="B239" s="379" t="s">
        <v>736</v>
      </c>
      <c r="C239" s="443"/>
    </row>
    <row r="240" spans="1:3" ht="12.75">
      <c r="A240" s="114"/>
      <c r="B240" s="21" t="s">
        <v>334</v>
      </c>
      <c r="C240" s="30"/>
    </row>
    <row r="241" spans="1:3" ht="12.75">
      <c r="A241" s="114"/>
      <c r="B241" s="21" t="s">
        <v>335</v>
      </c>
      <c r="C241" s="30"/>
    </row>
    <row r="242" spans="1:3" ht="12.75">
      <c r="A242" s="114"/>
      <c r="B242" s="21" t="s">
        <v>336</v>
      </c>
      <c r="C242" s="30"/>
    </row>
    <row r="243" spans="1:3" ht="12.75">
      <c r="A243" s="114"/>
      <c r="B243" s="21" t="s">
        <v>337</v>
      </c>
      <c r="C243" s="30"/>
    </row>
    <row r="244" spans="1:3" ht="13.5" thickBot="1">
      <c r="A244" s="358"/>
      <c r="B244" s="359" t="s">
        <v>338</v>
      </c>
      <c r="C244" s="360"/>
    </row>
    <row r="245" spans="1:3" ht="27" customHeight="1">
      <c r="A245" s="134"/>
      <c r="B245" s="379" t="s">
        <v>794</v>
      </c>
      <c r="C245" s="443"/>
    </row>
    <row r="246" spans="1:3" ht="12.75">
      <c r="A246" s="114"/>
      <c r="B246" s="21" t="s">
        <v>340</v>
      </c>
      <c r="C246" s="30"/>
    </row>
    <row r="247" spans="1:3" ht="12.75">
      <c r="A247" s="114"/>
      <c r="B247" s="21" t="s">
        <v>341</v>
      </c>
      <c r="C247" s="30"/>
    </row>
    <row r="248" spans="1:3" ht="12.75">
      <c r="A248" s="114"/>
      <c r="B248" s="21" t="s">
        <v>342</v>
      </c>
      <c r="C248" s="30"/>
    </row>
    <row r="249" spans="1:3" ht="12.75">
      <c r="A249" s="114"/>
      <c r="B249" s="448" t="s">
        <v>343</v>
      </c>
      <c r="C249" s="30"/>
    </row>
    <row r="250" spans="1:3" ht="13.5" thickBot="1">
      <c r="A250" s="444"/>
      <c r="B250" s="449" t="s">
        <v>822</v>
      </c>
      <c r="C250" s="360"/>
    </row>
  </sheetData>
  <printOptions headings="1" horizontalCentered="1" verticalCentered="1"/>
  <pageMargins left="0.75" right="0.75" top="1" bottom="1" header="0.5" footer="0.5"/>
  <pageSetup fitToHeight="20" fitToWidth="1" horizontalDpi="300" verticalDpi="300" orientation="portrait" scale="80" r:id="rId1"/>
  <headerFooter alignWithMargins="0">
    <oddHeader>&amp;C&amp;F</oddHeader>
    <oddFooter>&amp;LFAO/ITRC&amp;C&amp;A&amp;RPage &amp;P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D134"/>
  <sheetViews>
    <sheetView workbookViewId="0" topLeftCell="A2">
      <selection activeCell="C2" sqref="C2"/>
    </sheetView>
  </sheetViews>
  <sheetFormatPr defaultColWidth="9.140625" defaultRowHeight="12.75"/>
  <cols>
    <col min="1" max="1" width="6.8515625" style="0" customWidth="1"/>
    <col min="2" max="2" width="42.57421875" style="766" customWidth="1"/>
    <col min="3" max="3" width="11.28125" style="54" customWidth="1"/>
  </cols>
  <sheetData>
    <row r="1" ht="12.75">
      <c r="A1">
        <f>'5. Preguntas de Oficina Proy. '!A1</f>
        <v>0</v>
      </c>
    </row>
    <row r="2" ht="12.75">
      <c r="A2" t="str">
        <f>'5. Preguntas de Oficina Proy. '!A2</f>
        <v>Nombre del Proyecto:</v>
      </c>
    </row>
    <row r="3" ht="31.5">
      <c r="B3" s="767" t="str">
        <f>'5. Preguntas de Oficina Proy. '!B3</f>
        <v>EJEMPLO</v>
      </c>
    </row>
    <row r="4" ht="12.75">
      <c r="A4" t="str">
        <f>'5. Preguntas de Oficina Proy. '!A4</f>
        <v>Fecha: </v>
      </c>
    </row>
    <row r="5" ht="15.75">
      <c r="B5" s="768" t="str">
        <f>'5. Preguntas de Oficina Proy. '!B5</f>
        <v>4 de Diciembre 2001</v>
      </c>
    </row>
    <row r="6" spans="1:3" ht="12.75">
      <c r="A6" s="15" t="s">
        <v>851</v>
      </c>
      <c r="B6" s="769"/>
      <c r="C6" s="30"/>
    </row>
    <row r="7" spans="1:3" ht="12.75">
      <c r="A7" s="15"/>
      <c r="B7" s="769" t="s">
        <v>852</v>
      </c>
      <c r="C7" s="31"/>
    </row>
    <row r="8" spans="1:3" ht="12.75">
      <c r="A8" s="15"/>
      <c r="B8" s="769" t="s">
        <v>853</v>
      </c>
      <c r="C8" s="39"/>
    </row>
    <row r="9" spans="1:3" ht="12.75">
      <c r="A9" s="23" t="s">
        <v>854</v>
      </c>
      <c r="B9" s="770"/>
      <c r="C9" s="30"/>
    </row>
    <row r="10" spans="1:3" ht="24">
      <c r="A10" s="117"/>
      <c r="B10" s="771" t="s">
        <v>855</v>
      </c>
      <c r="C10" s="69"/>
    </row>
    <row r="11" spans="1:3" ht="12.75">
      <c r="A11" s="114"/>
      <c r="B11" s="770" t="s">
        <v>347</v>
      </c>
      <c r="C11" s="30"/>
    </row>
    <row r="12" spans="1:3" ht="12.75">
      <c r="A12" s="114"/>
      <c r="B12" s="770" t="s">
        <v>348</v>
      </c>
      <c r="C12" s="30"/>
    </row>
    <row r="13" spans="1:3" ht="12.75">
      <c r="A13" s="114"/>
      <c r="B13" s="770" t="s">
        <v>349</v>
      </c>
      <c r="C13" s="30"/>
    </row>
    <row r="14" spans="1:3" ht="12.75">
      <c r="A14" s="114"/>
      <c r="B14" s="770" t="s">
        <v>350</v>
      </c>
      <c r="C14" s="30"/>
    </row>
    <row r="15" spans="1:3" ht="13.5" thickBot="1">
      <c r="A15" s="358"/>
      <c r="B15" s="772" t="s">
        <v>856</v>
      </c>
      <c r="C15" s="360"/>
    </row>
    <row r="16" spans="1:3" ht="12.75">
      <c r="A16" s="134"/>
      <c r="B16" s="773" t="s">
        <v>857</v>
      </c>
      <c r="C16" s="443"/>
    </row>
    <row r="17" spans="1:3" ht="24.75" customHeight="1">
      <c r="A17" s="114"/>
      <c r="B17" s="770" t="s">
        <v>858</v>
      </c>
      <c r="C17" s="30"/>
    </row>
    <row r="18" spans="1:3" ht="24">
      <c r="A18" s="114"/>
      <c r="B18" s="770" t="s">
        <v>354</v>
      </c>
      <c r="C18" s="30"/>
    </row>
    <row r="19" spans="1:3" ht="12.75">
      <c r="A19" s="114"/>
      <c r="B19" s="770" t="s">
        <v>355</v>
      </c>
      <c r="C19" s="30"/>
    </row>
    <row r="20" spans="1:3" ht="12.75">
      <c r="A20" s="114"/>
      <c r="B20" s="770" t="s">
        <v>356</v>
      </c>
      <c r="C20" s="30"/>
    </row>
    <row r="21" spans="1:3" ht="13.5" thickBot="1">
      <c r="A21" s="358"/>
      <c r="B21" s="772" t="s">
        <v>357</v>
      </c>
      <c r="C21" s="360"/>
    </row>
    <row r="22" spans="1:4" ht="12.75">
      <c r="A22" s="134"/>
      <c r="B22" s="773" t="s">
        <v>358</v>
      </c>
      <c r="C22" s="443"/>
      <c r="D22" t="s">
        <v>250</v>
      </c>
    </row>
    <row r="23" spans="1:3" ht="24.75" customHeight="1">
      <c r="A23" s="114"/>
      <c r="B23" s="770" t="s">
        <v>359</v>
      </c>
      <c r="C23" s="30"/>
    </row>
    <row r="24" spans="1:3" ht="12.75">
      <c r="A24" s="114"/>
      <c r="B24" s="770" t="s">
        <v>360</v>
      </c>
      <c r="C24" s="30"/>
    </row>
    <row r="25" spans="1:3" ht="25.5" customHeight="1">
      <c r="A25" s="114"/>
      <c r="B25" s="770" t="s">
        <v>361</v>
      </c>
      <c r="C25" s="30"/>
    </row>
    <row r="26" spans="1:3" ht="24">
      <c r="A26" s="114"/>
      <c r="B26" s="770" t="s">
        <v>362</v>
      </c>
      <c r="C26" s="30"/>
    </row>
    <row r="27" spans="1:3" ht="13.5" thickBot="1">
      <c r="A27" s="358"/>
      <c r="B27" s="772" t="s">
        <v>363</v>
      </c>
      <c r="C27" s="360"/>
    </row>
    <row r="28" spans="1:3" ht="12.75">
      <c r="A28" s="134"/>
      <c r="B28" s="773" t="s">
        <v>364</v>
      </c>
      <c r="C28" s="380"/>
    </row>
    <row r="29" spans="1:3" ht="24.75" customHeight="1">
      <c r="A29" s="114"/>
      <c r="B29" s="770" t="s">
        <v>859</v>
      </c>
      <c r="C29" s="30"/>
    </row>
    <row r="30" spans="1:3" ht="24">
      <c r="A30" s="114"/>
      <c r="B30" s="770" t="s">
        <v>860</v>
      </c>
      <c r="C30" s="30"/>
    </row>
    <row r="31" spans="1:3" ht="24">
      <c r="A31" s="114"/>
      <c r="B31" s="770" t="s">
        <v>367</v>
      </c>
      <c r="C31" s="30"/>
    </row>
    <row r="32" spans="1:3" ht="24" customHeight="1">
      <c r="A32" s="114"/>
      <c r="B32" s="770" t="s">
        <v>368</v>
      </c>
      <c r="C32" s="30"/>
    </row>
    <row r="33" spans="1:3" ht="24.75" thickBot="1">
      <c r="A33" s="358"/>
      <c r="B33" s="772" t="s">
        <v>369</v>
      </c>
      <c r="C33" s="360"/>
    </row>
    <row r="34" spans="1:3" ht="12.75">
      <c r="A34" s="134"/>
      <c r="B34" s="773" t="s">
        <v>370</v>
      </c>
      <c r="C34" s="380"/>
    </row>
    <row r="35" spans="1:3" ht="36">
      <c r="A35" s="114"/>
      <c r="B35" s="770" t="s">
        <v>371</v>
      </c>
      <c r="C35" s="30"/>
    </row>
    <row r="36" spans="1:3" ht="36">
      <c r="A36" s="114"/>
      <c r="B36" s="770" t="s">
        <v>372</v>
      </c>
      <c r="C36" s="30"/>
    </row>
    <row r="37" spans="1:3" ht="36">
      <c r="A37" s="114"/>
      <c r="B37" s="770" t="s">
        <v>861</v>
      </c>
      <c r="C37" s="30"/>
    </row>
    <row r="38" spans="1:3" ht="24">
      <c r="A38" s="114"/>
      <c r="B38" s="770" t="s">
        <v>374</v>
      </c>
      <c r="C38" s="30"/>
    </row>
    <row r="39" spans="1:3" ht="27" customHeight="1">
      <c r="A39" s="115"/>
      <c r="B39" s="770" t="s">
        <v>375</v>
      </c>
      <c r="C39" s="30"/>
    </row>
    <row r="40" spans="1:3" ht="12.75">
      <c r="A40" s="2"/>
      <c r="B40" s="770"/>
      <c r="C40" s="30"/>
    </row>
    <row r="41" spans="1:3" ht="12.75">
      <c r="A41" s="15" t="s">
        <v>862</v>
      </c>
      <c r="B41" s="774"/>
      <c r="C41" s="30"/>
    </row>
    <row r="42" spans="1:3" ht="24">
      <c r="A42" s="124"/>
      <c r="B42" s="771" t="s">
        <v>863</v>
      </c>
      <c r="C42" s="30"/>
    </row>
    <row r="43" spans="1:3" ht="12.75">
      <c r="A43" s="118"/>
      <c r="B43" s="774" t="s">
        <v>864</v>
      </c>
      <c r="C43" s="31"/>
    </row>
    <row r="44" spans="1:3" ht="12.75">
      <c r="A44" s="118"/>
      <c r="B44" s="774" t="s">
        <v>865</v>
      </c>
      <c r="C44" s="31"/>
    </row>
    <row r="45" spans="1:3" ht="12.75">
      <c r="A45" s="118"/>
      <c r="B45" s="774" t="s">
        <v>866</v>
      </c>
      <c r="C45" s="31"/>
    </row>
    <row r="46" spans="1:3" ht="12.75">
      <c r="A46" s="114"/>
      <c r="B46" s="774" t="s">
        <v>867</v>
      </c>
      <c r="C46" s="31"/>
    </row>
    <row r="47" spans="1:3" ht="12.75">
      <c r="A47" s="115"/>
      <c r="B47" s="774" t="s">
        <v>868</v>
      </c>
      <c r="C47" s="31"/>
    </row>
    <row r="48" spans="1:3" ht="27" customHeight="1">
      <c r="A48" s="115"/>
      <c r="B48" s="775" t="s">
        <v>869</v>
      </c>
      <c r="C48" s="90">
        <f>SUM(C43:C47)</f>
        <v>0</v>
      </c>
    </row>
    <row r="49" spans="1:3" ht="41.25" customHeight="1">
      <c r="A49" s="2"/>
      <c r="B49" s="770" t="s">
        <v>870</v>
      </c>
      <c r="C49" s="31"/>
    </row>
    <row r="50" spans="1:3" ht="12.75">
      <c r="A50" s="124"/>
      <c r="B50" s="771" t="s">
        <v>871</v>
      </c>
      <c r="C50" s="30"/>
    </row>
    <row r="51" spans="1:3" ht="12.75">
      <c r="A51" s="118"/>
      <c r="B51" s="774" t="s">
        <v>872</v>
      </c>
      <c r="C51" s="31"/>
    </row>
    <row r="52" spans="1:3" ht="12.75">
      <c r="A52" s="118"/>
      <c r="B52" s="774" t="s">
        <v>873</v>
      </c>
      <c r="C52" s="31"/>
    </row>
    <row r="53" spans="1:3" ht="12.75">
      <c r="A53" s="118"/>
      <c r="B53" s="774" t="s">
        <v>874</v>
      </c>
      <c r="C53" s="31"/>
    </row>
    <row r="54" spans="1:3" ht="12.75">
      <c r="A54" s="118"/>
      <c r="B54" s="774" t="s">
        <v>875</v>
      </c>
      <c r="C54" s="31"/>
    </row>
    <row r="55" spans="1:3" ht="12.75">
      <c r="A55" s="123"/>
      <c r="B55" s="774" t="s">
        <v>876</v>
      </c>
      <c r="C55" s="31"/>
    </row>
    <row r="56" spans="1:3" ht="25.5" customHeight="1">
      <c r="A56" s="123"/>
      <c r="B56" s="775" t="s">
        <v>877</v>
      </c>
      <c r="C56" s="90">
        <f>SUM(C51:C55)</f>
        <v>0</v>
      </c>
    </row>
    <row r="57" spans="1:3" ht="24">
      <c r="A57" s="15"/>
      <c r="B57" s="769" t="s">
        <v>878</v>
      </c>
      <c r="C57" s="31"/>
    </row>
    <row r="58" spans="1:3" ht="35.25" customHeight="1">
      <c r="A58" s="15"/>
      <c r="B58" s="769" t="s">
        <v>879</v>
      </c>
      <c r="C58" s="31"/>
    </row>
    <row r="59" spans="1:3" ht="26.25" customHeight="1">
      <c r="A59" s="15"/>
      <c r="B59" s="769" t="s">
        <v>880</v>
      </c>
      <c r="C59" s="31"/>
    </row>
    <row r="60" spans="1:3" ht="12.75">
      <c r="A60" s="15"/>
      <c r="B60" s="769"/>
      <c r="C60" s="30"/>
    </row>
    <row r="61" spans="1:3" ht="12.75">
      <c r="A61" s="15"/>
      <c r="B61" s="776" t="s">
        <v>881</v>
      </c>
      <c r="C61" s="30"/>
    </row>
    <row r="62" spans="1:3" ht="24">
      <c r="A62" s="124"/>
      <c r="B62" s="777" t="s">
        <v>882</v>
      </c>
      <c r="C62" s="31"/>
    </row>
    <row r="63" spans="1:3" ht="12.75">
      <c r="A63" s="118"/>
      <c r="B63" s="774" t="s">
        <v>883</v>
      </c>
      <c r="C63" s="31"/>
    </row>
    <row r="64" spans="1:3" ht="24">
      <c r="A64" s="123"/>
      <c r="B64" s="774" t="s">
        <v>884</v>
      </c>
      <c r="C64" s="31"/>
    </row>
    <row r="65" spans="1:3" ht="24">
      <c r="A65" s="124"/>
      <c r="B65" s="777" t="s">
        <v>885</v>
      </c>
      <c r="C65" s="31"/>
    </row>
    <row r="66" spans="1:3" ht="12.75">
      <c r="A66" s="118"/>
      <c r="B66" s="774" t="s">
        <v>883</v>
      </c>
      <c r="C66" s="31"/>
    </row>
    <row r="67" spans="1:3" ht="24">
      <c r="A67" s="123"/>
      <c r="B67" s="774" t="s">
        <v>886</v>
      </c>
      <c r="C67" s="31"/>
    </row>
    <row r="68" spans="1:3" ht="24">
      <c r="A68" s="124"/>
      <c r="B68" s="777" t="s">
        <v>887</v>
      </c>
      <c r="C68" s="31"/>
    </row>
    <row r="69" spans="1:3" ht="12.75">
      <c r="A69" s="118"/>
      <c r="B69" s="774" t="s">
        <v>883</v>
      </c>
      <c r="C69" s="31"/>
    </row>
    <row r="70" spans="1:3" ht="24">
      <c r="A70" s="123"/>
      <c r="B70" s="774" t="s">
        <v>886</v>
      </c>
      <c r="C70" s="31"/>
    </row>
    <row r="71" spans="1:3" ht="24">
      <c r="A71" s="124"/>
      <c r="B71" s="771" t="s">
        <v>888</v>
      </c>
      <c r="C71" s="30"/>
    </row>
    <row r="72" spans="1:3" ht="12.75">
      <c r="A72" s="118"/>
      <c r="B72" s="774" t="s">
        <v>889</v>
      </c>
      <c r="C72" s="31"/>
    </row>
    <row r="73" spans="1:3" ht="12.75">
      <c r="A73" s="118"/>
      <c r="B73" s="774" t="s">
        <v>890</v>
      </c>
      <c r="C73" s="31"/>
    </row>
    <row r="74" spans="1:3" ht="24">
      <c r="A74" s="118"/>
      <c r="B74" s="774" t="s">
        <v>891</v>
      </c>
      <c r="C74" s="31"/>
    </row>
    <row r="75" spans="1:3" ht="24">
      <c r="A75" s="118"/>
      <c r="B75" s="774" t="s">
        <v>892</v>
      </c>
      <c r="C75" s="31"/>
    </row>
    <row r="76" spans="1:3" ht="24">
      <c r="A76" s="118"/>
      <c r="B76" s="774" t="s">
        <v>893</v>
      </c>
      <c r="C76" s="31"/>
    </row>
    <row r="77" spans="1:3" ht="24">
      <c r="A77" s="118"/>
      <c r="B77" s="774" t="s">
        <v>894</v>
      </c>
      <c r="C77" s="31"/>
    </row>
    <row r="78" spans="1:3" ht="12.75">
      <c r="A78" s="123"/>
      <c r="B78" s="774" t="s">
        <v>895</v>
      </c>
      <c r="C78" s="31"/>
    </row>
    <row r="79" spans="1:3" ht="24">
      <c r="A79" s="123"/>
      <c r="B79" s="775" t="s">
        <v>896</v>
      </c>
      <c r="C79" s="90">
        <f>SUM(C72:C78)</f>
        <v>0</v>
      </c>
    </row>
    <row r="80" spans="1:3" ht="24">
      <c r="A80" s="15"/>
      <c r="B80" s="770" t="s">
        <v>897</v>
      </c>
      <c r="C80" s="31"/>
    </row>
    <row r="81" spans="1:3" ht="12.75">
      <c r="A81" s="15"/>
      <c r="B81" s="774"/>
      <c r="C81" s="30"/>
    </row>
    <row r="82" spans="1:3" ht="12.75">
      <c r="A82" s="15"/>
      <c r="B82" s="778" t="s">
        <v>898</v>
      </c>
      <c r="C82" s="30"/>
    </row>
    <row r="83" spans="1:3" ht="27" customHeight="1">
      <c r="A83" s="15"/>
      <c r="B83" s="769" t="s">
        <v>899</v>
      </c>
      <c r="C83" s="31"/>
    </row>
    <row r="84" spans="1:3" ht="12.75">
      <c r="A84" s="2"/>
      <c r="B84" s="770"/>
      <c r="C84" s="30"/>
    </row>
    <row r="85" spans="1:3" ht="12.75">
      <c r="A85" s="23" t="s">
        <v>376</v>
      </c>
      <c r="B85" s="770"/>
      <c r="C85" s="30"/>
    </row>
    <row r="86" spans="1:3" ht="12.75">
      <c r="A86" s="117"/>
      <c r="B86" s="771" t="s">
        <v>377</v>
      </c>
      <c r="C86" s="69"/>
    </row>
    <row r="87" spans="1:3" ht="25.5" customHeight="1">
      <c r="A87" s="114"/>
      <c r="B87" s="770" t="s">
        <v>858</v>
      </c>
      <c r="C87" s="30"/>
    </row>
    <row r="88" spans="1:3" ht="24">
      <c r="A88" s="114"/>
      <c r="B88" s="770" t="s">
        <v>354</v>
      </c>
      <c r="C88" s="30"/>
    </row>
    <row r="89" spans="1:3" ht="12.75">
      <c r="A89" s="114"/>
      <c r="B89" s="770" t="s">
        <v>355</v>
      </c>
      <c r="C89" s="30"/>
    </row>
    <row r="90" spans="1:3" ht="12.75">
      <c r="A90" s="114"/>
      <c r="B90" s="770" t="s">
        <v>356</v>
      </c>
      <c r="C90" s="30"/>
    </row>
    <row r="91" spans="1:3" ht="13.5" thickBot="1">
      <c r="A91" s="358"/>
      <c r="B91" s="772" t="s">
        <v>357</v>
      </c>
      <c r="C91" s="360"/>
    </row>
    <row r="92" spans="1:3" ht="12.75">
      <c r="A92" s="134"/>
      <c r="B92" s="773" t="s">
        <v>378</v>
      </c>
      <c r="C92" s="443"/>
    </row>
    <row r="93" spans="1:3" ht="24.75" customHeight="1">
      <c r="A93" s="114"/>
      <c r="B93" s="770" t="s">
        <v>359</v>
      </c>
      <c r="C93" s="30"/>
    </row>
    <row r="94" spans="1:3" ht="12.75">
      <c r="A94" s="114"/>
      <c r="B94" s="770" t="s">
        <v>360</v>
      </c>
      <c r="C94" s="30"/>
    </row>
    <row r="95" spans="1:3" ht="25.5" customHeight="1">
      <c r="A95" s="114"/>
      <c r="B95" s="770" t="s">
        <v>361</v>
      </c>
      <c r="C95" s="30"/>
    </row>
    <row r="96" spans="1:3" ht="24">
      <c r="A96" s="114"/>
      <c r="B96" s="770" t="s">
        <v>362</v>
      </c>
      <c r="C96" s="30"/>
    </row>
    <row r="97" spans="1:3" ht="13.5" thickBot="1">
      <c r="A97" s="358"/>
      <c r="B97" s="772" t="s">
        <v>363</v>
      </c>
      <c r="C97" s="360"/>
    </row>
    <row r="98" spans="1:3" ht="12.75">
      <c r="A98" s="134"/>
      <c r="B98" s="773" t="s">
        <v>380</v>
      </c>
      <c r="C98" s="380"/>
    </row>
    <row r="99" spans="1:3" ht="27" customHeight="1">
      <c r="A99" s="114"/>
      <c r="B99" s="770" t="s">
        <v>900</v>
      </c>
      <c r="C99" s="30"/>
    </row>
    <row r="100" spans="1:3" ht="24">
      <c r="A100" s="114"/>
      <c r="B100" s="770" t="s">
        <v>901</v>
      </c>
      <c r="C100" s="30"/>
    </row>
    <row r="101" spans="1:3" ht="24">
      <c r="A101" s="114"/>
      <c r="B101" s="770" t="s">
        <v>367</v>
      </c>
      <c r="C101" s="30"/>
    </row>
    <row r="102" spans="1:3" ht="24.75" customHeight="1">
      <c r="A102" s="114"/>
      <c r="B102" s="770" t="s">
        <v>368</v>
      </c>
      <c r="C102" s="30"/>
    </row>
    <row r="103" spans="1:3" ht="24.75" thickBot="1">
      <c r="A103" s="358"/>
      <c r="B103" s="772" t="s">
        <v>369</v>
      </c>
      <c r="C103" s="360"/>
    </row>
    <row r="104" spans="1:3" ht="12.75">
      <c r="A104" s="134"/>
      <c r="B104" s="773" t="s">
        <v>370</v>
      </c>
      <c r="C104" s="380"/>
    </row>
    <row r="105" spans="1:3" ht="36">
      <c r="A105" s="114"/>
      <c r="B105" s="770" t="s">
        <v>371</v>
      </c>
      <c r="C105" s="30"/>
    </row>
    <row r="106" spans="1:3" ht="36">
      <c r="A106" s="114"/>
      <c r="B106" s="770" t="s">
        <v>372</v>
      </c>
      <c r="C106" s="30"/>
    </row>
    <row r="107" spans="1:3" ht="36">
      <c r="A107" s="114"/>
      <c r="B107" s="770" t="s">
        <v>861</v>
      </c>
      <c r="C107" s="30"/>
    </row>
    <row r="108" spans="1:3" ht="24">
      <c r="A108" s="114"/>
      <c r="B108" s="770" t="s">
        <v>374</v>
      </c>
      <c r="C108" s="30"/>
    </row>
    <row r="109" spans="1:3" ht="25.5" customHeight="1" thickBot="1">
      <c r="A109" s="358"/>
      <c r="B109" s="772" t="s">
        <v>375</v>
      </c>
      <c r="C109" s="360"/>
    </row>
    <row r="110" spans="1:3" ht="12.75">
      <c r="A110" s="123"/>
      <c r="B110" s="779"/>
      <c r="C110" s="374"/>
    </row>
    <row r="111" spans="1:3" ht="12.75">
      <c r="A111" s="15" t="s">
        <v>902</v>
      </c>
      <c r="B111" s="769"/>
      <c r="C111" s="30"/>
    </row>
    <row r="112" spans="1:3" ht="24">
      <c r="A112" s="15"/>
      <c r="B112" s="769" t="s">
        <v>903</v>
      </c>
      <c r="C112" s="31"/>
    </row>
    <row r="113" spans="1:3" ht="37.5" customHeight="1">
      <c r="A113" s="15"/>
      <c r="B113" s="769" t="s">
        <v>904</v>
      </c>
      <c r="C113" s="31"/>
    </row>
    <row r="114" spans="1:3" ht="36">
      <c r="A114" s="15"/>
      <c r="B114" s="769" t="s">
        <v>905</v>
      </c>
      <c r="C114" s="31"/>
    </row>
    <row r="115" spans="1:3" ht="12.75">
      <c r="A115" s="2"/>
      <c r="B115" s="780"/>
      <c r="C115" s="30"/>
    </row>
    <row r="116" spans="1:3" ht="12.75">
      <c r="A116" s="56" t="s">
        <v>906</v>
      </c>
      <c r="C116" s="30"/>
    </row>
    <row r="117" spans="1:3" ht="30.75" customHeight="1">
      <c r="A117" s="137"/>
      <c r="B117" s="781" t="s">
        <v>907</v>
      </c>
      <c r="C117" s="69"/>
    </row>
    <row r="118" spans="2:3" ht="38.25" customHeight="1">
      <c r="B118" s="770" t="s">
        <v>908</v>
      </c>
      <c r="C118" s="30"/>
    </row>
    <row r="119" spans="2:3" ht="24">
      <c r="B119" s="770" t="s">
        <v>909</v>
      </c>
      <c r="C119" s="30"/>
    </row>
    <row r="120" spans="2:3" ht="24">
      <c r="B120" s="770" t="s">
        <v>910</v>
      </c>
      <c r="C120" s="30"/>
    </row>
    <row r="121" spans="2:3" ht="24">
      <c r="B121" s="770" t="s">
        <v>911</v>
      </c>
      <c r="C121" s="30"/>
    </row>
    <row r="122" spans="1:3" ht="24.75" thickBot="1">
      <c r="A122" s="453"/>
      <c r="B122" s="772" t="s">
        <v>912</v>
      </c>
      <c r="C122" s="360"/>
    </row>
    <row r="123" spans="1:3" ht="24">
      <c r="A123" s="452"/>
      <c r="B123" s="782" t="s">
        <v>913</v>
      </c>
      <c r="C123" s="443"/>
    </row>
    <row r="124" spans="2:3" ht="25.5" customHeight="1">
      <c r="B124" s="770" t="s">
        <v>914</v>
      </c>
      <c r="C124" s="30"/>
    </row>
    <row r="125" spans="2:3" ht="12.75">
      <c r="B125" s="770" t="s">
        <v>915</v>
      </c>
      <c r="C125" s="30"/>
    </row>
    <row r="126" spans="2:3" ht="12.75">
      <c r="B126" s="770" t="s">
        <v>916</v>
      </c>
      <c r="C126" s="30"/>
    </row>
    <row r="127" spans="2:3" ht="24">
      <c r="B127" s="770" t="s">
        <v>917</v>
      </c>
      <c r="C127" s="30"/>
    </row>
    <row r="128" spans="1:3" ht="13.5" thickBot="1">
      <c r="A128" s="453"/>
      <c r="B128" s="772" t="s">
        <v>918</v>
      </c>
      <c r="C128" s="360"/>
    </row>
    <row r="129" spans="1:3" ht="24">
      <c r="A129" s="452"/>
      <c r="B129" s="782" t="s">
        <v>919</v>
      </c>
      <c r="C129" s="443"/>
    </row>
    <row r="130" spans="2:3" ht="12.75">
      <c r="B130" s="770" t="s">
        <v>920</v>
      </c>
      <c r="C130" s="30"/>
    </row>
    <row r="131" spans="2:3" ht="12.75">
      <c r="B131" s="770" t="s">
        <v>921</v>
      </c>
      <c r="C131" s="30"/>
    </row>
    <row r="132" spans="2:3" ht="12.75">
      <c r="B132" s="770" t="s">
        <v>922</v>
      </c>
      <c r="C132" s="30"/>
    </row>
    <row r="133" spans="2:3" ht="12.75">
      <c r="B133" s="770" t="s">
        <v>923</v>
      </c>
      <c r="C133" s="30"/>
    </row>
    <row r="134" spans="2:3" ht="12.75">
      <c r="B134" s="770" t="s">
        <v>924</v>
      </c>
      <c r="C134" s="30"/>
    </row>
  </sheetData>
  <printOptions headings="1"/>
  <pageMargins left="0.75" right="0.75" top="1" bottom="1" header="0.5" footer="0.5"/>
  <pageSetup fitToHeight="31" fitToWidth="1" horizontalDpi="600" verticalDpi="600" orientation="portrait" scale="74" r:id="rId1"/>
  <headerFooter alignWithMargins="0">
    <oddHeader>&amp;C&amp;F</oddHeader>
    <oddFooter>&amp;LFAO/ITRC&amp;C&amp;A&amp;RPage &amp;P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194"/>
  <sheetViews>
    <sheetView workbookViewId="0" topLeftCell="C189">
      <selection activeCell="D190" sqref="D190"/>
    </sheetView>
  </sheetViews>
  <sheetFormatPr defaultColWidth="9.140625" defaultRowHeight="12.75"/>
  <cols>
    <col min="1" max="1" width="7.421875" style="54" customWidth="1"/>
    <col min="2" max="2" width="19.421875" style="53" customWidth="1"/>
    <col min="3" max="3" width="53.7109375" style="53" customWidth="1"/>
    <col min="4" max="4" width="6.8515625" style="424" customWidth="1"/>
    <col min="5" max="5" width="5.7109375" style="424" customWidth="1"/>
    <col min="6" max="6" width="6.8515625" style="55" customWidth="1"/>
    <col min="7" max="7" width="8.7109375" style="64" customWidth="1"/>
    <col min="8" max="8" width="9.140625" style="54" customWidth="1"/>
    <col min="9" max="9" width="10.421875" style="54" customWidth="1"/>
  </cols>
  <sheetData>
    <row r="1" ht="5.25" customHeight="1">
      <c r="B1" s="54"/>
    </row>
    <row r="2" ht="12.75">
      <c r="B2" s="54" t="str">
        <f>'5. Preguntas de Oficina Proy. '!A2</f>
        <v>Nombre del Proyecto:</v>
      </c>
    </row>
    <row r="3" spans="2:3" ht="15.75">
      <c r="B3" s="729" t="str">
        <f>'5. Preguntas de Oficina Proy. '!B3</f>
        <v>EJEMPLO</v>
      </c>
      <c r="C3" s="729"/>
    </row>
    <row r="4" ht="12.75">
      <c r="B4" s="54" t="str">
        <f>'5. Preguntas de Oficina Proy. '!A4</f>
        <v>Fecha: </v>
      </c>
    </row>
    <row r="5" spans="2:3" ht="15.75">
      <c r="B5" s="730" t="str">
        <f>'5. Preguntas de Oficina Proy. '!B5</f>
        <v>4 de Diciembre 2001</v>
      </c>
      <c r="C5" s="730"/>
    </row>
    <row r="7" spans="1:5" ht="12.75">
      <c r="A7" s="148" t="s">
        <v>925</v>
      </c>
      <c r="B7" s="728"/>
      <c r="C7" s="728"/>
      <c r="D7" s="728"/>
      <c r="E7" s="728"/>
    </row>
    <row r="8" spans="1:9" s="728" customFormat="1" ht="30" customHeight="1">
      <c r="A8" s="804" t="s">
        <v>926</v>
      </c>
      <c r="D8" s="52"/>
      <c r="F8" s="55"/>
      <c r="G8" s="64"/>
      <c r="H8" s="54"/>
      <c r="I8" s="54"/>
    </row>
    <row r="9" spans="1:9" s="728" customFormat="1" ht="25.5" customHeight="1">
      <c r="A9" s="728" t="s">
        <v>927</v>
      </c>
      <c r="D9" s="52"/>
      <c r="F9" s="55"/>
      <c r="G9" s="64"/>
      <c r="H9" s="54"/>
      <c r="I9" s="54"/>
    </row>
    <row r="10" spans="1:9" s="728" customFormat="1" ht="25.5" customHeight="1">
      <c r="A10" s="728" t="s">
        <v>928</v>
      </c>
      <c r="D10" s="52"/>
      <c r="F10" s="55"/>
      <c r="G10" s="64"/>
      <c r="H10" s="54"/>
      <c r="I10" s="54"/>
    </row>
    <row r="11" spans="1:9" s="728" customFormat="1" ht="12.75">
      <c r="A11" s="728" t="s">
        <v>929</v>
      </c>
      <c r="D11" s="52"/>
      <c r="F11" s="55"/>
      <c r="G11" s="64"/>
      <c r="H11" s="54"/>
      <c r="I11" s="54"/>
    </row>
    <row r="12" spans="1:9" s="728" customFormat="1" ht="12.75">
      <c r="A12" s="311" t="s">
        <v>930</v>
      </c>
      <c r="D12" s="52"/>
      <c r="F12" s="55"/>
      <c r="G12" s="64"/>
      <c r="H12" s="54"/>
      <c r="I12" s="54"/>
    </row>
    <row r="13" spans="1:9" s="728" customFormat="1" ht="12.75">
      <c r="A13" s="311" t="s">
        <v>931</v>
      </c>
      <c r="D13" s="52"/>
      <c r="F13" s="55"/>
      <c r="G13" s="64"/>
      <c r="H13" s="54"/>
      <c r="I13" s="54"/>
    </row>
    <row r="14" spans="1:9" s="728" customFormat="1" ht="12.75">
      <c r="A14" s="311" t="s">
        <v>932</v>
      </c>
      <c r="D14" s="52"/>
      <c r="F14" s="55"/>
      <c r="G14" s="64"/>
      <c r="H14" s="54"/>
      <c r="I14" s="54"/>
    </row>
    <row r="15" spans="1:9" s="728" customFormat="1" ht="25.5" customHeight="1">
      <c r="A15" s="311" t="s">
        <v>933</v>
      </c>
      <c r="F15" s="55"/>
      <c r="G15" s="64"/>
      <c r="H15" s="54"/>
      <c r="I15" s="54"/>
    </row>
    <row r="16" spans="1:9" s="728" customFormat="1" ht="12.75">
      <c r="A16" s="311" t="s">
        <v>934</v>
      </c>
      <c r="D16" s="52"/>
      <c r="F16" s="55"/>
      <c r="G16" s="64"/>
      <c r="H16" s="54"/>
      <c r="I16" s="54"/>
    </row>
    <row r="17" spans="1:9" s="728" customFormat="1" ht="12.75">
      <c r="A17" s="311" t="s">
        <v>935</v>
      </c>
      <c r="B17" s="311"/>
      <c r="C17" s="311"/>
      <c r="D17" s="807"/>
      <c r="E17" s="311"/>
      <c r="F17" s="55"/>
      <c r="G17" s="64"/>
      <c r="H17" s="54"/>
      <c r="I17" s="54"/>
    </row>
    <row r="18" spans="1:9" s="728" customFormat="1" ht="12.75" customHeight="1" thickBot="1">
      <c r="A18" s="311" t="s">
        <v>936</v>
      </c>
      <c r="B18" s="311"/>
      <c r="C18" s="311"/>
      <c r="D18" s="807"/>
      <c r="E18" s="311"/>
      <c r="F18" s="55"/>
      <c r="G18" s="64"/>
      <c r="H18" s="54"/>
      <c r="I18" s="54"/>
    </row>
    <row r="19" spans="1:9" ht="112.5" thickBot="1" thickTop="1">
      <c r="A19" s="58" t="s">
        <v>937</v>
      </c>
      <c r="B19" s="59" t="s">
        <v>938</v>
      </c>
      <c r="C19" s="805" t="s">
        <v>939</v>
      </c>
      <c r="D19" s="425" t="s">
        <v>940</v>
      </c>
      <c r="E19" s="425" t="s">
        <v>941</v>
      </c>
      <c r="F19" s="60" t="s">
        <v>942</v>
      </c>
      <c r="G19" s="60" t="s">
        <v>943</v>
      </c>
      <c r="H19" s="53" t="s">
        <v>944</v>
      </c>
      <c r="I19" s="53" t="s">
        <v>945</v>
      </c>
    </row>
    <row r="20" spans="1:9" ht="32.25" thickTop="1">
      <c r="A20" s="73"/>
      <c r="B20" s="74" t="s">
        <v>946</v>
      </c>
      <c r="C20" s="73"/>
      <c r="D20" s="426"/>
      <c r="E20" s="426"/>
      <c r="F20" s="75"/>
      <c r="G20" s="76"/>
      <c r="H20" s="53"/>
      <c r="I20" s="53"/>
    </row>
    <row r="21" spans="1:9" s="52" customFormat="1" ht="81.75" customHeight="1">
      <c r="A21" s="63" t="s">
        <v>947</v>
      </c>
      <c r="B21" s="77" t="s">
        <v>948</v>
      </c>
      <c r="C21" s="63"/>
      <c r="D21" s="94">
        <f>H21/I21</f>
        <v>0</v>
      </c>
      <c r="E21" s="371"/>
      <c r="F21" s="95" t="s">
        <v>947</v>
      </c>
      <c r="G21" s="96" t="s">
        <v>949</v>
      </c>
      <c r="H21" s="97">
        <f>SUM(H22:H25)</f>
        <v>0</v>
      </c>
      <c r="I21" s="638">
        <f>SUM(E22:E25)</f>
        <v>11</v>
      </c>
    </row>
    <row r="22" spans="1:9" s="52" customFormat="1" ht="12.75">
      <c r="A22" s="63" t="s">
        <v>950</v>
      </c>
      <c r="B22" s="63"/>
      <c r="C22" s="63" t="s">
        <v>951</v>
      </c>
      <c r="D22" s="427">
        <f>'11. Entregas Finales'!$C$86</f>
        <v>0</v>
      </c>
      <c r="E22" s="436">
        <v>1</v>
      </c>
      <c r="F22" s="95" t="s">
        <v>950</v>
      </c>
      <c r="G22" s="96"/>
      <c r="H22" s="97">
        <f>D22*E22</f>
        <v>0</v>
      </c>
      <c r="I22" s="97"/>
    </row>
    <row r="23" spans="1:9" s="52" customFormat="1" ht="12.75">
      <c r="A23" s="63" t="s">
        <v>952</v>
      </c>
      <c r="B23" s="63"/>
      <c r="C23" s="63" t="s">
        <v>953</v>
      </c>
      <c r="D23" s="427">
        <f>'11. Entregas Finales'!$C$92</f>
        <v>0</v>
      </c>
      <c r="E23" s="436">
        <v>2</v>
      </c>
      <c r="F23" s="95" t="s">
        <v>952</v>
      </c>
      <c r="G23" s="96"/>
      <c r="H23" s="97">
        <f>D23*E23</f>
        <v>0</v>
      </c>
      <c r="I23" s="97"/>
    </row>
    <row r="24" spans="1:9" s="52" customFormat="1" ht="12.75">
      <c r="A24" s="63" t="s">
        <v>954</v>
      </c>
      <c r="B24" s="63"/>
      <c r="C24" s="63" t="s">
        <v>955</v>
      </c>
      <c r="D24" s="427">
        <f>'11. Entregas Finales'!$C$98</f>
        <v>0</v>
      </c>
      <c r="E24" s="436">
        <v>4</v>
      </c>
      <c r="F24" s="95" t="s">
        <v>954</v>
      </c>
      <c r="G24" s="96"/>
      <c r="H24" s="97">
        <f>D24*E24</f>
        <v>0</v>
      </c>
      <c r="I24" s="97"/>
    </row>
    <row r="25" spans="1:9" s="52" customFormat="1" ht="12.75">
      <c r="A25" s="63" t="s">
        <v>956</v>
      </c>
      <c r="B25" s="63"/>
      <c r="C25" s="63" t="s">
        <v>957</v>
      </c>
      <c r="D25" s="427">
        <f>'11. Entregas Finales'!$C$104</f>
        <v>0</v>
      </c>
      <c r="E25" s="436">
        <v>4</v>
      </c>
      <c r="F25" s="95" t="s">
        <v>956</v>
      </c>
      <c r="G25" s="96"/>
      <c r="H25" s="98">
        <f>D25*E25</f>
        <v>0</v>
      </c>
      <c r="I25" s="98"/>
    </row>
    <row r="26" spans="1:9" s="52" customFormat="1" ht="79.5" customHeight="1">
      <c r="A26" s="63" t="s">
        <v>958</v>
      </c>
      <c r="B26" s="621" t="s">
        <v>959</v>
      </c>
      <c r="C26" s="63"/>
      <c r="D26" s="94">
        <f>H26/I26</f>
        <v>0</v>
      </c>
      <c r="E26" s="436"/>
      <c r="F26" s="95" t="s">
        <v>960</v>
      </c>
      <c r="G26" s="96" t="s">
        <v>961</v>
      </c>
      <c r="H26" s="97">
        <f>SUM(H27:H30)</f>
        <v>0</v>
      </c>
      <c r="I26" s="638">
        <f>SUM(E27:E30)</f>
        <v>11</v>
      </c>
    </row>
    <row r="27" spans="1:9" s="52" customFormat="1" ht="12.75">
      <c r="A27" s="63" t="s">
        <v>962</v>
      </c>
      <c r="B27" s="63"/>
      <c r="C27" s="63" t="s">
        <v>951</v>
      </c>
      <c r="D27" s="427">
        <f>'5. Preguntas de Oficina Proy. '!$C$191</f>
        <v>0</v>
      </c>
      <c r="E27" s="436">
        <v>1</v>
      </c>
      <c r="F27" s="95" t="s">
        <v>963</v>
      </c>
      <c r="G27" s="96"/>
      <c r="H27" s="97">
        <f>D27*E27</f>
        <v>0</v>
      </c>
      <c r="I27" s="97"/>
    </row>
    <row r="28" spans="1:9" s="52" customFormat="1" ht="12.75">
      <c r="A28" s="63" t="s">
        <v>964</v>
      </c>
      <c r="B28" s="63"/>
      <c r="C28" s="63" t="s">
        <v>953</v>
      </c>
      <c r="D28" s="427">
        <f>'5. Preguntas de Oficina Proy. '!$C$197</f>
        <v>0</v>
      </c>
      <c r="E28" s="436">
        <v>2</v>
      </c>
      <c r="F28" s="95" t="s">
        <v>965</v>
      </c>
      <c r="G28" s="96"/>
      <c r="H28" s="97">
        <f>D28*E28</f>
        <v>0</v>
      </c>
      <c r="I28" s="97"/>
    </row>
    <row r="29" spans="1:9" s="52" customFormat="1" ht="12.75">
      <c r="A29" s="63" t="s">
        <v>966</v>
      </c>
      <c r="B29" s="63"/>
      <c r="C29" s="63" t="s">
        <v>955</v>
      </c>
      <c r="D29" s="427">
        <f>'5. Preguntas de Oficina Proy. '!$C$203</f>
        <v>0</v>
      </c>
      <c r="E29" s="436">
        <v>4</v>
      </c>
      <c r="F29" s="95" t="s">
        <v>967</v>
      </c>
      <c r="G29" s="96"/>
      <c r="H29" s="97">
        <f>D29*E29</f>
        <v>0</v>
      </c>
      <c r="I29" s="97"/>
    </row>
    <row r="30" spans="1:9" s="52" customFormat="1" ht="12.75">
      <c r="A30" s="63" t="s">
        <v>968</v>
      </c>
      <c r="B30" s="63"/>
      <c r="C30" s="63" t="s">
        <v>957</v>
      </c>
      <c r="D30" s="427">
        <f>'5. Preguntas de Oficina Proy. '!$C$209</f>
        <v>0</v>
      </c>
      <c r="E30" s="436">
        <v>4</v>
      </c>
      <c r="F30" s="95" t="s">
        <v>969</v>
      </c>
      <c r="G30" s="96"/>
      <c r="H30" s="98">
        <f>D30*E30</f>
        <v>0</v>
      </c>
      <c r="I30" s="98"/>
    </row>
    <row r="31" spans="1:9" s="52" customFormat="1" ht="66" customHeight="1">
      <c r="A31" s="78" t="s">
        <v>970</v>
      </c>
      <c r="B31" s="621" t="s">
        <v>971</v>
      </c>
      <c r="C31" s="63"/>
      <c r="D31" s="94">
        <f>H31/I31</f>
        <v>0</v>
      </c>
      <c r="E31" s="436"/>
      <c r="F31" s="95" t="s">
        <v>970</v>
      </c>
      <c r="G31" s="96" t="s">
        <v>949</v>
      </c>
      <c r="H31" s="97">
        <f>SUM(H32:H36)</f>
        <v>0</v>
      </c>
      <c r="I31" s="638">
        <f>SUM(E32:E36)</f>
        <v>17</v>
      </c>
    </row>
    <row r="32" spans="1:9" s="52" customFormat="1" ht="12.75">
      <c r="A32" s="78" t="s">
        <v>972</v>
      </c>
      <c r="B32" s="63"/>
      <c r="C32" s="63" t="s">
        <v>973</v>
      </c>
      <c r="D32" s="427">
        <f>'11. Entregas Finales'!$C$10</f>
        <v>0</v>
      </c>
      <c r="E32" s="436">
        <v>1</v>
      </c>
      <c r="F32" s="95" t="s">
        <v>972</v>
      </c>
      <c r="G32" s="96"/>
      <c r="H32" s="97">
        <f>D32*E32</f>
        <v>0</v>
      </c>
      <c r="I32" s="97"/>
    </row>
    <row r="33" spans="1:9" s="52" customFormat="1" ht="12.75">
      <c r="A33" s="78" t="s">
        <v>974</v>
      </c>
      <c r="B33" s="63"/>
      <c r="C33" s="63" t="s">
        <v>951</v>
      </c>
      <c r="D33" s="427">
        <f>'11. Entregas Finales'!$C$16</f>
        <v>0</v>
      </c>
      <c r="E33" s="436">
        <v>4</v>
      </c>
      <c r="F33" s="95" t="s">
        <v>974</v>
      </c>
      <c r="G33" s="96"/>
      <c r="H33" s="97">
        <f>D33*E33</f>
        <v>0</v>
      </c>
      <c r="I33" s="97"/>
    </row>
    <row r="34" spans="1:9" s="52" customFormat="1" ht="12.75">
      <c r="A34" s="78" t="s">
        <v>975</v>
      </c>
      <c r="B34" s="63"/>
      <c r="C34" s="63" t="s">
        <v>953</v>
      </c>
      <c r="D34" s="428">
        <f>'11. Entregas Finales'!$C$22</f>
        <v>0</v>
      </c>
      <c r="E34" s="436">
        <v>4</v>
      </c>
      <c r="F34" s="95" t="s">
        <v>975</v>
      </c>
      <c r="G34" s="96"/>
      <c r="H34" s="97">
        <f>D34*E34</f>
        <v>0</v>
      </c>
      <c r="I34" s="97"/>
    </row>
    <row r="35" spans="1:9" s="52" customFormat="1" ht="12.75">
      <c r="A35" s="78" t="s">
        <v>976</v>
      </c>
      <c r="B35" s="63"/>
      <c r="C35" s="63" t="s">
        <v>955</v>
      </c>
      <c r="D35" s="427">
        <f>'11. Entregas Finales'!$C$28</f>
        <v>0</v>
      </c>
      <c r="E35" s="436">
        <v>4</v>
      </c>
      <c r="F35" s="95" t="s">
        <v>976</v>
      </c>
      <c r="G35" s="96"/>
      <c r="H35" s="97">
        <f>D35*E35</f>
        <v>0</v>
      </c>
      <c r="I35" s="97"/>
    </row>
    <row r="36" spans="1:9" s="52" customFormat="1" ht="12.75">
      <c r="A36" s="78" t="s">
        <v>977</v>
      </c>
      <c r="B36" s="63"/>
      <c r="C36" s="63" t="s">
        <v>957</v>
      </c>
      <c r="D36" s="427">
        <f>'11. Entregas Finales'!$C$34</f>
        <v>0</v>
      </c>
      <c r="E36" s="436">
        <v>4</v>
      </c>
      <c r="F36" s="95" t="s">
        <v>977</v>
      </c>
      <c r="G36" s="96"/>
      <c r="H36" s="98">
        <f>D36*E36</f>
        <v>0</v>
      </c>
      <c r="I36" s="98"/>
    </row>
    <row r="37" spans="1:9" s="52" customFormat="1" ht="81" customHeight="1">
      <c r="A37" s="63" t="s">
        <v>978</v>
      </c>
      <c r="B37" s="621" t="s">
        <v>979</v>
      </c>
      <c r="C37" s="63"/>
      <c r="D37" s="94">
        <f>H37/I37</f>
        <v>0</v>
      </c>
      <c r="E37" s="436"/>
      <c r="F37" s="95" t="s">
        <v>980</v>
      </c>
      <c r="G37" s="96" t="s">
        <v>961</v>
      </c>
      <c r="H37" s="97">
        <f>SUM(H38:H42)</f>
        <v>0</v>
      </c>
      <c r="I37" s="638">
        <f>SUM(E38:E42)</f>
        <v>17</v>
      </c>
    </row>
    <row r="38" spans="1:9" s="52" customFormat="1" ht="12.75">
      <c r="A38" s="63" t="s">
        <v>981</v>
      </c>
      <c r="B38" s="63"/>
      <c r="C38" s="63" t="s">
        <v>973</v>
      </c>
      <c r="D38" s="427">
        <f>'5. Preguntas de Oficina Proy. '!$C$159</f>
        <v>0</v>
      </c>
      <c r="E38" s="436">
        <v>1</v>
      </c>
      <c r="F38" s="95" t="s">
        <v>982</v>
      </c>
      <c r="G38" s="96"/>
      <c r="H38" s="97">
        <f>D38*E38</f>
        <v>0</v>
      </c>
      <c r="I38" s="97"/>
    </row>
    <row r="39" spans="1:9" s="52" customFormat="1" ht="12.75">
      <c r="A39" s="63" t="s">
        <v>983</v>
      </c>
      <c r="B39" s="63"/>
      <c r="C39" s="63" t="s">
        <v>951</v>
      </c>
      <c r="D39" s="427">
        <f>'5. Preguntas de Oficina Proy. '!$C$165</f>
        <v>0</v>
      </c>
      <c r="E39" s="436">
        <v>4</v>
      </c>
      <c r="F39" s="95" t="s">
        <v>984</v>
      </c>
      <c r="G39" s="96"/>
      <c r="H39" s="97">
        <f>D39*E39</f>
        <v>0</v>
      </c>
      <c r="I39" s="97"/>
    </row>
    <row r="40" spans="1:9" s="52" customFormat="1" ht="12.75">
      <c r="A40" s="63" t="s">
        <v>985</v>
      </c>
      <c r="B40" s="63"/>
      <c r="C40" s="63" t="s">
        <v>953</v>
      </c>
      <c r="D40" s="427">
        <f>'5. Preguntas de Oficina Proy. '!$C$171</f>
        <v>0</v>
      </c>
      <c r="E40" s="436">
        <v>4</v>
      </c>
      <c r="F40" s="95" t="s">
        <v>986</v>
      </c>
      <c r="G40" s="96"/>
      <c r="H40" s="97">
        <f>D40*E40</f>
        <v>0</v>
      </c>
      <c r="I40" s="97"/>
    </row>
    <row r="41" spans="1:9" s="52" customFormat="1" ht="12.75">
      <c r="A41" s="63" t="s">
        <v>987</v>
      </c>
      <c r="B41" s="63"/>
      <c r="C41" s="63" t="s">
        <v>955</v>
      </c>
      <c r="D41" s="427">
        <f>'5. Preguntas de Oficina Proy. '!$C$177</f>
        <v>0</v>
      </c>
      <c r="E41" s="436">
        <v>4</v>
      </c>
      <c r="F41" s="95" t="s">
        <v>988</v>
      </c>
      <c r="G41" s="96"/>
      <c r="H41" s="97">
        <f>D41*E41</f>
        <v>0</v>
      </c>
      <c r="I41" s="97"/>
    </row>
    <row r="42" spans="1:9" s="52" customFormat="1" ht="12.75">
      <c r="A42" s="63" t="s">
        <v>989</v>
      </c>
      <c r="B42" s="63"/>
      <c r="C42" s="63" t="s">
        <v>957</v>
      </c>
      <c r="D42" s="427">
        <f>'5. Preguntas de Oficina Proy. '!$C$183</f>
        <v>0</v>
      </c>
      <c r="E42" s="436">
        <v>4</v>
      </c>
      <c r="F42" s="95" t="s">
        <v>990</v>
      </c>
      <c r="G42" s="96"/>
      <c r="H42" s="98">
        <f>D42*E42</f>
        <v>0</v>
      </c>
      <c r="I42" s="98"/>
    </row>
    <row r="43" spans="1:9" s="52" customFormat="1" ht="64.5">
      <c r="A43" s="63" t="s">
        <v>960</v>
      </c>
      <c r="B43" s="77" t="s">
        <v>991</v>
      </c>
      <c r="C43" s="63"/>
      <c r="D43" s="94">
        <f>H43/I43</f>
        <v>0</v>
      </c>
      <c r="E43" s="436"/>
      <c r="F43" s="95" t="s">
        <v>978</v>
      </c>
      <c r="G43" s="96" t="s">
        <v>535</v>
      </c>
      <c r="H43" s="97">
        <f>SUM(H44:H47)</f>
        <v>0</v>
      </c>
      <c r="I43" s="638">
        <f>SUM(E44:E47)</f>
        <v>4.5</v>
      </c>
    </row>
    <row r="44" spans="1:9" s="52" customFormat="1" ht="12.75">
      <c r="A44" s="63" t="s">
        <v>963</v>
      </c>
      <c r="B44" s="63"/>
      <c r="C44" s="63" t="s">
        <v>953</v>
      </c>
      <c r="D44" s="427">
        <f>'8.  Canal Principal'!$C$236</f>
        <v>0</v>
      </c>
      <c r="E44" s="436">
        <v>1</v>
      </c>
      <c r="F44" s="95" t="s">
        <v>981</v>
      </c>
      <c r="G44" s="96"/>
      <c r="H44" s="97">
        <f>D44*E44</f>
        <v>0</v>
      </c>
      <c r="I44" s="97"/>
    </row>
    <row r="45" spans="1:9" s="52" customFormat="1" ht="12.75">
      <c r="A45" s="63" t="s">
        <v>965</v>
      </c>
      <c r="B45" s="63"/>
      <c r="C45" s="63" t="s">
        <v>955</v>
      </c>
      <c r="D45" s="427">
        <f>'8.  Canal Principal'!$C$242</f>
        <v>0</v>
      </c>
      <c r="E45" s="436">
        <v>1</v>
      </c>
      <c r="F45" s="95" t="s">
        <v>983</v>
      </c>
      <c r="G45" s="96"/>
      <c r="H45" s="97">
        <f>D45*E45</f>
        <v>0</v>
      </c>
      <c r="I45" s="97"/>
    </row>
    <row r="46" spans="1:9" s="52" customFormat="1" ht="12.75">
      <c r="A46" s="63" t="s">
        <v>967</v>
      </c>
      <c r="B46" s="63"/>
      <c r="C46" s="63" t="s">
        <v>957</v>
      </c>
      <c r="D46" s="427">
        <f>'8.  Canal Principal'!$C$248</f>
        <v>0</v>
      </c>
      <c r="E46" s="436">
        <v>1</v>
      </c>
      <c r="F46" s="95" t="s">
        <v>985</v>
      </c>
      <c r="G46" s="96"/>
      <c r="H46" s="97">
        <f>D46*E46</f>
        <v>0</v>
      </c>
      <c r="I46" s="97"/>
    </row>
    <row r="47" spans="1:9" s="52" customFormat="1" ht="25.5">
      <c r="A47" s="63" t="s">
        <v>969</v>
      </c>
      <c r="B47" s="63"/>
      <c r="C47" s="63" t="s">
        <v>992</v>
      </c>
      <c r="D47" s="427">
        <f>'8.  Canal Principal'!$C$254</f>
        <v>0</v>
      </c>
      <c r="E47" s="436">
        <v>1.5</v>
      </c>
      <c r="F47" s="95" t="s">
        <v>987</v>
      </c>
      <c r="G47" s="96"/>
      <c r="H47" s="98">
        <f>D47*E47</f>
        <v>0</v>
      </c>
      <c r="I47" s="98"/>
    </row>
    <row r="48" spans="1:9" s="52" customFormat="1" ht="75" customHeight="1">
      <c r="A48" s="63" t="s">
        <v>993</v>
      </c>
      <c r="B48" s="621" t="s">
        <v>994</v>
      </c>
      <c r="C48" s="63"/>
      <c r="D48" s="94">
        <f>H48/I48</f>
        <v>0</v>
      </c>
      <c r="E48" s="436"/>
      <c r="F48" s="95" t="s">
        <v>995</v>
      </c>
      <c r="G48" s="96" t="s">
        <v>961</v>
      </c>
      <c r="H48" s="97">
        <f>SUM(H49:H52)</f>
        <v>0</v>
      </c>
      <c r="I48" s="638">
        <f>SUM(E49:E52)</f>
        <v>4.5</v>
      </c>
    </row>
    <row r="49" spans="1:9" s="52" customFormat="1" ht="12.75">
      <c r="A49" s="63" t="s">
        <v>996</v>
      </c>
      <c r="B49" s="63"/>
      <c r="C49" s="63" t="s">
        <v>953</v>
      </c>
      <c r="D49" s="427">
        <f>'5. Preguntas de Oficina Proy. '!$C$133</f>
        <v>0</v>
      </c>
      <c r="E49" s="436">
        <v>1</v>
      </c>
      <c r="F49" s="95" t="s">
        <v>997</v>
      </c>
      <c r="G49" s="96"/>
      <c r="H49" s="97">
        <f>D49*E49</f>
        <v>0</v>
      </c>
      <c r="I49" s="97"/>
    </row>
    <row r="50" spans="1:9" s="52" customFormat="1" ht="12.75">
      <c r="A50" s="63" t="s">
        <v>998</v>
      </c>
      <c r="B50" s="63"/>
      <c r="C50" s="63" t="s">
        <v>955</v>
      </c>
      <c r="D50" s="428">
        <f>'5. Preguntas de Oficina Proy. '!$C$139</f>
        <v>0</v>
      </c>
      <c r="E50" s="436">
        <v>1</v>
      </c>
      <c r="F50" s="95" t="s">
        <v>999</v>
      </c>
      <c r="G50" s="96"/>
      <c r="H50" s="97">
        <f>D50*E50</f>
        <v>0</v>
      </c>
      <c r="I50" s="97"/>
    </row>
    <row r="51" spans="1:9" s="52" customFormat="1" ht="12.75">
      <c r="A51" s="63" t="s">
        <v>1000</v>
      </c>
      <c r="B51" s="63"/>
      <c r="C51" s="63" t="s">
        <v>957</v>
      </c>
      <c r="D51" s="427">
        <f>'5. Preguntas de Oficina Proy. '!$C$145</f>
        <v>0</v>
      </c>
      <c r="E51" s="436">
        <v>1</v>
      </c>
      <c r="F51" s="95" t="s">
        <v>1001</v>
      </c>
      <c r="G51" s="96"/>
      <c r="H51" s="97">
        <f>D51*E51</f>
        <v>0</v>
      </c>
      <c r="I51" s="97"/>
    </row>
    <row r="52" spans="1:9" s="52" customFormat="1" ht="41.25" customHeight="1">
      <c r="A52" s="63" t="s">
        <v>1002</v>
      </c>
      <c r="B52" s="63"/>
      <c r="C52" s="63" t="s">
        <v>992</v>
      </c>
      <c r="D52" s="427">
        <f>'5. Preguntas de Oficina Proy. '!$C$151</f>
        <v>0</v>
      </c>
      <c r="E52" s="436">
        <v>1.5</v>
      </c>
      <c r="F52" s="95" t="s">
        <v>1003</v>
      </c>
      <c r="G52" s="96"/>
      <c r="H52" s="98">
        <f>D52*E52</f>
        <v>0</v>
      </c>
      <c r="I52" s="98"/>
    </row>
    <row r="53" spans="1:9" s="52" customFormat="1" ht="57" customHeight="1">
      <c r="A53" s="63" t="s">
        <v>980</v>
      </c>
      <c r="B53" s="63" t="s">
        <v>1004</v>
      </c>
      <c r="C53" s="63"/>
      <c r="D53" s="94">
        <f>H53/I53</f>
        <v>0</v>
      </c>
      <c r="E53" s="436"/>
      <c r="F53" s="95" t="s">
        <v>1005</v>
      </c>
      <c r="G53" s="96" t="s">
        <v>949</v>
      </c>
      <c r="H53" s="97">
        <f>SUM(H54:H56)</f>
        <v>0</v>
      </c>
      <c r="I53" s="638">
        <f>SUM(E54:E56)</f>
        <v>4</v>
      </c>
    </row>
    <row r="54" spans="1:9" s="52" customFormat="1" ht="24">
      <c r="A54" s="63" t="s">
        <v>982</v>
      </c>
      <c r="B54" s="63"/>
      <c r="C54" s="6" t="s">
        <v>1006</v>
      </c>
      <c r="D54" s="427">
        <f>'11. Entregas Finales'!$C$117</f>
        <v>0</v>
      </c>
      <c r="E54" s="436">
        <v>2</v>
      </c>
      <c r="F54" s="95" t="s">
        <v>1007</v>
      </c>
      <c r="G54" s="96"/>
      <c r="H54" s="97">
        <f>D54*E54</f>
        <v>0</v>
      </c>
      <c r="I54" s="97"/>
    </row>
    <row r="55" spans="1:9" s="52" customFormat="1" ht="12.75">
      <c r="A55" s="63" t="s">
        <v>984</v>
      </c>
      <c r="B55" s="63"/>
      <c r="C55" s="622" t="s">
        <v>1008</v>
      </c>
      <c r="D55" s="427">
        <f>'11. Entregas Finales'!$C$123</f>
        <v>0</v>
      </c>
      <c r="E55" s="436">
        <v>1</v>
      </c>
      <c r="F55" s="95" t="s">
        <v>1009</v>
      </c>
      <c r="G55" s="96"/>
      <c r="H55" s="97">
        <f>D55*E55</f>
        <v>0</v>
      </c>
      <c r="I55" s="97"/>
    </row>
    <row r="56" spans="1:9" s="52" customFormat="1" ht="12.75">
      <c r="A56" s="63" t="s">
        <v>986</v>
      </c>
      <c r="B56" s="63"/>
      <c r="C56" s="7" t="s">
        <v>1010</v>
      </c>
      <c r="D56" s="427">
        <f>'11. Entregas Finales'!$C$129</f>
        <v>0</v>
      </c>
      <c r="E56" s="436">
        <v>1</v>
      </c>
      <c r="F56" s="95" t="s">
        <v>1011</v>
      </c>
      <c r="G56" s="96"/>
      <c r="H56" s="98">
        <f>D56*E56</f>
        <v>0</v>
      </c>
      <c r="I56" s="98"/>
    </row>
    <row r="57" spans="1:9" s="52" customFormat="1" ht="12.75">
      <c r="A57" s="79"/>
      <c r="B57" s="79"/>
      <c r="C57" s="80"/>
      <c r="D57" s="370"/>
      <c r="E57" s="437"/>
      <c r="F57" s="93"/>
      <c r="G57" s="99"/>
      <c r="H57" s="97"/>
      <c r="I57" s="97"/>
    </row>
    <row r="58" spans="1:9" s="52" customFormat="1" ht="39" customHeight="1">
      <c r="A58" s="63"/>
      <c r="B58" s="82" t="s">
        <v>1012</v>
      </c>
      <c r="C58" s="7"/>
      <c r="D58" s="371"/>
      <c r="E58" s="436"/>
      <c r="F58" s="95"/>
      <c r="G58" s="96"/>
      <c r="H58" s="97"/>
      <c r="I58" s="97"/>
    </row>
    <row r="59" spans="1:9" s="52" customFormat="1" ht="72" customHeight="1">
      <c r="A59" s="63" t="s">
        <v>995</v>
      </c>
      <c r="B59" s="63" t="s">
        <v>1013</v>
      </c>
      <c r="C59" s="63"/>
      <c r="D59" s="94" t="e">
        <f>H59/I59</f>
        <v>#DIV/0!</v>
      </c>
      <c r="E59" s="436"/>
      <c r="F59" s="95" t="s">
        <v>1014</v>
      </c>
      <c r="G59" s="96" t="s">
        <v>535</v>
      </c>
      <c r="H59" s="97" t="e">
        <f>SUM(H60:H63)</f>
        <v>#DIV/0!</v>
      </c>
      <c r="I59" s="638">
        <f>SUM(E60:E63)</f>
        <v>7</v>
      </c>
    </row>
    <row r="60" spans="1:9" s="52" customFormat="1" ht="48">
      <c r="A60" s="63" t="s">
        <v>997</v>
      </c>
      <c r="B60" s="63"/>
      <c r="C60" s="7" t="s">
        <v>1015</v>
      </c>
      <c r="D60" s="427">
        <f>'8.  Canal Principal'!$C$78</f>
        <v>0</v>
      </c>
      <c r="E60" s="436">
        <v>1</v>
      </c>
      <c r="F60" s="95" t="s">
        <v>1016</v>
      </c>
      <c r="G60" s="96"/>
      <c r="H60" s="97">
        <f>D60*E60</f>
        <v>0</v>
      </c>
      <c r="I60" s="97"/>
    </row>
    <row r="61" spans="1:9" s="52" customFormat="1" ht="26.25" customHeight="1">
      <c r="A61" s="63" t="s">
        <v>999</v>
      </c>
      <c r="B61" s="63"/>
      <c r="C61" s="7" t="s">
        <v>1017</v>
      </c>
      <c r="D61" s="427">
        <f>'8.  Canal Principal'!$C$84</f>
        <v>0</v>
      </c>
      <c r="E61" s="436">
        <v>1</v>
      </c>
      <c r="F61" s="95" t="s">
        <v>1018</v>
      </c>
      <c r="G61" s="96"/>
      <c r="H61" s="97">
        <f>D61*E61</f>
        <v>0</v>
      </c>
      <c r="I61" s="97"/>
    </row>
    <row r="62" spans="1:9" s="52" customFormat="1" ht="17.25" customHeight="1">
      <c r="A62" s="63" t="s">
        <v>1001</v>
      </c>
      <c r="B62" s="63"/>
      <c r="C62" s="7" t="s">
        <v>1019</v>
      </c>
      <c r="D62" s="427" t="e">
        <f>'8.  Canal Principal'!$C$91</f>
        <v>#DIV/0!</v>
      </c>
      <c r="E62" s="436">
        <v>3</v>
      </c>
      <c r="F62" s="95" t="s">
        <v>1020</v>
      </c>
      <c r="G62" s="96"/>
      <c r="H62" s="97" t="e">
        <f>D62*E62</f>
        <v>#DIV/0!</v>
      </c>
      <c r="I62" s="97"/>
    </row>
    <row r="63" spans="1:9" s="52" customFormat="1" ht="24">
      <c r="A63" s="63" t="s">
        <v>1003</v>
      </c>
      <c r="B63" s="63"/>
      <c r="C63" s="7" t="s">
        <v>1021</v>
      </c>
      <c r="D63" s="427" t="b">
        <f>'8.  Canal Principal'!$C$92</f>
        <v>0</v>
      </c>
      <c r="E63" s="436">
        <v>2</v>
      </c>
      <c r="F63" s="95" t="s">
        <v>1022</v>
      </c>
      <c r="G63" s="96"/>
      <c r="H63" s="98">
        <f>D63*E63</f>
        <v>0</v>
      </c>
      <c r="I63" s="98"/>
    </row>
    <row r="64" spans="1:9" s="52" customFormat="1" ht="30" customHeight="1">
      <c r="A64" s="63" t="s">
        <v>1005</v>
      </c>
      <c r="B64" s="63" t="s">
        <v>1023</v>
      </c>
      <c r="C64" s="63"/>
      <c r="D64" s="94">
        <f>H64/I64</f>
        <v>0</v>
      </c>
      <c r="E64" s="436"/>
      <c r="F64" s="95" t="s">
        <v>1024</v>
      </c>
      <c r="G64" s="96" t="s">
        <v>535</v>
      </c>
      <c r="H64" s="97">
        <f>SUM(H65:H67)</f>
        <v>0</v>
      </c>
      <c r="I64" s="638">
        <f>SUM(E65:E67)</f>
        <v>3</v>
      </c>
    </row>
    <row r="65" spans="1:9" s="52" customFormat="1" ht="48" customHeight="1">
      <c r="A65" s="63" t="s">
        <v>1007</v>
      </c>
      <c r="B65" s="63"/>
      <c r="C65" s="7" t="s">
        <v>1015</v>
      </c>
      <c r="D65" s="427">
        <f>'8.  Canal Principal'!$C$177</f>
        <v>0</v>
      </c>
      <c r="E65" s="436">
        <v>1</v>
      </c>
      <c r="F65" s="95" t="s">
        <v>1025</v>
      </c>
      <c r="G65" s="96"/>
      <c r="H65" s="97">
        <f>D65*E65</f>
        <v>0</v>
      </c>
      <c r="I65" s="97"/>
    </row>
    <row r="66" spans="1:9" s="52" customFormat="1" ht="12.75">
      <c r="A66" s="63" t="s">
        <v>1009</v>
      </c>
      <c r="B66" s="63"/>
      <c r="C66" s="7" t="s">
        <v>1026</v>
      </c>
      <c r="D66" s="427">
        <f>'8.  Canal Principal'!$C$183</f>
        <v>0</v>
      </c>
      <c r="E66" s="436">
        <v>1</v>
      </c>
      <c r="F66" s="95" t="s">
        <v>1027</v>
      </c>
      <c r="G66" s="96"/>
      <c r="H66" s="97">
        <f>D66*E66</f>
        <v>0</v>
      </c>
      <c r="I66" s="97"/>
    </row>
    <row r="67" spans="1:9" s="52" customFormat="1" ht="12.75">
      <c r="A67" s="63" t="s">
        <v>1011</v>
      </c>
      <c r="B67" s="63"/>
      <c r="C67" s="7" t="s">
        <v>1028</v>
      </c>
      <c r="D67" s="427">
        <f>'8.  Canal Principal'!$C$189</f>
        <v>0</v>
      </c>
      <c r="E67" s="436">
        <v>1</v>
      </c>
      <c r="F67" s="95" t="s">
        <v>1029</v>
      </c>
      <c r="G67" s="96"/>
      <c r="H67" s="98">
        <f>D67*E67</f>
        <v>0</v>
      </c>
      <c r="I67" s="98"/>
    </row>
    <row r="68" spans="1:9" s="52" customFormat="1" ht="39">
      <c r="A68" s="78" t="s">
        <v>1014</v>
      </c>
      <c r="B68" s="63" t="s">
        <v>1030</v>
      </c>
      <c r="C68" s="63"/>
      <c r="D68" s="94">
        <f>H68/I68</f>
        <v>0</v>
      </c>
      <c r="E68" s="436"/>
      <c r="F68" s="95" t="s">
        <v>1031</v>
      </c>
      <c r="G68" s="96" t="s">
        <v>535</v>
      </c>
      <c r="H68" s="97">
        <f>SUM(H69:H72)</f>
        <v>0</v>
      </c>
      <c r="I68" s="638">
        <f>SUM(E69:E72)</f>
        <v>6</v>
      </c>
    </row>
    <row r="69" spans="1:9" s="52" customFormat="1" ht="12.75">
      <c r="A69" s="78" t="s">
        <v>1016</v>
      </c>
      <c r="B69" s="63"/>
      <c r="C69" s="7" t="s">
        <v>1032</v>
      </c>
      <c r="D69" s="427">
        <f>'8.  Canal Principal'!$C$195</f>
        <v>0</v>
      </c>
      <c r="E69" s="436">
        <v>2</v>
      </c>
      <c r="F69" s="95" t="s">
        <v>1033</v>
      </c>
      <c r="G69" s="96"/>
      <c r="H69" s="97">
        <f>D69*E69</f>
        <v>0</v>
      </c>
      <c r="I69" s="97"/>
    </row>
    <row r="70" spans="1:9" s="52" customFormat="1" ht="12.75">
      <c r="A70" s="78" t="s">
        <v>1034</v>
      </c>
      <c r="B70" s="63"/>
      <c r="C70" s="7" t="s">
        <v>1035</v>
      </c>
      <c r="D70" s="427">
        <f>'8.  Canal Principal'!$C$199</f>
        <v>0</v>
      </c>
      <c r="E70" s="436">
        <v>2</v>
      </c>
      <c r="F70" s="95" t="s">
        <v>1036</v>
      </c>
      <c r="G70" s="96"/>
      <c r="H70" s="97">
        <f>D70*E70</f>
        <v>0</v>
      </c>
      <c r="I70" s="97"/>
    </row>
    <row r="71" spans="1:9" s="52" customFormat="1" ht="12.75">
      <c r="A71" s="78" t="s">
        <v>1018</v>
      </c>
      <c r="B71" s="63"/>
      <c r="C71" s="7" t="s">
        <v>1037</v>
      </c>
      <c r="D71" s="427">
        <f>'8.  Canal Principal'!$C$203</f>
        <v>0</v>
      </c>
      <c r="E71" s="436">
        <v>1</v>
      </c>
      <c r="F71" s="95" t="s">
        <v>1038</v>
      </c>
      <c r="G71" s="96"/>
      <c r="H71" s="97">
        <f>D71*E71</f>
        <v>0</v>
      </c>
      <c r="I71" s="97"/>
    </row>
    <row r="72" spans="1:9" s="52" customFormat="1" ht="12.75">
      <c r="A72" s="78" t="s">
        <v>1020</v>
      </c>
      <c r="B72" s="63"/>
      <c r="C72" s="7" t="s">
        <v>1039</v>
      </c>
      <c r="D72" s="427">
        <f>'8.  Canal Principal'!$C$207</f>
        <v>0</v>
      </c>
      <c r="E72" s="436">
        <v>1</v>
      </c>
      <c r="F72" s="95" t="s">
        <v>1040</v>
      </c>
      <c r="G72" s="96"/>
      <c r="H72" s="98">
        <f>D72*E72</f>
        <v>0</v>
      </c>
      <c r="I72" s="98"/>
    </row>
    <row r="73" spans="1:9" s="52" customFormat="1" ht="26.25">
      <c r="A73" s="78" t="s">
        <v>1041</v>
      </c>
      <c r="B73" s="63" t="s">
        <v>1042</v>
      </c>
      <c r="C73" s="63"/>
      <c r="D73" s="94">
        <f>H73/I73</f>
        <v>0</v>
      </c>
      <c r="E73" s="436"/>
      <c r="F73" s="95" t="s">
        <v>1043</v>
      </c>
      <c r="G73" s="96" t="s">
        <v>535</v>
      </c>
      <c r="H73" s="97">
        <f>SUM(H74:H79)</f>
        <v>0</v>
      </c>
      <c r="I73" s="638">
        <f>SUM(E74:E79)</f>
        <v>11</v>
      </c>
    </row>
    <row r="74" spans="1:9" s="52" customFormat="1" ht="12.75">
      <c r="A74" s="63" t="s">
        <v>1044</v>
      </c>
      <c r="B74" s="63"/>
      <c r="C74" s="7" t="s">
        <v>1045</v>
      </c>
      <c r="D74" s="427" t="b">
        <f>'8.  Canal Principal'!$C$107</f>
        <v>0</v>
      </c>
      <c r="E74" s="436">
        <v>2</v>
      </c>
      <c r="F74" s="95" t="s">
        <v>1046</v>
      </c>
      <c r="G74" s="96"/>
      <c r="H74" s="97">
        <f>D74*E74</f>
        <v>0</v>
      </c>
      <c r="I74" s="97"/>
    </row>
    <row r="75" spans="1:9" s="52" customFormat="1" ht="38.25" customHeight="1">
      <c r="A75" s="63" t="s">
        <v>1047</v>
      </c>
      <c r="B75" s="63"/>
      <c r="C75" s="7" t="s">
        <v>1048</v>
      </c>
      <c r="D75" s="427" t="b">
        <f>'8.  Canal Principal'!$C$109</f>
        <v>0</v>
      </c>
      <c r="E75" s="436">
        <v>2</v>
      </c>
      <c r="F75" s="95" t="s">
        <v>1049</v>
      </c>
      <c r="G75" s="96"/>
      <c r="H75" s="97">
        <f>D75*E75</f>
        <v>0</v>
      </c>
      <c r="I75" s="97"/>
    </row>
    <row r="76" spans="1:9" s="52" customFormat="1" ht="12.75">
      <c r="A76" s="63" t="s">
        <v>1050</v>
      </c>
      <c r="B76" s="63"/>
      <c r="C76" s="7" t="s">
        <v>1051</v>
      </c>
      <c r="D76" s="427">
        <f>'8.  Canal Principal'!$C$112</f>
        <v>0</v>
      </c>
      <c r="E76" s="436">
        <v>3</v>
      </c>
      <c r="F76" s="95" t="s">
        <v>1052</v>
      </c>
      <c r="G76" s="96"/>
      <c r="H76" s="97">
        <f>D76*E76</f>
        <v>0</v>
      </c>
      <c r="I76" s="97"/>
    </row>
    <row r="77" spans="1:9" s="52" customFormat="1" ht="12.75">
      <c r="A77" s="63" t="s">
        <v>1053</v>
      </c>
      <c r="B77" s="63"/>
      <c r="C77" s="7" t="s">
        <v>1054</v>
      </c>
      <c r="D77" s="427" t="b">
        <f>'8.  Canal Principal'!$C$111</f>
        <v>0</v>
      </c>
      <c r="E77" s="436">
        <v>1</v>
      </c>
      <c r="F77" s="95" t="s">
        <v>1055</v>
      </c>
      <c r="G77" s="96"/>
      <c r="H77" s="97">
        <f>D77*E77</f>
        <v>0</v>
      </c>
      <c r="I77" s="97"/>
    </row>
    <row r="78" spans="1:9" s="52" customFormat="1" ht="50.25" customHeight="1">
      <c r="A78" s="63" t="s">
        <v>1056</v>
      </c>
      <c r="B78" s="63"/>
      <c r="C78" s="7" t="s">
        <v>1057</v>
      </c>
      <c r="D78" s="427">
        <f>'8.  Canal Principal'!$C$118</f>
        <v>0</v>
      </c>
      <c r="E78" s="436">
        <v>1</v>
      </c>
      <c r="F78" s="95" t="s">
        <v>1058</v>
      </c>
      <c r="G78" s="96"/>
      <c r="H78" s="97">
        <f>D78*E78</f>
        <v>0</v>
      </c>
      <c r="I78" s="97"/>
    </row>
    <row r="79" spans="1:9" s="52" customFormat="1" ht="12.75">
      <c r="A79" s="63" t="s">
        <v>1059</v>
      </c>
      <c r="B79" s="63"/>
      <c r="C79" s="7" t="s">
        <v>1060</v>
      </c>
      <c r="D79" s="427">
        <f>'8.  Canal Principal'!$C$124</f>
        <v>0</v>
      </c>
      <c r="E79" s="436">
        <v>2</v>
      </c>
      <c r="F79" s="95" t="s">
        <v>1061</v>
      </c>
      <c r="G79" s="96"/>
      <c r="H79" s="98">
        <f>D79*E79</f>
        <v>0</v>
      </c>
      <c r="I79" s="98"/>
    </row>
    <row r="80" spans="1:9" s="52" customFormat="1" ht="39">
      <c r="A80" s="63" t="s">
        <v>1024</v>
      </c>
      <c r="B80" s="63" t="s">
        <v>1062</v>
      </c>
      <c r="C80" s="63"/>
      <c r="D80" s="94">
        <f>H80/I80</f>
        <v>0</v>
      </c>
      <c r="E80" s="436"/>
      <c r="F80" s="95" t="s">
        <v>1063</v>
      </c>
      <c r="G80" s="96" t="s">
        <v>535</v>
      </c>
      <c r="H80" s="97">
        <f>SUM(H81:H84)</f>
        <v>0</v>
      </c>
      <c r="I80" s="638">
        <f>SUM(E81:E84)</f>
        <v>5</v>
      </c>
    </row>
    <row r="81" spans="1:9" s="52" customFormat="1" ht="12.75">
      <c r="A81" s="63" t="s">
        <v>1025</v>
      </c>
      <c r="B81" s="63"/>
      <c r="C81" s="7" t="s">
        <v>1064</v>
      </c>
      <c r="D81" s="427">
        <f>'8.  Canal Principal'!$C$40</f>
        <v>0</v>
      </c>
      <c r="E81" s="436">
        <v>1</v>
      </c>
      <c r="F81" s="95" t="s">
        <v>1065</v>
      </c>
      <c r="G81" s="96"/>
      <c r="H81" s="97">
        <f>D81*E81</f>
        <v>0</v>
      </c>
      <c r="I81" s="97"/>
    </row>
    <row r="82" spans="1:9" s="52" customFormat="1" ht="24">
      <c r="A82" s="63" t="s">
        <v>1066</v>
      </c>
      <c r="B82" s="63"/>
      <c r="C82" s="7" t="s">
        <v>1067</v>
      </c>
      <c r="D82" s="427">
        <f>'8.  Canal Principal'!$C$46</f>
        <v>0</v>
      </c>
      <c r="E82" s="436">
        <v>1</v>
      </c>
      <c r="F82" s="95" t="s">
        <v>1068</v>
      </c>
      <c r="G82" s="96"/>
      <c r="H82" s="97">
        <f>D82*E82</f>
        <v>0</v>
      </c>
      <c r="I82" s="97"/>
    </row>
    <row r="83" spans="1:9" s="52" customFormat="1" ht="30" customHeight="1">
      <c r="A83" s="63" t="s">
        <v>1027</v>
      </c>
      <c r="B83" s="63"/>
      <c r="C83" s="7" t="s">
        <v>1069</v>
      </c>
      <c r="D83" s="427">
        <f>'8.  Canal Principal'!$C$52</f>
        <v>0</v>
      </c>
      <c r="E83" s="436">
        <v>2</v>
      </c>
      <c r="F83" s="95" t="s">
        <v>1070</v>
      </c>
      <c r="G83" s="96"/>
      <c r="H83" s="97">
        <f>D83*E83</f>
        <v>0</v>
      </c>
      <c r="I83" s="97"/>
    </row>
    <row r="84" spans="1:9" s="52" customFormat="1" ht="39.75" customHeight="1">
      <c r="A84" s="63" t="s">
        <v>1029</v>
      </c>
      <c r="B84" s="63"/>
      <c r="C84" s="7" t="s">
        <v>1071</v>
      </c>
      <c r="D84" s="427" t="b">
        <f>'8.  Canal Principal'!$C$134</f>
        <v>0</v>
      </c>
      <c r="E84" s="436">
        <v>1</v>
      </c>
      <c r="F84" s="95" t="s">
        <v>1072</v>
      </c>
      <c r="G84" s="96"/>
      <c r="H84" s="98">
        <f>D84*E84</f>
        <v>0</v>
      </c>
      <c r="I84" s="98"/>
    </row>
    <row r="85" spans="1:9" s="52" customFormat="1" ht="28.5" customHeight="1">
      <c r="A85" s="63" t="s">
        <v>1031</v>
      </c>
      <c r="B85" s="63" t="s">
        <v>1073</v>
      </c>
      <c r="C85" s="83"/>
      <c r="D85" s="94">
        <f>H85/I85</f>
        <v>0</v>
      </c>
      <c r="E85" s="436"/>
      <c r="F85" s="95" t="s">
        <v>1074</v>
      </c>
      <c r="G85" s="96" t="s">
        <v>535</v>
      </c>
      <c r="H85" s="97">
        <f>SUM(H86:H89)</f>
        <v>0</v>
      </c>
      <c r="I85" s="638">
        <f>SUM(E86:E89)</f>
        <v>5</v>
      </c>
    </row>
    <row r="86" spans="1:9" s="52" customFormat="1" ht="60" customHeight="1">
      <c r="A86" s="63" t="s">
        <v>1033</v>
      </c>
      <c r="B86" s="63"/>
      <c r="C86" s="7" t="s">
        <v>1075</v>
      </c>
      <c r="D86" s="427">
        <f>'8.  Canal Principal'!$C$212</f>
        <v>0</v>
      </c>
      <c r="E86" s="436">
        <v>2</v>
      </c>
      <c r="F86" s="95" t="s">
        <v>1076</v>
      </c>
      <c r="G86" s="96"/>
      <c r="H86" s="97">
        <f>D86*E86</f>
        <v>0</v>
      </c>
      <c r="I86" s="97"/>
    </row>
    <row r="87" spans="1:9" s="52" customFormat="1" ht="50.25" customHeight="1">
      <c r="A87" s="63" t="s">
        <v>1036</v>
      </c>
      <c r="B87" s="63"/>
      <c r="C87" s="7" t="s">
        <v>713</v>
      </c>
      <c r="D87" s="427">
        <f>'8.  Canal Principal'!$C$217</f>
        <v>0</v>
      </c>
      <c r="E87" s="436">
        <v>1</v>
      </c>
      <c r="F87" s="95" t="s">
        <v>1077</v>
      </c>
      <c r="G87" s="96"/>
      <c r="H87" s="97">
        <f>D87*E87</f>
        <v>0</v>
      </c>
      <c r="I87" s="97"/>
    </row>
    <row r="88" spans="1:9" s="52" customFormat="1" ht="12.75">
      <c r="A88" s="63" t="s">
        <v>1038</v>
      </c>
      <c r="B88" s="63"/>
      <c r="C88" s="7" t="s">
        <v>718</v>
      </c>
      <c r="D88" s="427">
        <f>'8.  Canal Principal'!$C$222</f>
        <v>0</v>
      </c>
      <c r="E88" s="436">
        <v>1</v>
      </c>
      <c r="F88" s="95" t="s">
        <v>1078</v>
      </c>
      <c r="G88" s="96"/>
      <c r="H88" s="97">
        <f>D88*E88</f>
        <v>0</v>
      </c>
      <c r="I88" s="97"/>
    </row>
    <row r="89" spans="1:9" s="52" customFormat="1" ht="45" customHeight="1">
      <c r="A89" s="63" t="s">
        <v>1040</v>
      </c>
      <c r="B89" s="63"/>
      <c r="C89" s="7" t="s">
        <v>1079</v>
      </c>
      <c r="D89" s="427">
        <f>'8.  Canal Principal'!$C$227</f>
        <v>0</v>
      </c>
      <c r="E89" s="436">
        <v>1</v>
      </c>
      <c r="F89" s="95" t="s">
        <v>1080</v>
      </c>
      <c r="G89" s="96"/>
      <c r="H89" s="97">
        <f>D89*E89</f>
        <v>0</v>
      </c>
      <c r="I89" s="97"/>
    </row>
    <row r="90" spans="1:9" s="52" customFormat="1" ht="12.75">
      <c r="A90" s="79"/>
      <c r="B90" s="79"/>
      <c r="C90" s="79"/>
      <c r="D90" s="370"/>
      <c r="E90" s="437"/>
      <c r="F90" s="93"/>
      <c r="G90" s="99"/>
      <c r="H90" s="97"/>
      <c r="I90" s="97"/>
    </row>
    <row r="91" spans="1:9" s="52" customFormat="1" ht="31.5">
      <c r="A91" s="63"/>
      <c r="B91" s="82" t="s">
        <v>1081</v>
      </c>
      <c r="C91" s="63"/>
      <c r="D91" s="371"/>
      <c r="E91" s="436"/>
      <c r="F91" s="95"/>
      <c r="G91" s="96"/>
      <c r="H91" s="97"/>
      <c r="I91" s="97"/>
    </row>
    <row r="92" spans="1:9" s="52" customFormat="1" ht="84.75" customHeight="1">
      <c r="A92" s="63" t="s">
        <v>1043</v>
      </c>
      <c r="B92" s="63" t="s">
        <v>1082</v>
      </c>
      <c r="C92" s="63"/>
      <c r="D92" s="94" t="e">
        <f>H92/I92</f>
        <v>#DIV/0!</v>
      </c>
      <c r="E92" s="436"/>
      <c r="F92" s="95" t="s">
        <v>1014</v>
      </c>
      <c r="G92" s="96" t="s">
        <v>795</v>
      </c>
      <c r="H92" s="97" t="e">
        <f>SUM(H93:H96)</f>
        <v>#DIV/0!</v>
      </c>
      <c r="I92" s="638">
        <f>SUM(E93:E96)</f>
        <v>7</v>
      </c>
    </row>
    <row r="93" spans="1:9" s="52" customFormat="1" ht="48">
      <c r="A93" s="63" t="s">
        <v>1046</v>
      </c>
      <c r="B93" s="63"/>
      <c r="C93" s="7" t="s">
        <v>1015</v>
      </c>
      <c r="D93" s="427">
        <f>'9. Canales del Segundo Nivel'!C69</f>
        <v>0</v>
      </c>
      <c r="E93" s="436">
        <v>1</v>
      </c>
      <c r="F93" s="95" t="s">
        <v>1016</v>
      </c>
      <c r="G93" s="96"/>
      <c r="H93" s="97">
        <f>D93*E93</f>
        <v>0</v>
      </c>
      <c r="I93" s="97"/>
    </row>
    <row r="94" spans="1:9" s="52" customFormat="1" ht="18" customHeight="1">
      <c r="A94" s="63" t="s">
        <v>1049</v>
      </c>
      <c r="B94" s="63"/>
      <c r="C94" s="7" t="s">
        <v>1017</v>
      </c>
      <c r="D94" s="427">
        <f>'9. Canales del Segundo Nivel'!C75</f>
        <v>0</v>
      </c>
      <c r="E94" s="436">
        <v>1</v>
      </c>
      <c r="F94" s="95" t="s">
        <v>1018</v>
      </c>
      <c r="G94" s="96"/>
      <c r="H94" s="97">
        <f>D94*E94</f>
        <v>0</v>
      </c>
      <c r="I94" s="97"/>
    </row>
    <row r="95" spans="1:9" s="52" customFormat="1" ht="12.75">
      <c r="A95" s="63" t="s">
        <v>1052</v>
      </c>
      <c r="B95" s="63"/>
      <c r="C95" s="7" t="s">
        <v>1019</v>
      </c>
      <c r="D95" s="427" t="e">
        <f>'9. Canales del Segundo Nivel'!C82</f>
        <v>#DIV/0!</v>
      </c>
      <c r="E95" s="436">
        <v>3</v>
      </c>
      <c r="F95" s="95" t="s">
        <v>1020</v>
      </c>
      <c r="G95" s="96"/>
      <c r="H95" s="97" t="e">
        <f>D95*E95</f>
        <v>#DIV/0!</v>
      </c>
      <c r="I95" s="97"/>
    </row>
    <row r="96" spans="1:9" s="52" customFormat="1" ht="24">
      <c r="A96" s="63" t="s">
        <v>1055</v>
      </c>
      <c r="B96" s="63"/>
      <c r="C96" s="7" t="s">
        <v>1021</v>
      </c>
      <c r="D96" s="427" t="b">
        <f>'9. Canales del Segundo Nivel'!C83</f>
        <v>0</v>
      </c>
      <c r="E96" s="436">
        <v>2</v>
      </c>
      <c r="F96" s="95" t="s">
        <v>1022</v>
      </c>
      <c r="G96" s="96"/>
      <c r="H96" s="98">
        <f>D96*E96</f>
        <v>0</v>
      </c>
      <c r="I96" s="98"/>
    </row>
    <row r="97" spans="1:9" s="52" customFormat="1" ht="34.5">
      <c r="A97" s="63" t="s">
        <v>1063</v>
      </c>
      <c r="B97" s="63" t="s">
        <v>1083</v>
      </c>
      <c r="C97" s="63"/>
      <c r="D97" s="94">
        <f>H97/I97</f>
        <v>0</v>
      </c>
      <c r="E97" s="436"/>
      <c r="F97" s="95" t="s">
        <v>1024</v>
      </c>
      <c r="G97" s="96" t="s">
        <v>795</v>
      </c>
      <c r="H97" s="97">
        <f>SUM(H98:H100)</f>
        <v>0</v>
      </c>
      <c r="I97" s="638">
        <f>SUM(E98:E100)</f>
        <v>3</v>
      </c>
    </row>
    <row r="98" spans="1:9" s="52" customFormat="1" ht="48" customHeight="1">
      <c r="A98" s="63" t="s">
        <v>1065</v>
      </c>
      <c r="B98" s="63"/>
      <c r="C98" s="7" t="s">
        <v>1015</v>
      </c>
      <c r="D98" s="427">
        <f>'9. Canales del Segundo Nivel'!C168</f>
        <v>0</v>
      </c>
      <c r="E98" s="436">
        <v>1</v>
      </c>
      <c r="F98" s="95" t="s">
        <v>1025</v>
      </c>
      <c r="G98" s="96"/>
      <c r="H98" s="97">
        <f>D98*E98</f>
        <v>0</v>
      </c>
      <c r="I98" s="97"/>
    </row>
    <row r="99" spans="1:9" s="52" customFormat="1" ht="12.75">
      <c r="A99" s="63" t="s">
        <v>1068</v>
      </c>
      <c r="B99" s="63"/>
      <c r="C99" s="7" t="s">
        <v>1026</v>
      </c>
      <c r="D99" s="427">
        <f>'9. Canales del Segundo Nivel'!C174</f>
        <v>0</v>
      </c>
      <c r="E99" s="436">
        <v>1</v>
      </c>
      <c r="F99" s="95" t="s">
        <v>1027</v>
      </c>
      <c r="G99" s="96"/>
      <c r="H99" s="97">
        <f>D99*E99</f>
        <v>0</v>
      </c>
      <c r="I99" s="97"/>
    </row>
    <row r="100" spans="1:9" s="52" customFormat="1" ht="12.75">
      <c r="A100" s="63" t="s">
        <v>1070</v>
      </c>
      <c r="B100" s="63"/>
      <c r="C100" s="7" t="s">
        <v>1028</v>
      </c>
      <c r="D100" s="427">
        <f>'9. Canales del Segundo Nivel'!C180</f>
        <v>0</v>
      </c>
      <c r="E100" s="436">
        <v>1</v>
      </c>
      <c r="F100" s="95" t="s">
        <v>1029</v>
      </c>
      <c r="G100" s="96"/>
      <c r="H100" s="98">
        <f>D100*E100</f>
        <v>0</v>
      </c>
      <c r="I100" s="98"/>
    </row>
    <row r="101" spans="1:9" s="52" customFormat="1" ht="39">
      <c r="A101" s="78" t="s">
        <v>1074</v>
      </c>
      <c r="B101" s="63" t="s">
        <v>1084</v>
      </c>
      <c r="C101" s="63"/>
      <c r="D101" s="94">
        <f>H101/I101</f>
        <v>0</v>
      </c>
      <c r="E101" s="436"/>
      <c r="F101" s="95" t="s">
        <v>1031</v>
      </c>
      <c r="G101" s="96" t="s">
        <v>795</v>
      </c>
      <c r="H101" s="97">
        <f>SUM(H102:H105)</f>
        <v>0</v>
      </c>
      <c r="I101" s="638">
        <f>SUM(E102:E105)</f>
        <v>6</v>
      </c>
    </row>
    <row r="102" spans="1:9" s="52" customFormat="1" ht="12.75">
      <c r="A102" s="78" t="s">
        <v>1076</v>
      </c>
      <c r="B102" s="63"/>
      <c r="C102" s="7" t="s">
        <v>1085</v>
      </c>
      <c r="D102" s="427">
        <f>'9. Canales del Segundo Nivel'!C186</f>
        <v>0</v>
      </c>
      <c r="E102" s="436">
        <v>2</v>
      </c>
      <c r="F102" s="95" t="s">
        <v>1033</v>
      </c>
      <c r="G102" s="96"/>
      <c r="H102" s="97">
        <f>D102*E102</f>
        <v>0</v>
      </c>
      <c r="I102" s="97"/>
    </row>
    <row r="103" spans="1:9" s="52" customFormat="1" ht="12.75">
      <c r="A103" s="78" t="s">
        <v>1077</v>
      </c>
      <c r="B103" s="63"/>
      <c r="C103" s="7" t="s">
        <v>1035</v>
      </c>
      <c r="D103" s="427">
        <f>'9. Canales del Segundo Nivel'!C190</f>
        <v>0</v>
      </c>
      <c r="E103" s="436">
        <v>2</v>
      </c>
      <c r="F103" s="95" t="s">
        <v>1036</v>
      </c>
      <c r="G103" s="96"/>
      <c r="H103" s="97">
        <f>D103*E103</f>
        <v>0</v>
      </c>
      <c r="I103" s="97"/>
    </row>
    <row r="104" spans="1:9" s="52" customFormat="1" ht="12.75">
      <c r="A104" s="78" t="s">
        <v>1078</v>
      </c>
      <c r="B104" s="63"/>
      <c r="C104" s="7" t="s">
        <v>1037</v>
      </c>
      <c r="D104" s="427">
        <f>'9. Canales del Segundo Nivel'!C194</f>
        <v>0</v>
      </c>
      <c r="E104" s="436">
        <v>1</v>
      </c>
      <c r="F104" s="95" t="s">
        <v>1038</v>
      </c>
      <c r="G104" s="96"/>
      <c r="H104" s="97">
        <f>D104*E104</f>
        <v>0</v>
      </c>
      <c r="I104" s="97"/>
    </row>
    <row r="105" spans="1:9" s="52" customFormat="1" ht="12.75">
      <c r="A105" s="78" t="s">
        <v>1080</v>
      </c>
      <c r="B105" s="63"/>
      <c r="C105" s="7" t="s">
        <v>1039</v>
      </c>
      <c r="D105" s="427">
        <f>'9. Canales del Segundo Nivel'!C198</f>
        <v>0</v>
      </c>
      <c r="E105" s="436">
        <v>1</v>
      </c>
      <c r="F105" s="95" t="s">
        <v>1040</v>
      </c>
      <c r="G105" s="96"/>
      <c r="H105" s="98">
        <f>D105*E105</f>
        <v>0</v>
      </c>
      <c r="I105" s="98"/>
    </row>
    <row r="106" spans="1:9" s="52" customFormat="1" ht="34.5">
      <c r="A106" s="78" t="s">
        <v>1086</v>
      </c>
      <c r="B106" s="63" t="s">
        <v>1087</v>
      </c>
      <c r="C106" s="63"/>
      <c r="D106" s="94">
        <f>H106/I106</f>
        <v>0</v>
      </c>
      <c r="E106" s="436"/>
      <c r="F106" s="95" t="s">
        <v>1088</v>
      </c>
      <c r="G106" s="96" t="s">
        <v>795</v>
      </c>
      <c r="H106" s="97">
        <f>SUM(H107:H112)</f>
        <v>0</v>
      </c>
      <c r="I106" s="638">
        <f>SUM(E107:E112)</f>
        <v>11</v>
      </c>
    </row>
    <row r="107" spans="1:9" s="52" customFormat="1" ht="12.75">
      <c r="A107" s="63" t="s">
        <v>1089</v>
      </c>
      <c r="B107" s="63"/>
      <c r="C107" s="7" t="s">
        <v>1045</v>
      </c>
      <c r="D107" s="427" t="b">
        <f>'9. Canales del Segundo Nivel'!C98</f>
        <v>0</v>
      </c>
      <c r="E107" s="436">
        <v>2</v>
      </c>
      <c r="F107" s="95" t="s">
        <v>1090</v>
      </c>
      <c r="G107" s="96"/>
      <c r="H107" s="97">
        <f>D107*E107</f>
        <v>0</v>
      </c>
      <c r="I107" s="97"/>
    </row>
    <row r="108" spans="1:9" ht="27.75" customHeight="1">
      <c r="A108" s="63" t="s">
        <v>1091</v>
      </c>
      <c r="B108" s="63"/>
      <c r="C108" s="7" t="s">
        <v>1048</v>
      </c>
      <c r="D108" s="427" t="b">
        <f>'9. Canales del Segundo Nivel'!C100</f>
        <v>0</v>
      </c>
      <c r="E108" s="436">
        <v>2</v>
      </c>
      <c r="F108" s="95" t="s">
        <v>1092</v>
      </c>
      <c r="G108" s="96"/>
      <c r="H108" s="97">
        <f>D108*E108</f>
        <v>0</v>
      </c>
      <c r="I108" s="97"/>
    </row>
    <row r="109" spans="1:9" ht="12.75">
      <c r="A109" s="63" t="s">
        <v>1093</v>
      </c>
      <c r="B109" s="63"/>
      <c r="C109" s="7" t="s">
        <v>1051</v>
      </c>
      <c r="D109" s="427">
        <f>'9. Canales del Segundo Nivel'!C103</f>
        <v>0</v>
      </c>
      <c r="E109" s="436">
        <v>3</v>
      </c>
      <c r="F109" s="95" t="s">
        <v>1094</v>
      </c>
      <c r="G109" s="96"/>
      <c r="H109" s="97">
        <f>D109*E109</f>
        <v>0</v>
      </c>
      <c r="I109" s="97"/>
    </row>
    <row r="110" spans="1:9" ht="12.75">
      <c r="A110" s="63" t="s">
        <v>1095</v>
      </c>
      <c r="B110" s="63"/>
      <c r="C110" s="7" t="s">
        <v>1054</v>
      </c>
      <c r="D110" s="427" t="b">
        <f>'9. Canales del Segundo Nivel'!C102</f>
        <v>0</v>
      </c>
      <c r="E110" s="436">
        <v>1</v>
      </c>
      <c r="F110" s="95" t="s">
        <v>1096</v>
      </c>
      <c r="G110" s="96"/>
      <c r="H110" s="97">
        <f>D110*E110</f>
        <v>0</v>
      </c>
      <c r="I110" s="97"/>
    </row>
    <row r="111" spans="1:9" ht="24.75" customHeight="1">
      <c r="A111" s="63" t="s">
        <v>1097</v>
      </c>
      <c r="B111" s="63"/>
      <c r="C111" s="7" t="s">
        <v>1057</v>
      </c>
      <c r="D111" s="427">
        <f>'9. Canales del Segundo Nivel'!C109</f>
        <v>0</v>
      </c>
      <c r="E111" s="436">
        <v>1</v>
      </c>
      <c r="F111" s="95" t="s">
        <v>1098</v>
      </c>
      <c r="G111" s="96"/>
      <c r="H111" s="97">
        <f>D111*E111</f>
        <v>0</v>
      </c>
      <c r="I111" s="97"/>
    </row>
    <row r="112" spans="1:9" ht="12.75">
      <c r="A112" s="63" t="s">
        <v>1099</v>
      </c>
      <c r="B112" s="63"/>
      <c r="C112" s="7" t="s">
        <v>1060</v>
      </c>
      <c r="D112" s="427">
        <f>'9. Canales del Segundo Nivel'!C115</f>
        <v>0</v>
      </c>
      <c r="E112" s="436">
        <v>2</v>
      </c>
      <c r="F112" s="95" t="s">
        <v>1100</v>
      </c>
      <c r="G112" s="96"/>
      <c r="H112" s="98">
        <f>D112*E112</f>
        <v>0</v>
      </c>
      <c r="I112" s="98"/>
    </row>
    <row r="113" spans="1:9" ht="39">
      <c r="A113" s="63" t="s">
        <v>1101</v>
      </c>
      <c r="B113" s="63" t="s">
        <v>1102</v>
      </c>
      <c r="C113" s="63"/>
      <c r="D113" s="94">
        <f>H113/I113</f>
        <v>0</v>
      </c>
      <c r="E113" s="436"/>
      <c r="F113" s="95" t="s">
        <v>1103</v>
      </c>
      <c r="G113" s="96" t="s">
        <v>795</v>
      </c>
      <c r="H113" s="97">
        <f>SUM(H114:H117)</f>
        <v>0</v>
      </c>
      <c r="I113" s="638">
        <f>SUM(E114:E117)</f>
        <v>5</v>
      </c>
    </row>
    <row r="114" spans="1:9" ht="12.75">
      <c r="A114" s="63" t="s">
        <v>1104</v>
      </c>
      <c r="B114" s="63"/>
      <c r="C114" s="7" t="s">
        <v>1064</v>
      </c>
      <c r="D114" s="427">
        <f>'9. Canales del Segundo Nivel'!C31</f>
        <v>0</v>
      </c>
      <c r="E114" s="436">
        <v>1</v>
      </c>
      <c r="F114" s="95" t="s">
        <v>1105</v>
      </c>
      <c r="G114" s="96"/>
      <c r="H114" s="97">
        <f>D114*E114</f>
        <v>0</v>
      </c>
      <c r="I114" s="97"/>
    </row>
    <row r="115" spans="1:9" ht="27.75" customHeight="1">
      <c r="A115" s="63" t="s">
        <v>1106</v>
      </c>
      <c r="B115" s="63"/>
      <c r="C115" s="7" t="s">
        <v>1067</v>
      </c>
      <c r="D115" s="427">
        <f>'9. Canales del Segundo Nivel'!C37</f>
        <v>0</v>
      </c>
      <c r="E115" s="436">
        <v>1</v>
      </c>
      <c r="F115" s="95" t="s">
        <v>1107</v>
      </c>
      <c r="G115" s="96"/>
      <c r="H115" s="97">
        <f>D115*E115</f>
        <v>0</v>
      </c>
      <c r="I115" s="97"/>
    </row>
    <row r="116" spans="1:9" ht="30" customHeight="1">
      <c r="A116" s="63" t="s">
        <v>1108</v>
      </c>
      <c r="B116" s="63"/>
      <c r="C116" s="7" t="s">
        <v>1069</v>
      </c>
      <c r="D116" s="427">
        <f>'9. Canales del Segundo Nivel'!C43</f>
        <v>0</v>
      </c>
      <c r="E116" s="436">
        <v>2</v>
      </c>
      <c r="F116" s="95" t="s">
        <v>1109</v>
      </c>
      <c r="G116" s="96"/>
      <c r="H116" s="97">
        <f>D116*E116</f>
        <v>0</v>
      </c>
      <c r="I116" s="97"/>
    </row>
    <row r="117" spans="1:9" ht="37.5" customHeight="1">
      <c r="A117" s="63" t="s">
        <v>1110</v>
      </c>
      <c r="B117" s="63"/>
      <c r="C117" s="7" t="s">
        <v>1111</v>
      </c>
      <c r="D117" s="427" t="b">
        <f>'9. Canales del Segundo Nivel'!C125</f>
        <v>0</v>
      </c>
      <c r="E117" s="436">
        <v>1</v>
      </c>
      <c r="F117" s="95" t="s">
        <v>1112</v>
      </c>
      <c r="G117" s="96"/>
      <c r="H117" s="98">
        <f>D117*E117</f>
        <v>0</v>
      </c>
      <c r="I117" s="98"/>
    </row>
    <row r="118" spans="1:9" ht="34.5">
      <c r="A118" s="63" t="s">
        <v>1113</v>
      </c>
      <c r="B118" s="63" t="s">
        <v>1114</v>
      </c>
      <c r="C118" s="83"/>
      <c r="D118" s="94">
        <f>H118/I118</f>
        <v>0</v>
      </c>
      <c r="E118" s="436"/>
      <c r="F118" s="95" t="s">
        <v>1115</v>
      </c>
      <c r="G118" s="96" t="s">
        <v>795</v>
      </c>
      <c r="H118" s="97">
        <f>SUM(H119:H122)</f>
        <v>0</v>
      </c>
      <c r="I118" s="638">
        <f>SUM(E119:E122)</f>
        <v>5</v>
      </c>
    </row>
    <row r="119" spans="1:9" ht="60" customHeight="1">
      <c r="A119" s="63" t="s">
        <v>1116</v>
      </c>
      <c r="B119" s="63"/>
      <c r="C119" s="7" t="s">
        <v>1075</v>
      </c>
      <c r="D119" s="427">
        <f>'9. Canales del Segundo Nivel'!C203</f>
        <v>0</v>
      </c>
      <c r="E119" s="436">
        <v>2</v>
      </c>
      <c r="F119" s="95" t="s">
        <v>1117</v>
      </c>
      <c r="G119" s="96"/>
      <c r="H119" s="97">
        <f>D119*E119</f>
        <v>0</v>
      </c>
      <c r="I119" s="97"/>
    </row>
    <row r="120" spans="1:9" ht="50.25" customHeight="1">
      <c r="A120" s="63" t="s">
        <v>1118</v>
      </c>
      <c r="B120" s="63"/>
      <c r="C120" s="7" t="s">
        <v>713</v>
      </c>
      <c r="D120" s="427">
        <f>'9. Canales del Segundo Nivel'!C208</f>
        <v>0</v>
      </c>
      <c r="E120" s="436">
        <v>1</v>
      </c>
      <c r="F120" s="95" t="s">
        <v>1119</v>
      </c>
      <c r="G120" s="96"/>
      <c r="H120" s="97">
        <f>D120*E120</f>
        <v>0</v>
      </c>
      <c r="I120" s="97"/>
    </row>
    <row r="121" spans="1:9" ht="12.75">
      <c r="A121" s="63" t="s">
        <v>1120</v>
      </c>
      <c r="B121" s="63"/>
      <c r="C121" s="7" t="s">
        <v>718</v>
      </c>
      <c r="D121" s="427">
        <f>'9. Canales del Segundo Nivel'!C213</f>
        <v>0</v>
      </c>
      <c r="E121" s="436">
        <v>1</v>
      </c>
      <c r="F121" s="95" t="s">
        <v>1121</v>
      </c>
      <c r="G121" s="96"/>
      <c r="H121" s="97">
        <f>D121*E121</f>
        <v>0</v>
      </c>
      <c r="I121" s="97"/>
    </row>
    <row r="122" spans="1:9" ht="36">
      <c r="A122" s="63" t="s">
        <v>1122</v>
      </c>
      <c r="B122" s="63"/>
      <c r="C122" s="7" t="s">
        <v>1123</v>
      </c>
      <c r="D122" s="427">
        <f>'9. Canales del Segundo Nivel'!C218</f>
        <v>0</v>
      </c>
      <c r="E122" s="436">
        <v>1</v>
      </c>
      <c r="F122" s="95" t="s">
        <v>1124</v>
      </c>
      <c r="G122" s="96"/>
      <c r="H122" s="97">
        <f>D122*E122</f>
        <v>0</v>
      </c>
      <c r="I122" s="97"/>
    </row>
    <row r="123" spans="1:9" ht="12.75">
      <c r="A123" s="79"/>
      <c r="B123" s="79"/>
      <c r="C123" s="80"/>
      <c r="D123" s="370"/>
      <c r="E123" s="437"/>
      <c r="F123" s="93"/>
      <c r="G123" s="99"/>
      <c r="H123" s="100"/>
      <c r="I123" s="100"/>
    </row>
    <row r="124" spans="1:9" ht="34.5" customHeight="1">
      <c r="A124" s="63"/>
      <c r="B124" s="82" t="s">
        <v>1125</v>
      </c>
      <c r="C124" s="63"/>
      <c r="D124" s="371"/>
      <c r="E124" s="436"/>
      <c r="F124" s="95"/>
      <c r="G124" s="96"/>
      <c r="H124" s="98"/>
      <c r="I124" s="98"/>
    </row>
    <row r="125" spans="1:9" ht="39" customHeight="1">
      <c r="A125" s="63" t="s">
        <v>1126</v>
      </c>
      <c r="B125" s="63" t="s">
        <v>1127</v>
      </c>
      <c r="C125" s="63"/>
      <c r="D125" s="94" t="e">
        <f>H125/I125</f>
        <v>#DIV/0!</v>
      </c>
      <c r="E125" s="436"/>
      <c r="F125" s="102"/>
      <c r="G125" s="96" t="s">
        <v>823</v>
      </c>
      <c r="H125" s="97" t="e">
        <f>SUM(H126:H129)</f>
        <v>#DIV/0!</v>
      </c>
      <c r="I125" s="638">
        <f>SUM(E126:E129)</f>
        <v>7</v>
      </c>
    </row>
    <row r="126" spans="1:9" ht="48">
      <c r="A126" s="63" t="s">
        <v>1090</v>
      </c>
      <c r="B126" s="63"/>
      <c r="C126" s="7" t="s">
        <v>1015</v>
      </c>
      <c r="D126" s="427">
        <f>'10.  Canales del Tercer Nivel'!C69</f>
        <v>0</v>
      </c>
      <c r="E126" s="436">
        <v>1</v>
      </c>
      <c r="F126" s="102"/>
      <c r="G126" s="96"/>
      <c r="H126" s="97">
        <f>D126*E126</f>
        <v>0</v>
      </c>
      <c r="I126" s="97"/>
    </row>
    <row r="127" spans="1:9" ht="12.75">
      <c r="A127" s="63" t="s">
        <v>1092</v>
      </c>
      <c r="B127" s="63"/>
      <c r="C127" s="7" t="s">
        <v>1017</v>
      </c>
      <c r="D127" s="427">
        <f>'10.  Canales del Tercer Nivel'!C75</f>
        <v>0</v>
      </c>
      <c r="E127" s="436">
        <v>1</v>
      </c>
      <c r="F127" s="102"/>
      <c r="G127" s="96"/>
      <c r="H127" s="97">
        <f>D127*E127</f>
        <v>0</v>
      </c>
      <c r="I127" s="97"/>
    </row>
    <row r="128" spans="1:9" ht="12.75">
      <c r="A128" s="63" t="s">
        <v>1094</v>
      </c>
      <c r="B128" s="63"/>
      <c r="C128" s="7" t="s">
        <v>1019</v>
      </c>
      <c r="D128" s="427" t="e">
        <f>'10.  Canales del Tercer Nivel'!C82</f>
        <v>#DIV/0!</v>
      </c>
      <c r="E128" s="436">
        <v>3</v>
      </c>
      <c r="F128" s="102"/>
      <c r="G128" s="96"/>
      <c r="H128" s="97" t="e">
        <f>D128*E128</f>
        <v>#DIV/0!</v>
      </c>
      <c r="I128" s="97"/>
    </row>
    <row r="129" spans="1:9" ht="24">
      <c r="A129" s="63" t="s">
        <v>1096</v>
      </c>
      <c r="B129" s="63"/>
      <c r="C129" s="7" t="s">
        <v>1021</v>
      </c>
      <c r="D129" s="427" t="b">
        <f>'10.  Canales del Tercer Nivel'!C83</f>
        <v>0</v>
      </c>
      <c r="E129" s="436">
        <v>2</v>
      </c>
      <c r="F129" s="102"/>
      <c r="G129" s="96"/>
      <c r="H129" s="98">
        <f>D129*E129</f>
        <v>0</v>
      </c>
      <c r="I129" s="98"/>
    </row>
    <row r="130" spans="1:9" ht="34.5">
      <c r="A130" s="63" t="s">
        <v>1103</v>
      </c>
      <c r="B130" s="63" t="s">
        <v>1128</v>
      </c>
      <c r="C130" s="63"/>
      <c r="D130" s="94">
        <f>H130/I130</f>
        <v>0</v>
      </c>
      <c r="E130" s="436"/>
      <c r="F130" s="102"/>
      <c r="G130" s="96" t="s">
        <v>823</v>
      </c>
      <c r="H130" s="97">
        <f>SUM(H131:H133)</f>
        <v>0</v>
      </c>
      <c r="I130" s="97">
        <v>3</v>
      </c>
    </row>
    <row r="131" spans="1:9" ht="48" customHeight="1">
      <c r="A131" s="63" t="s">
        <v>1129</v>
      </c>
      <c r="B131" s="63"/>
      <c r="C131" s="7" t="s">
        <v>1015</v>
      </c>
      <c r="D131" s="427">
        <f>'10.  Canales del Tercer Nivel'!C168</f>
        <v>0</v>
      </c>
      <c r="E131" s="436">
        <v>1</v>
      </c>
      <c r="F131" s="102"/>
      <c r="G131" s="96"/>
      <c r="H131" s="97">
        <f>D131*E131</f>
        <v>0</v>
      </c>
      <c r="I131" s="97"/>
    </row>
    <row r="132" spans="1:9" ht="12.75">
      <c r="A132" s="63" t="s">
        <v>1105</v>
      </c>
      <c r="B132" s="63"/>
      <c r="C132" s="7" t="s">
        <v>1026</v>
      </c>
      <c r="D132" s="427">
        <f>'10.  Canales del Tercer Nivel'!C174</f>
        <v>0</v>
      </c>
      <c r="E132" s="436">
        <v>1</v>
      </c>
      <c r="F132" s="102"/>
      <c r="G132" s="96"/>
      <c r="H132" s="97">
        <f>D132*E132</f>
        <v>0</v>
      </c>
      <c r="I132" s="97"/>
    </row>
    <row r="133" spans="1:9" ht="12.75">
      <c r="A133" s="63" t="s">
        <v>1107</v>
      </c>
      <c r="B133" s="63"/>
      <c r="C133" s="7" t="s">
        <v>1028</v>
      </c>
      <c r="D133" s="427">
        <f>'10.  Canales del Tercer Nivel'!C180</f>
        <v>0</v>
      </c>
      <c r="E133" s="436">
        <v>1</v>
      </c>
      <c r="F133" s="102"/>
      <c r="G133" s="96"/>
      <c r="H133" s="98">
        <f>D133*E133</f>
        <v>0</v>
      </c>
      <c r="I133" s="98"/>
    </row>
    <row r="134" spans="1:9" ht="39">
      <c r="A134" s="78" t="s">
        <v>1115</v>
      </c>
      <c r="B134" s="63" t="s">
        <v>1130</v>
      </c>
      <c r="C134" s="63"/>
      <c r="D134" s="94">
        <f>H134/I134</f>
        <v>0</v>
      </c>
      <c r="E134" s="436"/>
      <c r="F134" s="102"/>
      <c r="G134" s="96" t="s">
        <v>823</v>
      </c>
      <c r="H134" s="97">
        <f>SUM(H135:H138)</f>
        <v>0</v>
      </c>
      <c r="I134" s="638">
        <f>SUM(E135:E138)</f>
        <v>6</v>
      </c>
    </row>
    <row r="135" spans="1:9" ht="12.75">
      <c r="A135" s="78" t="s">
        <v>1117</v>
      </c>
      <c r="B135" s="63"/>
      <c r="C135" s="7" t="s">
        <v>1085</v>
      </c>
      <c r="D135" s="427">
        <f>'10.  Canales del Tercer Nivel'!C186</f>
        <v>0</v>
      </c>
      <c r="E135" s="436">
        <v>2</v>
      </c>
      <c r="F135" s="102"/>
      <c r="G135" s="96"/>
      <c r="H135" s="97">
        <f>D135*E135</f>
        <v>0</v>
      </c>
      <c r="I135" s="97"/>
    </row>
    <row r="136" spans="1:9" ht="12.75">
      <c r="A136" s="78" t="s">
        <v>1119</v>
      </c>
      <c r="B136" s="63"/>
      <c r="C136" s="7" t="s">
        <v>1035</v>
      </c>
      <c r="D136" s="427">
        <f>'10.  Canales del Tercer Nivel'!C190</f>
        <v>0</v>
      </c>
      <c r="E136" s="436">
        <v>2</v>
      </c>
      <c r="F136" s="102"/>
      <c r="G136" s="96"/>
      <c r="H136" s="97">
        <f>D136*E136</f>
        <v>0</v>
      </c>
      <c r="I136" s="97"/>
    </row>
    <row r="137" spans="1:9" ht="12.75">
      <c r="A137" s="78" t="s">
        <v>1121</v>
      </c>
      <c r="B137" s="63"/>
      <c r="C137" s="7" t="s">
        <v>1037</v>
      </c>
      <c r="D137" s="427">
        <f>'10.  Canales del Tercer Nivel'!C194</f>
        <v>0</v>
      </c>
      <c r="E137" s="436">
        <v>1</v>
      </c>
      <c r="F137" s="102"/>
      <c r="G137" s="96"/>
      <c r="H137" s="97">
        <f>D137*E137</f>
        <v>0</v>
      </c>
      <c r="I137" s="97"/>
    </row>
    <row r="138" spans="1:9" ht="12.75">
      <c r="A138" s="78" t="s">
        <v>1124</v>
      </c>
      <c r="B138" s="63"/>
      <c r="C138" s="7" t="s">
        <v>1039</v>
      </c>
      <c r="D138" s="427">
        <f>'10.  Canales del Tercer Nivel'!C198</f>
        <v>0</v>
      </c>
      <c r="E138" s="436">
        <v>1</v>
      </c>
      <c r="F138" s="102"/>
      <c r="G138" s="96"/>
      <c r="H138" s="98">
        <f>D138*E138</f>
        <v>0</v>
      </c>
      <c r="I138" s="98"/>
    </row>
    <row r="139" spans="1:9" ht="34.5">
      <c r="A139" s="78" t="s">
        <v>1131</v>
      </c>
      <c r="B139" s="63" t="s">
        <v>1132</v>
      </c>
      <c r="C139" s="63"/>
      <c r="D139" s="94">
        <f>H139/I139</f>
        <v>0</v>
      </c>
      <c r="E139" s="436"/>
      <c r="F139" s="102"/>
      <c r="G139" s="96" t="s">
        <v>823</v>
      </c>
      <c r="H139" s="97">
        <f>SUM(H140:H145)</f>
        <v>0</v>
      </c>
      <c r="I139" s="638">
        <f>SUM(E140:E145)</f>
        <v>11</v>
      </c>
    </row>
    <row r="140" spans="1:9" ht="12.75">
      <c r="A140" s="63" t="s">
        <v>1133</v>
      </c>
      <c r="B140" s="63"/>
      <c r="C140" s="7" t="s">
        <v>1045</v>
      </c>
      <c r="D140" s="427" t="b">
        <f>'10.  Canales del Tercer Nivel'!C98</f>
        <v>0</v>
      </c>
      <c r="E140" s="436">
        <v>2</v>
      </c>
      <c r="F140" s="102"/>
      <c r="G140" s="96"/>
      <c r="H140" s="97">
        <f>D140*E140</f>
        <v>0</v>
      </c>
      <c r="I140" s="97"/>
    </row>
    <row r="141" spans="1:9" ht="27.75" customHeight="1">
      <c r="A141" s="63" t="s">
        <v>1134</v>
      </c>
      <c r="B141" s="63"/>
      <c r="C141" s="7" t="s">
        <v>1048</v>
      </c>
      <c r="D141" s="427" t="b">
        <f>'10.  Canales del Tercer Nivel'!C100</f>
        <v>0</v>
      </c>
      <c r="E141" s="436">
        <v>2</v>
      </c>
      <c r="F141" s="102"/>
      <c r="G141" s="96"/>
      <c r="H141" s="97">
        <f>D141*E141</f>
        <v>0</v>
      </c>
      <c r="I141" s="97"/>
    </row>
    <row r="142" spans="1:9" ht="12.75">
      <c r="A142" s="63" t="s">
        <v>1135</v>
      </c>
      <c r="B142" s="63"/>
      <c r="C142" s="7" t="s">
        <v>1051</v>
      </c>
      <c r="D142" s="427">
        <f>'10.  Canales del Tercer Nivel'!C103</f>
        <v>0</v>
      </c>
      <c r="E142" s="436">
        <v>3</v>
      </c>
      <c r="F142" s="102"/>
      <c r="G142" s="96"/>
      <c r="H142" s="97">
        <f>D142*E142</f>
        <v>0</v>
      </c>
      <c r="I142" s="97"/>
    </row>
    <row r="143" spans="1:9" ht="12.75">
      <c r="A143" s="63" t="s">
        <v>1136</v>
      </c>
      <c r="B143" s="63"/>
      <c r="C143" s="7" t="s">
        <v>1054</v>
      </c>
      <c r="D143" s="427" t="b">
        <f>'10.  Canales del Tercer Nivel'!C102</f>
        <v>0</v>
      </c>
      <c r="E143" s="436">
        <v>1</v>
      </c>
      <c r="F143" s="102"/>
      <c r="G143" s="96"/>
      <c r="H143" s="97">
        <f>D143*E143</f>
        <v>0</v>
      </c>
      <c r="I143" s="97"/>
    </row>
    <row r="144" spans="1:9" ht="24">
      <c r="A144" s="63" t="s">
        <v>1137</v>
      </c>
      <c r="B144" s="63"/>
      <c r="C144" s="7" t="s">
        <v>1057</v>
      </c>
      <c r="D144" s="427">
        <f>'10.  Canales del Tercer Nivel'!C109</f>
        <v>0</v>
      </c>
      <c r="E144" s="436">
        <v>1</v>
      </c>
      <c r="F144" s="102"/>
      <c r="G144" s="96"/>
      <c r="H144" s="97">
        <f>D144*E144</f>
        <v>0</v>
      </c>
      <c r="I144" s="97"/>
    </row>
    <row r="145" spans="1:9" ht="12.75">
      <c r="A145" s="63" t="s">
        <v>1138</v>
      </c>
      <c r="B145" s="63"/>
      <c r="C145" s="7" t="s">
        <v>1060</v>
      </c>
      <c r="D145" s="427">
        <f>'10.  Canales del Tercer Nivel'!C115</f>
        <v>0</v>
      </c>
      <c r="E145" s="436">
        <v>2</v>
      </c>
      <c r="F145" s="102"/>
      <c r="G145" s="96"/>
      <c r="H145" s="98">
        <f>D145*E145</f>
        <v>0</v>
      </c>
      <c r="I145" s="98"/>
    </row>
    <row r="146" spans="1:9" ht="39">
      <c r="A146" s="63" t="s">
        <v>1139</v>
      </c>
      <c r="B146" s="63" t="s">
        <v>1140</v>
      </c>
      <c r="C146" s="63"/>
      <c r="D146" s="94">
        <f>H146/I146</f>
        <v>0</v>
      </c>
      <c r="E146" s="436"/>
      <c r="F146" s="102"/>
      <c r="G146" s="96" t="s">
        <v>823</v>
      </c>
      <c r="H146" s="97">
        <f>SUM(H147:H150)</f>
        <v>0</v>
      </c>
      <c r="I146" s="638">
        <f>SUM(E147:E150)</f>
        <v>5</v>
      </c>
    </row>
    <row r="147" spans="1:9" ht="12.75">
      <c r="A147" s="63" t="s">
        <v>1141</v>
      </c>
      <c r="B147" s="63"/>
      <c r="C147" s="7" t="s">
        <v>1064</v>
      </c>
      <c r="D147" s="427">
        <f>'10.  Canales del Tercer Nivel'!C31</f>
        <v>0</v>
      </c>
      <c r="E147" s="436">
        <v>1</v>
      </c>
      <c r="F147" s="102"/>
      <c r="G147" s="96"/>
      <c r="H147" s="97">
        <f>D147*E147</f>
        <v>0</v>
      </c>
      <c r="I147" s="97"/>
    </row>
    <row r="148" spans="1:9" ht="24">
      <c r="A148" s="63" t="s">
        <v>1142</v>
      </c>
      <c r="B148" s="63"/>
      <c r="C148" s="7" t="s">
        <v>1067</v>
      </c>
      <c r="D148" s="427">
        <f>'10.  Canales del Tercer Nivel'!C37</f>
        <v>0</v>
      </c>
      <c r="E148" s="436">
        <v>1</v>
      </c>
      <c r="F148" s="102"/>
      <c r="G148" s="96"/>
      <c r="H148" s="97">
        <f>D148*E148</f>
        <v>0</v>
      </c>
      <c r="I148" s="97"/>
    </row>
    <row r="149" spans="1:9" ht="27.75" customHeight="1">
      <c r="A149" s="63" t="s">
        <v>1143</v>
      </c>
      <c r="B149" s="63"/>
      <c r="C149" s="7" t="s">
        <v>1069</v>
      </c>
      <c r="D149" s="427">
        <f>'10.  Canales del Tercer Nivel'!C43</f>
        <v>0</v>
      </c>
      <c r="E149" s="436">
        <v>2</v>
      </c>
      <c r="F149" s="102"/>
      <c r="G149" s="96"/>
      <c r="H149" s="97">
        <f>D149*E149</f>
        <v>0</v>
      </c>
      <c r="I149" s="97"/>
    </row>
    <row r="150" spans="1:9" ht="37.5" customHeight="1">
      <c r="A150" s="63" t="s">
        <v>1144</v>
      </c>
      <c r="B150" s="63"/>
      <c r="C150" s="7" t="s">
        <v>1071</v>
      </c>
      <c r="D150" s="427" t="b">
        <f>'10.  Canales del Tercer Nivel'!C125</f>
        <v>0</v>
      </c>
      <c r="E150" s="436">
        <v>1</v>
      </c>
      <c r="F150" s="102"/>
      <c r="G150" s="96"/>
      <c r="H150" s="98">
        <f>D150*E150</f>
        <v>0</v>
      </c>
      <c r="I150" s="98"/>
    </row>
    <row r="151" spans="1:9" ht="49.5" customHeight="1">
      <c r="A151" s="63" t="s">
        <v>1145</v>
      </c>
      <c r="B151" s="63" t="s">
        <v>1146</v>
      </c>
      <c r="C151" s="83"/>
      <c r="D151" s="94">
        <f>H151/I151</f>
        <v>0</v>
      </c>
      <c r="E151" s="436"/>
      <c r="F151" s="102"/>
      <c r="G151" s="96" t="s">
        <v>823</v>
      </c>
      <c r="H151" s="97">
        <f>SUM(H152:H155)</f>
        <v>0</v>
      </c>
      <c r="I151" s="638">
        <f>SUM(E152:E155)</f>
        <v>5</v>
      </c>
    </row>
    <row r="152" spans="1:9" ht="60" customHeight="1">
      <c r="A152" s="63" t="s">
        <v>1147</v>
      </c>
      <c r="B152" s="63"/>
      <c r="C152" s="7" t="s">
        <v>1075</v>
      </c>
      <c r="D152" s="451">
        <f>'10.  Canales del Tercer Nivel'!C203</f>
        <v>0</v>
      </c>
      <c r="E152" s="436">
        <v>2</v>
      </c>
      <c r="F152" s="102"/>
      <c r="G152" s="96"/>
      <c r="H152" s="97">
        <f>D152*E152</f>
        <v>0</v>
      </c>
      <c r="I152" s="97"/>
    </row>
    <row r="153" spans="1:9" ht="48" customHeight="1">
      <c r="A153" s="63" t="s">
        <v>1148</v>
      </c>
      <c r="B153" s="63"/>
      <c r="C153" s="7" t="s">
        <v>713</v>
      </c>
      <c r="D153" s="349">
        <f>'10.  Canales del Tercer Nivel'!C208</f>
        <v>0</v>
      </c>
      <c r="E153" s="436">
        <v>1</v>
      </c>
      <c r="F153" s="102"/>
      <c r="G153" s="96"/>
      <c r="H153" s="97">
        <f>D153*E153</f>
        <v>0</v>
      </c>
      <c r="I153" s="97"/>
    </row>
    <row r="154" spans="1:9" ht="12.75">
      <c r="A154" s="63" t="s">
        <v>1149</v>
      </c>
      <c r="B154" s="63"/>
      <c r="C154" s="7" t="s">
        <v>718</v>
      </c>
      <c r="D154" s="349">
        <f>'10.  Canales del Tercer Nivel'!C213</f>
        <v>0</v>
      </c>
      <c r="E154" s="436">
        <v>1</v>
      </c>
      <c r="F154" s="102"/>
      <c r="G154" s="96"/>
      <c r="H154" s="97">
        <f>D154*E154</f>
        <v>0</v>
      </c>
      <c r="I154" s="97"/>
    </row>
    <row r="155" spans="1:9" ht="36">
      <c r="A155" s="63" t="s">
        <v>1150</v>
      </c>
      <c r="B155" s="63"/>
      <c r="C155" s="7" t="s">
        <v>1123</v>
      </c>
      <c r="D155" s="349">
        <f>'10.  Canales del Tercer Nivel'!C218</f>
        <v>0</v>
      </c>
      <c r="E155" s="436">
        <v>1</v>
      </c>
      <c r="F155" s="102"/>
      <c r="G155" s="96"/>
      <c r="H155" s="97">
        <f>D155*E155</f>
        <v>0</v>
      </c>
      <c r="I155" s="97"/>
    </row>
    <row r="156" spans="1:9" ht="12.75">
      <c r="A156" s="79"/>
      <c r="B156" s="79"/>
      <c r="C156" s="80"/>
      <c r="D156" s="370"/>
      <c r="E156" s="437"/>
      <c r="F156" s="93"/>
      <c r="G156" s="99"/>
      <c r="H156" s="100"/>
      <c r="I156" s="100"/>
    </row>
    <row r="157" spans="1:9" ht="47.25">
      <c r="A157" s="84"/>
      <c r="B157" s="82" t="s">
        <v>1151</v>
      </c>
      <c r="C157" s="63"/>
      <c r="D157" s="429"/>
      <c r="E157" s="438"/>
      <c r="F157" s="103"/>
      <c r="G157" s="96"/>
      <c r="H157" s="100"/>
      <c r="I157" s="100"/>
    </row>
    <row r="158" spans="1:9" ht="48" customHeight="1">
      <c r="A158" s="85" t="s">
        <v>1152</v>
      </c>
      <c r="B158" s="63" t="s">
        <v>1153</v>
      </c>
      <c r="C158" s="63"/>
      <c r="D158" s="94" t="e">
        <f>H158/I158</f>
        <v>#DIV/0!</v>
      </c>
      <c r="E158" s="438"/>
      <c r="F158" s="103" t="s">
        <v>1131</v>
      </c>
      <c r="G158" s="96" t="s">
        <v>1154</v>
      </c>
      <c r="H158" s="97" t="e">
        <f>SUM(H159:H161)</f>
        <v>#DIV/0!</v>
      </c>
      <c r="I158" s="638">
        <f>SUM(E159:E161)</f>
        <v>5</v>
      </c>
    </row>
    <row r="159" spans="1:9" ht="35.25" customHeight="1">
      <c r="A159" s="84" t="s">
        <v>1155</v>
      </c>
      <c r="B159" s="63"/>
      <c r="C159" s="7" t="s">
        <v>1156</v>
      </c>
      <c r="D159" s="430" t="e">
        <f>'5. Preguntas de Oficina Proy. '!$C$81</f>
        <v>#DIV/0!</v>
      </c>
      <c r="E159" s="438">
        <v>2</v>
      </c>
      <c r="F159" s="103" t="s">
        <v>1133</v>
      </c>
      <c r="G159" s="96"/>
      <c r="H159" s="97" t="e">
        <f>D159*E159</f>
        <v>#DIV/0!</v>
      </c>
      <c r="I159" s="97"/>
    </row>
    <row r="160" spans="1:9" ht="38.25" customHeight="1">
      <c r="A160" s="84" t="s">
        <v>1157</v>
      </c>
      <c r="B160" s="63"/>
      <c r="C160" s="7" t="s">
        <v>1158</v>
      </c>
      <c r="D160" s="430">
        <f>'5. Preguntas de Oficina Proy. '!$C$86</f>
        <v>0</v>
      </c>
      <c r="E160" s="438">
        <v>2</v>
      </c>
      <c r="F160" s="103" t="s">
        <v>1134</v>
      </c>
      <c r="G160" s="96"/>
      <c r="H160" s="97">
        <f>D160*E160</f>
        <v>0</v>
      </c>
      <c r="I160" s="97"/>
    </row>
    <row r="161" spans="1:9" ht="36">
      <c r="A161" s="84" t="s">
        <v>1159</v>
      </c>
      <c r="B161" s="63"/>
      <c r="C161" s="7" t="s">
        <v>1160</v>
      </c>
      <c r="D161" s="430" t="e">
        <f>'5. Preguntas de Oficina Proy. '!$C$83</f>
        <v>#DIV/0!</v>
      </c>
      <c r="E161" s="438">
        <v>1</v>
      </c>
      <c r="F161" s="103" t="s">
        <v>1135</v>
      </c>
      <c r="G161" s="96"/>
      <c r="H161" s="98" t="e">
        <f>D161*E161</f>
        <v>#DIV/0!</v>
      </c>
      <c r="I161" s="98"/>
    </row>
    <row r="162" spans="1:9" ht="34.5">
      <c r="A162" s="84" t="s">
        <v>1161</v>
      </c>
      <c r="B162" s="63" t="s">
        <v>265</v>
      </c>
      <c r="C162" s="63"/>
      <c r="D162" s="94" t="e">
        <f>H162/I162</f>
        <v>#DIV/0!</v>
      </c>
      <c r="E162" s="438"/>
      <c r="F162" s="103" t="s">
        <v>1139</v>
      </c>
      <c r="G162" s="96" t="s">
        <v>1162</v>
      </c>
      <c r="H162" s="97" t="e">
        <f>SUM(H163:H168)</f>
        <v>#DIV/0!</v>
      </c>
      <c r="I162" s="638">
        <f>SUM(E163:E168)</f>
        <v>9.5</v>
      </c>
    </row>
    <row r="163" spans="1:9" ht="36.75" customHeight="1">
      <c r="A163" s="84" t="s">
        <v>1163</v>
      </c>
      <c r="B163" s="63"/>
      <c r="C163" s="6" t="s">
        <v>1164</v>
      </c>
      <c r="D163" s="430">
        <f>'6.  Empleados del Proyecto'!$C$10</f>
        <v>0</v>
      </c>
      <c r="E163" s="438">
        <v>1</v>
      </c>
      <c r="F163" s="103" t="s">
        <v>1141</v>
      </c>
      <c r="G163" s="96"/>
      <c r="H163" s="97">
        <f>D163*E163</f>
        <v>0</v>
      </c>
      <c r="I163" s="97"/>
    </row>
    <row r="164" spans="1:9" ht="12.75">
      <c r="A164" s="84" t="s">
        <v>1165</v>
      </c>
      <c r="B164" s="63"/>
      <c r="C164" s="6" t="s">
        <v>1319</v>
      </c>
      <c r="D164" s="430">
        <f>'6.  Empleados del Proyecto'!$C$16</f>
        <v>0</v>
      </c>
      <c r="E164" s="438">
        <v>1</v>
      </c>
      <c r="F164" s="103" t="s">
        <v>1142</v>
      </c>
      <c r="G164" s="96"/>
      <c r="H164" s="97">
        <f>D164*E164</f>
        <v>0</v>
      </c>
      <c r="I164" s="97"/>
    </row>
    <row r="165" spans="1:9" ht="12.75">
      <c r="A165" s="84" t="s">
        <v>1166</v>
      </c>
      <c r="B165" s="63"/>
      <c r="C165" s="6" t="s">
        <v>1325</v>
      </c>
      <c r="D165" s="430">
        <f>'6.  Empleados del Proyecto'!$C$22</f>
        <v>0</v>
      </c>
      <c r="E165" s="438">
        <v>2.5</v>
      </c>
      <c r="F165" s="103" t="s">
        <v>1143</v>
      </c>
      <c r="G165" s="96"/>
      <c r="H165" s="97">
        <f>D165*E165</f>
        <v>0</v>
      </c>
      <c r="I165" s="97"/>
    </row>
    <row r="166" spans="1:9" ht="12.75">
      <c r="A166" s="84" t="s">
        <v>1167</v>
      </c>
      <c r="B166" s="63"/>
      <c r="C166" s="6" t="s">
        <v>1168</v>
      </c>
      <c r="D166" s="430">
        <f>'6.  Empleados del Proyecto'!$C$28</f>
        <v>0</v>
      </c>
      <c r="E166" s="438">
        <v>2</v>
      </c>
      <c r="F166" s="103" t="s">
        <v>1144</v>
      </c>
      <c r="G166" s="96"/>
      <c r="H166" s="97">
        <f>D166*E166</f>
        <v>0</v>
      </c>
      <c r="I166" s="100"/>
    </row>
    <row r="167" spans="1:9" ht="12.75">
      <c r="A167" s="84" t="s">
        <v>1169</v>
      </c>
      <c r="B167" s="63"/>
      <c r="C167" s="6" t="s">
        <v>1337</v>
      </c>
      <c r="D167" s="430">
        <f>'6.  Empleados del Proyecto'!$C$34</f>
        <v>0</v>
      </c>
      <c r="E167" s="438">
        <v>1</v>
      </c>
      <c r="F167" s="103" t="s">
        <v>1170</v>
      </c>
      <c r="G167" s="96"/>
      <c r="H167" s="97">
        <f>D167*E167</f>
        <v>0</v>
      </c>
      <c r="I167" s="100"/>
    </row>
    <row r="168" spans="1:9" ht="24">
      <c r="A168" s="84" t="s">
        <v>1171</v>
      </c>
      <c r="B168" s="63"/>
      <c r="C168" s="7" t="s">
        <v>1172</v>
      </c>
      <c r="D168" s="430" t="e">
        <f>'6.  Empleados del Proyecto'!$C$41</f>
        <v>#DIV/0!</v>
      </c>
      <c r="E168" s="438">
        <v>2</v>
      </c>
      <c r="F168" s="103" t="s">
        <v>1173</v>
      </c>
      <c r="G168" s="96"/>
      <c r="H168" s="98" t="e">
        <f>D168*E168</f>
        <v>#DIV/0!</v>
      </c>
      <c r="I168" s="104"/>
    </row>
    <row r="169" spans="1:9" ht="26.25">
      <c r="A169" s="84" t="s">
        <v>1174</v>
      </c>
      <c r="B169" s="63" t="s">
        <v>1175</v>
      </c>
      <c r="C169" s="63"/>
      <c r="D169" s="94">
        <f>H169/I169</f>
        <v>0</v>
      </c>
      <c r="E169" s="438"/>
      <c r="F169" s="103" t="s">
        <v>1145</v>
      </c>
      <c r="G169" s="96" t="s">
        <v>1176</v>
      </c>
      <c r="H169" s="97">
        <f>SUM(H170:H174)</f>
        <v>0</v>
      </c>
      <c r="I169" s="638">
        <f>SUM(E170:E174)</f>
        <v>6.5</v>
      </c>
    </row>
    <row r="170" spans="1:9" ht="24">
      <c r="A170" s="84" t="s">
        <v>1177</v>
      </c>
      <c r="B170" s="63"/>
      <c r="C170" s="6" t="s">
        <v>502</v>
      </c>
      <c r="D170" s="430">
        <f>'7. WUA'!$C$97</f>
        <v>0</v>
      </c>
      <c r="E170" s="438">
        <v>2.5</v>
      </c>
      <c r="F170" s="103" t="s">
        <v>1147</v>
      </c>
      <c r="G170" s="96"/>
      <c r="H170" s="97">
        <f>D170*E170</f>
        <v>0</v>
      </c>
      <c r="I170" s="97"/>
    </row>
    <row r="171" spans="1:9" ht="24">
      <c r="A171" s="84" t="s">
        <v>1178</v>
      </c>
      <c r="B171" s="63"/>
      <c r="C171" s="6" t="s">
        <v>1179</v>
      </c>
      <c r="D171" s="430">
        <f>'7. WUA'!$C$98</f>
        <v>0</v>
      </c>
      <c r="E171" s="438">
        <v>1</v>
      </c>
      <c r="F171" s="103" t="s">
        <v>1148</v>
      </c>
      <c r="G171" s="96"/>
      <c r="H171" s="97">
        <f>D171*E171</f>
        <v>0</v>
      </c>
      <c r="I171" s="97"/>
    </row>
    <row r="172" spans="1:9" ht="27.75" customHeight="1">
      <c r="A172" s="84" t="s">
        <v>1180</v>
      </c>
      <c r="B172" s="63"/>
      <c r="C172" s="6" t="s">
        <v>1181</v>
      </c>
      <c r="D172" s="430">
        <f>'7. WUA'!$C$104</f>
        <v>0</v>
      </c>
      <c r="E172" s="438">
        <v>1</v>
      </c>
      <c r="F172" s="103" t="s">
        <v>1149</v>
      </c>
      <c r="G172" s="96"/>
      <c r="H172" s="97">
        <f>D172*E172</f>
        <v>0</v>
      </c>
      <c r="I172" s="97"/>
    </row>
    <row r="173" spans="1:9" ht="12.75">
      <c r="A173" s="84" t="s">
        <v>1182</v>
      </c>
      <c r="B173" s="63"/>
      <c r="C173" s="6" t="s">
        <v>1183</v>
      </c>
      <c r="D173" s="430">
        <f>'7. WUA'!$C$110</f>
        <v>0</v>
      </c>
      <c r="E173" s="438">
        <v>1</v>
      </c>
      <c r="F173" s="103" t="s">
        <v>1150</v>
      </c>
      <c r="G173" s="96"/>
      <c r="H173" s="97">
        <f>D173*E173</f>
        <v>0</v>
      </c>
      <c r="I173" s="100"/>
    </row>
    <row r="174" spans="1:9" ht="12.75">
      <c r="A174" s="84" t="s">
        <v>1184</v>
      </c>
      <c r="B174" s="63"/>
      <c r="C174" s="6" t="s">
        <v>1185</v>
      </c>
      <c r="D174" s="430">
        <f>'7. WUA'!$C$116</f>
        <v>0</v>
      </c>
      <c r="E174" s="438">
        <v>1</v>
      </c>
      <c r="F174" s="103" t="s">
        <v>1186</v>
      </c>
      <c r="G174" s="96"/>
      <c r="H174" s="98">
        <f>D174*E174</f>
        <v>0</v>
      </c>
      <c r="I174" s="104"/>
    </row>
    <row r="175" spans="1:9" ht="49.5" customHeight="1">
      <c r="A175" s="84" t="s">
        <v>1187</v>
      </c>
      <c r="B175" s="63" t="s">
        <v>1188</v>
      </c>
      <c r="C175" s="6" t="s">
        <v>1189</v>
      </c>
      <c r="D175" s="431" t="e">
        <f>'5. Preguntas de Oficina Proy. '!$C$216</f>
        <v>#DIV/0!</v>
      </c>
      <c r="E175" s="438"/>
      <c r="F175" s="103" t="s">
        <v>1174</v>
      </c>
      <c r="G175" s="96" t="s">
        <v>1154</v>
      </c>
      <c r="H175" s="100"/>
      <c r="I175" s="100"/>
    </row>
    <row r="176" spans="1:9" ht="51.75">
      <c r="A176" s="84" t="s">
        <v>1190</v>
      </c>
      <c r="B176" s="63" t="s">
        <v>1191</v>
      </c>
      <c r="C176" s="7" t="s">
        <v>1192</v>
      </c>
      <c r="D176" s="431">
        <f>'5. Preguntas de Oficina Proy. '!$C$124</f>
        <v>0</v>
      </c>
      <c r="E176" s="438"/>
      <c r="F176" s="103" t="s">
        <v>1190</v>
      </c>
      <c r="G176" s="96" t="s">
        <v>1154</v>
      </c>
      <c r="H176" s="100"/>
      <c r="I176" s="100"/>
    </row>
    <row r="177" spans="1:9" ht="49.5" customHeight="1">
      <c r="A177" s="84" t="s">
        <v>1193</v>
      </c>
      <c r="B177" s="63" t="s">
        <v>1194</v>
      </c>
      <c r="C177" s="7" t="s">
        <v>1195</v>
      </c>
      <c r="D177" s="431">
        <f>'5. Preguntas de Oficina Proy. '!$C$118</f>
        <v>0</v>
      </c>
      <c r="E177" s="438"/>
      <c r="F177" s="103" t="s">
        <v>1193</v>
      </c>
      <c r="G177" s="96" t="s">
        <v>1154</v>
      </c>
      <c r="H177" s="100"/>
      <c r="I177" s="100"/>
    </row>
    <row r="178" spans="1:9" ht="12.75">
      <c r="A178" s="79"/>
      <c r="B178" s="79"/>
      <c r="C178" s="79"/>
      <c r="D178" s="370"/>
      <c r="E178" s="437"/>
      <c r="F178" s="93"/>
      <c r="G178" s="99"/>
      <c r="H178" s="100"/>
      <c r="I178" s="100"/>
    </row>
    <row r="179" spans="1:9" ht="55.5" customHeight="1">
      <c r="A179" s="84"/>
      <c r="B179" s="86" t="s">
        <v>1196</v>
      </c>
      <c r="C179" s="86" t="s">
        <v>1197</v>
      </c>
      <c r="D179" s="429"/>
      <c r="E179" s="438"/>
      <c r="F179" s="103"/>
      <c r="G179" s="105"/>
      <c r="H179" s="100"/>
      <c r="I179" s="100"/>
    </row>
    <row r="180" spans="1:9" ht="93.75" customHeight="1" thickBot="1">
      <c r="A180" s="84" t="s">
        <v>1198</v>
      </c>
      <c r="B180" s="455" t="s">
        <v>1199</v>
      </c>
      <c r="C180" s="87"/>
      <c r="D180" s="432">
        <f>H180/I180</f>
        <v>0</v>
      </c>
      <c r="E180" s="438"/>
      <c r="F180" s="103" t="s">
        <v>1152</v>
      </c>
      <c r="G180" s="96" t="s">
        <v>289</v>
      </c>
      <c r="H180" s="97">
        <f>SUM(H181:H183)</f>
        <v>0</v>
      </c>
      <c r="I180" s="97">
        <v>3</v>
      </c>
    </row>
    <row r="181" spans="1:9" ht="76.5" customHeight="1" thickBot="1">
      <c r="A181" s="54" t="s">
        <v>1200</v>
      </c>
      <c r="B181" s="456" t="s">
        <v>1201</v>
      </c>
      <c r="C181" s="72" t="s">
        <v>1202</v>
      </c>
      <c r="D181" s="459"/>
      <c r="E181" s="439">
        <v>1</v>
      </c>
      <c r="F181" s="106" t="s">
        <v>1155</v>
      </c>
      <c r="G181" s="107" t="s">
        <v>289</v>
      </c>
      <c r="H181" s="97">
        <f>D181*E181</f>
        <v>0</v>
      </c>
      <c r="I181" s="97"/>
    </row>
    <row r="182" spans="1:9" ht="69" customHeight="1" thickBot="1">
      <c r="A182" s="54" t="s">
        <v>1203</v>
      </c>
      <c r="B182" s="456" t="s">
        <v>1204</v>
      </c>
      <c r="C182" s="61" t="s">
        <v>1205</v>
      </c>
      <c r="D182" s="459"/>
      <c r="E182" s="439">
        <v>1</v>
      </c>
      <c r="F182" s="106" t="s">
        <v>1157</v>
      </c>
      <c r="G182" s="107" t="s">
        <v>289</v>
      </c>
      <c r="H182" s="97">
        <f>D182*E182</f>
        <v>0</v>
      </c>
      <c r="I182" s="97"/>
    </row>
    <row r="183" spans="1:9" ht="51.75" thickBot="1">
      <c r="A183" s="65" t="s">
        <v>1206</v>
      </c>
      <c r="B183" s="457" t="s">
        <v>1207</v>
      </c>
      <c r="C183" s="61" t="s">
        <v>1208</v>
      </c>
      <c r="D183" s="459"/>
      <c r="E183" s="439">
        <v>1</v>
      </c>
      <c r="F183" s="106" t="s">
        <v>1159</v>
      </c>
      <c r="G183" s="108" t="s">
        <v>289</v>
      </c>
      <c r="H183" s="98">
        <f>D183*E183</f>
        <v>0</v>
      </c>
      <c r="I183" s="98"/>
    </row>
    <row r="184" spans="1:9" ht="89.25" customHeight="1" thickBot="1">
      <c r="A184" s="54" t="s">
        <v>1209</v>
      </c>
      <c r="B184" s="458" t="s">
        <v>1210</v>
      </c>
      <c r="D184" s="433">
        <f>H184/I184</f>
        <v>0</v>
      </c>
      <c r="E184" s="440"/>
      <c r="F184" s="106" t="s">
        <v>1161</v>
      </c>
      <c r="G184" s="107" t="s">
        <v>289</v>
      </c>
      <c r="H184" s="97">
        <f>SUM(H185:H186)</f>
        <v>0</v>
      </c>
      <c r="I184" s="97">
        <v>2</v>
      </c>
    </row>
    <row r="185" spans="1:9" ht="120.75" customHeight="1" thickBot="1">
      <c r="A185" s="84" t="s">
        <v>1211</v>
      </c>
      <c r="B185" s="454" t="s">
        <v>1212</v>
      </c>
      <c r="C185" s="62" t="s">
        <v>1316</v>
      </c>
      <c r="D185" s="459"/>
      <c r="E185" s="441">
        <v>1</v>
      </c>
      <c r="F185" s="106" t="s">
        <v>1163</v>
      </c>
      <c r="G185" s="107" t="s">
        <v>1213</v>
      </c>
      <c r="H185" s="97">
        <f>D185*E185</f>
        <v>0</v>
      </c>
      <c r="I185" s="97"/>
    </row>
    <row r="186" spans="1:9" ht="130.5" customHeight="1" thickBot="1">
      <c r="A186" s="84" t="s">
        <v>1214</v>
      </c>
      <c r="B186" s="454" t="s">
        <v>1215</v>
      </c>
      <c r="C186" s="62" t="s">
        <v>1317</v>
      </c>
      <c r="D186" s="460"/>
      <c r="E186" s="441">
        <v>1</v>
      </c>
      <c r="F186" s="106" t="s">
        <v>1165</v>
      </c>
      <c r="G186" s="107" t="s">
        <v>1215</v>
      </c>
      <c r="H186" s="100">
        <f>D186*E186</f>
        <v>0</v>
      </c>
      <c r="I186" s="100"/>
    </row>
    <row r="187" spans="1:9" ht="151.5" customHeight="1" thickBot="1">
      <c r="A187" s="84" t="s">
        <v>1216</v>
      </c>
      <c r="B187" s="454" t="s">
        <v>1217</v>
      </c>
      <c r="C187" s="62" t="s">
        <v>1318</v>
      </c>
      <c r="D187" s="434"/>
      <c r="E187" s="441"/>
      <c r="F187" s="106" t="s">
        <v>1187</v>
      </c>
      <c r="G187" s="109" t="s">
        <v>289</v>
      </c>
      <c r="H187" s="110"/>
      <c r="I187" s="111"/>
    </row>
    <row r="188" spans="1:7" ht="12.75">
      <c r="A188" s="81"/>
      <c r="B188" s="81"/>
      <c r="C188" s="81"/>
      <c r="D188" s="435"/>
      <c r="E188" s="435"/>
      <c r="F188" s="81"/>
      <c r="G188" s="81"/>
    </row>
    <row r="189" ht="31.5">
      <c r="C189" s="623" t="s">
        <v>1218</v>
      </c>
    </row>
    <row r="190" spans="1:4" ht="30" customHeight="1">
      <c r="A190" s="54" t="s">
        <v>1219</v>
      </c>
      <c r="B190" s="53" t="s">
        <v>1220</v>
      </c>
      <c r="C190" s="53" t="s">
        <v>1221</v>
      </c>
      <c r="D190" s="424">
        <f>'11. Entregas Finales'!C8</f>
        <v>0</v>
      </c>
    </row>
    <row r="191" spans="1:4" ht="30.75" customHeight="1">
      <c r="A191" s="54" t="s">
        <v>1222</v>
      </c>
      <c r="B191" s="53" t="s">
        <v>1223</v>
      </c>
      <c r="C191" s="53" t="s">
        <v>1224</v>
      </c>
      <c r="D191" s="424" t="e">
        <f>'5. Preguntas de Oficina Proy. '!$C$215</f>
        <v>#DIV/0!</v>
      </c>
    </row>
    <row r="192" spans="1:4" ht="25.5">
      <c r="A192" s="54" t="s">
        <v>1225</v>
      </c>
      <c r="B192" s="53" t="s">
        <v>1226</v>
      </c>
      <c r="C192" s="53" t="s">
        <v>1227</v>
      </c>
      <c r="D192" s="424" t="e">
        <f>D43/D48</f>
        <v>#DIV/0!</v>
      </c>
    </row>
    <row r="193" spans="1:4" ht="45.75" customHeight="1">
      <c r="A193" s="624" t="s">
        <v>1228</v>
      </c>
      <c r="B193" s="53" t="s">
        <v>1229</v>
      </c>
      <c r="C193" s="53" t="s">
        <v>1230</v>
      </c>
      <c r="D193" s="424" t="e">
        <f>D31/D37</f>
        <v>#DIV/0!</v>
      </c>
    </row>
    <row r="194" spans="1:4" ht="25.5">
      <c r="A194" s="54" t="s">
        <v>1231</v>
      </c>
      <c r="B194" s="53" t="s">
        <v>1232</v>
      </c>
      <c r="C194" s="53" t="s">
        <v>1233</v>
      </c>
      <c r="D194" s="424" t="e">
        <f>D31/D26</f>
        <v>#DIV/0!</v>
      </c>
    </row>
  </sheetData>
  <printOptions headings="1"/>
  <pageMargins left="0.75" right="0.75" top="1" bottom="1" header="0.5" footer="0.5"/>
  <pageSetup fitToHeight="0" fitToWidth="1" horizontalDpi="600" verticalDpi="600" orientation="portrait" scale="73" r:id="rId1"/>
  <headerFooter alignWithMargins="0">
    <oddHeader>&amp;C&amp;F</oddHeader>
    <oddFooter>&amp;LFAO/ITRC&amp;C&amp;A&amp;RPage &amp;P</oddFooter>
  </headerFooter>
  <rowBreaks count="7" manualBreakCount="7">
    <brk id="36" max="65535" man="1"/>
    <brk id="57" max="65535" man="1"/>
    <brk id="84" max="65535" man="1"/>
    <brk id="112" max="65535" man="1"/>
    <brk id="138" max="65535" man="1"/>
    <brk id="161" max="65535" man="1"/>
    <brk id="184" max="65535" man="1"/>
  </rowBreaks>
</worksheet>
</file>

<file path=xl/worksheets/sheet13.xml><?xml version="1.0" encoding="utf-8"?>
<worksheet xmlns="http://schemas.openxmlformats.org/spreadsheetml/2006/main" xmlns:r="http://schemas.openxmlformats.org/officeDocument/2006/relationships">
  <sheetPr>
    <pageSetUpPr fitToPage="1"/>
  </sheetPr>
  <dimension ref="A1:G67"/>
  <sheetViews>
    <sheetView tabSelected="1" workbookViewId="0" topLeftCell="B51">
      <selection activeCell="C2" sqref="C2"/>
    </sheetView>
  </sheetViews>
  <sheetFormatPr defaultColWidth="9.140625" defaultRowHeight="12.75"/>
  <cols>
    <col min="2" max="2" width="15.7109375" style="0" customWidth="1"/>
    <col min="3" max="3" width="77.140625" style="0" customWidth="1"/>
  </cols>
  <sheetData>
    <row r="1" spans="1:3" ht="18">
      <c r="A1" s="309" t="s">
        <v>1234</v>
      </c>
      <c r="B1" s="627" t="str">
        <f>'5. Preguntas de Oficina Proy. '!$B$3</f>
        <v>EJEMPLO</v>
      </c>
      <c r="C1" s="309"/>
    </row>
    <row r="2" spans="1:3" ht="18">
      <c r="A2" s="309" t="s">
        <v>1235</v>
      </c>
      <c r="B2" s="628" t="str">
        <f>'5. Preguntas de Oficina Proy. '!$B$5</f>
        <v>4 de Diciembre 2001</v>
      </c>
      <c r="C2" s="309"/>
    </row>
    <row r="3" spans="1:3" ht="12.75">
      <c r="A3" s="309"/>
      <c r="B3" s="309"/>
      <c r="C3" s="309"/>
    </row>
    <row r="4" spans="1:7" ht="12.75">
      <c r="A4" s="84"/>
      <c r="B4" s="146" t="s">
        <v>1236</v>
      </c>
      <c r="C4" s="63"/>
      <c r="D4" s="54"/>
      <c r="E4" s="54"/>
      <c r="F4" s="55"/>
      <c r="G4" s="64"/>
    </row>
    <row r="5" spans="1:7" ht="12.75">
      <c r="A5" s="84"/>
      <c r="B5" s="146" t="s">
        <v>1237</v>
      </c>
      <c r="C5" s="63"/>
      <c r="D5" s="54"/>
      <c r="E5" s="54"/>
      <c r="F5" s="55"/>
      <c r="G5" s="64"/>
    </row>
    <row r="6" spans="1:7" ht="12.75">
      <c r="A6" s="84"/>
      <c r="B6" s="147" t="s">
        <v>1238</v>
      </c>
      <c r="C6" s="63"/>
      <c r="D6" s="54"/>
      <c r="E6" s="54"/>
      <c r="F6" s="55"/>
      <c r="G6" s="64"/>
    </row>
    <row r="7" spans="1:7" ht="29.25" customHeight="1">
      <c r="A7" s="84"/>
      <c r="B7" s="809" t="s">
        <v>1239</v>
      </c>
      <c r="C7" s="810"/>
      <c r="D7" s="54"/>
      <c r="E7" s="54"/>
      <c r="F7" s="55"/>
      <c r="G7" s="64"/>
    </row>
    <row r="8" spans="1:7" ht="16.5" customHeight="1">
      <c r="A8" s="84"/>
      <c r="B8" s="147" t="s">
        <v>1240</v>
      </c>
      <c r="C8" s="83"/>
      <c r="D8" s="54"/>
      <c r="E8" s="54"/>
      <c r="F8" s="55"/>
      <c r="G8" s="64"/>
    </row>
    <row r="9" spans="1:7" ht="12.75">
      <c r="A9" s="84"/>
      <c r="B9" s="147"/>
      <c r="C9" s="63"/>
      <c r="D9" s="54"/>
      <c r="E9" s="54"/>
      <c r="F9" s="55"/>
      <c r="G9" s="64"/>
    </row>
    <row r="10" spans="1:7" ht="12.75">
      <c r="A10" s="54"/>
      <c r="B10" s="141" t="s">
        <v>940</v>
      </c>
      <c r="C10" s="141" t="s">
        <v>1241</v>
      </c>
      <c r="D10" s="54"/>
      <c r="E10" s="54"/>
      <c r="F10" s="55"/>
      <c r="G10" s="64"/>
    </row>
    <row r="11" spans="1:7" ht="25.5">
      <c r="A11" s="69" t="s">
        <v>172</v>
      </c>
      <c r="B11" s="338" t="e">
        <f>'4. Indicadores externos'!$H$23</f>
        <v>#DIV/0!</v>
      </c>
      <c r="C11" s="142" t="s">
        <v>1242</v>
      </c>
      <c r="D11" s="54"/>
      <c r="E11" s="54"/>
      <c r="F11" s="55"/>
      <c r="G11" s="64"/>
    </row>
    <row r="12" spans="1:7" ht="25.5">
      <c r="A12" s="69" t="s">
        <v>158</v>
      </c>
      <c r="B12" s="338" t="e">
        <f>'4. Indicadores externos'!$H$11</f>
        <v>#DIV/0!</v>
      </c>
      <c r="C12" s="142" t="s">
        <v>1243</v>
      </c>
      <c r="D12" s="54"/>
      <c r="E12" s="54"/>
      <c r="F12" s="55"/>
      <c r="G12" s="64"/>
    </row>
    <row r="13" spans="1:7" ht="12.75">
      <c r="A13" s="69" t="s">
        <v>150</v>
      </c>
      <c r="B13" s="338" t="e">
        <f>'4. Indicadores externos'!$H$7</f>
        <v>#DIV/0!</v>
      </c>
      <c r="C13" s="142" t="s">
        <v>1244</v>
      </c>
      <c r="D13" s="54"/>
      <c r="E13" s="54"/>
      <c r="F13" s="55"/>
      <c r="G13" s="64"/>
    </row>
    <row r="14" spans="1:7" ht="12.75">
      <c r="A14" s="69" t="s">
        <v>153</v>
      </c>
      <c r="B14" s="338" t="e">
        <f>'4. Indicadores externos'!$H$8</f>
        <v>#DIV/0!</v>
      </c>
      <c r="C14" s="142" t="s">
        <v>1245</v>
      </c>
      <c r="D14" s="54"/>
      <c r="E14" s="54"/>
      <c r="F14" s="55"/>
      <c r="G14" s="64"/>
    </row>
    <row r="15" spans="1:7" ht="15.75" customHeight="1">
      <c r="A15" s="69" t="s">
        <v>163</v>
      </c>
      <c r="B15" s="338" t="e">
        <f>'4. Indicadores externos'!$H$15</f>
        <v>#DIV/0!</v>
      </c>
      <c r="C15" s="142" t="s">
        <v>1246</v>
      </c>
      <c r="D15" s="54"/>
      <c r="E15" s="54"/>
      <c r="F15" s="55"/>
      <c r="G15" s="64"/>
    </row>
    <row r="16" spans="1:7" ht="12.75">
      <c r="A16" s="69" t="s">
        <v>184</v>
      </c>
      <c r="B16" s="338" t="e">
        <f>'4. Indicadores externos'!$H$33</f>
        <v>#DIV/0!</v>
      </c>
      <c r="C16" s="142" t="s">
        <v>1247</v>
      </c>
      <c r="D16" s="54"/>
      <c r="E16" s="54"/>
      <c r="F16" s="55"/>
      <c r="G16" s="64"/>
    </row>
    <row r="17" spans="1:7" ht="12.75">
      <c r="A17" s="69" t="s">
        <v>189</v>
      </c>
      <c r="B17" s="338" t="e">
        <f>'4. Indicadores externos'!$H$36</f>
        <v>#DIV/0!</v>
      </c>
      <c r="C17" s="142" t="s">
        <v>1248</v>
      </c>
      <c r="D17" s="54"/>
      <c r="E17" s="54"/>
      <c r="F17" s="55"/>
      <c r="G17" s="64"/>
    </row>
    <row r="18" spans="1:7" ht="18" customHeight="1">
      <c r="A18" s="69" t="s">
        <v>1249</v>
      </c>
      <c r="B18" s="338">
        <f>'5. Preguntas de Oficina Proy. '!C33</f>
        <v>0</v>
      </c>
      <c r="C18" s="142" t="s">
        <v>1250</v>
      </c>
      <c r="D18" s="54"/>
      <c r="E18" s="54"/>
      <c r="F18" s="55"/>
      <c r="G18" s="64"/>
    </row>
    <row r="19" spans="1:7" ht="15" customHeight="1">
      <c r="A19" s="69" t="s">
        <v>1249</v>
      </c>
      <c r="B19" s="338">
        <f>'5. Preguntas de Oficina Proy. '!C34</f>
        <v>0</v>
      </c>
      <c r="C19" s="142" t="s">
        <v>1251</v>
      </c>
      <c r="D19" s="54"/>
      <c r="E19" s="54"/>
      <c r="F19" s="55"/>
      <c r="G19" s="64"/>
    </row>
    <row r="20" spans="1:7" ht="13.5" customHeight="1">
      <c r="A20" s="69" t="s">
        <v>1252</v>
      </c>
      <c r="B20" s="338">
        <f>'5. Preguntas de Oficina Proy. '!C35</f>
        <v>0</v>
      </c>
      <c r="C20" s="142" t="s">
        <v>1253</v>
      </c>
      <c r="D20" s="54"/>
      <c r="E20" s="54"/>
      <c r="F20" s="55"/>
      <c r="G20" s="64"/>
    </row>
    <row r="21" spans="1:7" ht="15.75" customHeight="1">
      <c r="A21" s="69" t="s">
        <v>1254</v>
      </c>
      <c r="B21" s="338">
        <f>('7. WUA'!$C$86+'7. WUA'!$C$88+'7. WUA'!$C$89+'7. WUA'!$C$90+'7. WUA'!$C$92)*'5. Preguntas de Oficina Proy. '!$C$44</f>
        <v>0</v>
      </c>
      <c r="C21" s="142" t="s">
        <v>1255</v>
      </c>
      <c r="D21" s="54"/>
      <c r="E21" s="54"/>
      <c r="F21" s="55"/>
      <c r="G21" s="64"/>
    </row>
    <row r="22" spans="1:7" ht="17.25" customHeight="1">
      <c r="A22" s="69" t="s">
        <v>1256</v>
      </c>
      <c r="B22" s="338">
        <f>('7. WUA'!C44-'7. WUA'!C43+'5. Preguntas de Oficina Proy. '!C58)*'5. Preguntas de Oficina Proy. '!$C$44</f>
        <v>0</v>
      </c>
      <c r="C22" s="142" t="s">
        <v>1257</v>
      </c>
      <c r="D22" s="54"/>
      <c r="E22" s="54"/>
      <c r="F22" s="55"/>
      <c r="G22" s="64"/>
    </row>
    <row r="23" spans="1:7" ht="15" customHeight="1">
      <c r="A23" s="69" t="s">
        <v>1258</v>
      </c>
      <c r="B23" s="338">
        <f>('7. WUA'!C39+'5. Preguntas de Oficina Proy. '!C54)*'5. Preguntas de Oficina Proy. '!C44</f>
        <v>0</v>
      </c>
      <c r="C23" s="142" t="s">
        <v>1259</v>
      </c>
      <c r="D23" s="54"/>
      <c r="E23" s="54"/>
      <c r="F23" s="55"/>
      <c r="G23" s="64"/>
    </row>
    <row r="24" spans="1:7" ht="15" customHeight="1">
      <c r="A24" s="69" t="s">
        <v>1260</v>
      </c>
      <c r="B24" s="338">
        <f>('7. WUA'!C37+'5. Preguntas de Oficina Proy. '!C52)*'5. Preguntas de Oficina Proy. '!C44</f>
        <v>0</v>
      </c>
      <c r="C24" s="142" t="s">
        <v>1261</v>
      </c>
      <c r="D24" s="54"/>
      <c r="E24" s="54"/>
      <c r="F24" s="55"/>
      <c r="G24" s="64"/>
    </row>
    <row r="25" spans="1:7" ht="15.75" customHeight="1">
      <c r="A25" s="69" t="s">
        <v>1262</v>
      </c>
      <c r="B25" s="338">
        <f>'7. WUA'!C55+'5. Preguntas de Oficina Proy. '!C70</f>
        <v>0</v>
      </c>
      <c r="C25" s="142" t="s">
        <v>1263</v>
      </c>
      <c r="D25" s="54"/>
      <c r="E25" s="54"/>
      <c r="F25" s="55"/>
      <c r="G25" s="64"/>
    </row>
    <row r="26" spans="1:7" ht="15" customHeight="1">
      <c r="A26" s="69" t="s">
        <v>1264</v>
      </c>
      <c r="B26" s="396" t="e">
        <f>'7. WUA'!C86*100/'7. WUA'!C69*'5. Preguntas de Oficina Proy. '!C44</f>
        <v>#DIV/0!</v>
      </c>
      <c r="C26" s="142" t="s">
        <v>1265</v>
      </c>
      <c r="D26" s="54"/>
      <c r="E26" s="54"/>
      <c r="F26" s="55"/>
      <c r="G26" s="64"/>
    </row>
    <row r="27" spans="1:7" ht="13.5" customHeight="1">
      <c r="A27" s="69" t="s">
        <v>199</v>
      </c>
      <c r="B27" s="71" t="s">
        <v>1266</v>
      </c>
      <c r="C27" s="142" t="s">
        <v>1267</v>
      </c>
      <c r="D27" s="54"/>
      <c r="E27" s="54"/>
      <c r="F27" s="55"/>
      <c r="G27" s="64"/>
    </row>
    <row r="28" spans="1:7" ht="14.25" customHeight="1">
      <c r="A28" s="69" t="s">
        <v>203</v>
      </c>
      <c r="B28" s="140" t="e">
        <f>'4. Indicadores externos'!$H$45</f>
        <v>#DIV/0!</v>
      </c>
      <c r="C28" s="142" t="s">
        <v>1268</v>
      </c>
      <c r="D28" s="54"/>
      <c r="E28" s="54"/>
      <c r="F28" s="55"/>
      <c r="G28" s="64"/>
    </row>
    <row r="29" spans="1:7" ht="12.75" customHeight="1">
      <c r="A29" s="69" t="s">
        <v>177</v>
      </c>
      <c r="B29" s="92" t="e">
        <f>'4. Indicadores externos'!$H$27</f>
        <v>#DIV/0!</v>
      </c>
      <c r="C29" s="142" t="s">
        <v>1269</v>
      </c>
      <c r="D29" s="54"/>
      <c r="E29" s="54"/>
      <c r="F29" s="55"/>
      <c r="G29" s="64"/>
    </row>
    <row r="30" spans="1:7" ht="14.25" customHeight="1">
      <c r="A30" s="69" t="s">
        <v>1270</v>
      </c>
      <c r="B30" s="91" t="e">
        <f>'5. Preguntas de Oficina Proy. '!C219</f>
        <v>#DIV/0!</v>
      </c>
      <c r="C30" s="142" t="s">
        <v>1271</v>
      </c>
      <c r="D30" s="54"/>
      <c r="E30" s="54"/>
      <c r="F30" s="55"/>
      <c r="G30" s="64"/>
    </row>
    <row r="31" spans="1:7" ht="15.75" customHeight="1">
      <c r="A31" s="69" t="s">
        <v>1270</v>
      </c>
      <c r="B31" s="91">
        <f>'5. Preguntas de Oficina Proy. '!C220</f>
        <v>0</v>
      </c>
      <c r="C31" s="142" t="s">
        <v>1272</v>
      </c>
      <c r="D31" s="54"/>
      <c r="E31" s="54"/>
      <c r="F31" s="55"/>
      <c r="G31" s="64"/>
    </row>
    <row r="32" spans="1:7" ht="15.75" customHeight="1">
      <c r="A32" s="69" t="s">
        <v>1273</v>
      </c>
      <c r="B32" s="91">
        <f>'5. Preguntas de Oficina Proy. '!C225</f>
        <v>0</v>
      </c>
      <c r="C32" s="143" t="s">
        <v>1274</v>
      </c>
      <c r="D32" s="54"/>
      <c r="E32" s="54"/>
      <c r="F32" s="55"/>
      <c r="G32" s="64"/>
    </row>
    <row r="33" spans="1:7" ht="17.25" customHeight="1">
      <c r="A33" s="69" t="s">
        <v>1273</v>
      </c>
      <c r="B33" s="91">
        <f>'5. Preguntas de Oficina Proy. '!C226</f>
        <v>0</v>
      </c>
      <c r="C33" s="143" t="s">
        <v>1275</v>
      </c>
      <c r="D33" s="54"/>
      <c r="E33" s="54"/>
      <c r="F33" s="55"/>
      <c r="G33" s="64"/>
    </row>
    <row r="34" spans="1:7" ht="15.75" customHeight="1">
      <c r="A34" s="69" t="s">
        <v>1276</v>
      </c>
      <c r="B34" s="91">
        <f>'5. Preguntas de Oficina Proy. '!C223</f>
        <v>0</v>
      </c>
      <c r="C34" s="143" t="s">
        <v>1277</v>
      </c>
      <c r="D34" s="54"/>
      <c r="E34" s="54"/>
      <c r="F34" s="55"/>
      <c r="G34" s="64"/>
    </row>
    <row r="35" spans="1:7" ht="15" customHeight="1">
      <c r="A35" s="69" t="s">
        <v>1276</v>
      </c>
      <c r="B35" s="91">
        <f>'5. Preguntas de Oficina Proy. '!C224</f>
        <v>0</v>
      </c>
      <c r="C35" s="143" t="s">
        <v>1278</v>
      </c>
      <c r="D35" s="54"/>
      <c r="E35" s="54"/>
      <c r="F35" s="55"/>
      <c r="G35" s="64"/>
    </row>
    <row r="36" spans="1:7" ht="14.25" customHeight="1">
      <c r="A36" s="69" t="s">
        <v>1279</v>
      </c>
      <c r="B36" s="91">
        <f>'5. Preguntas de Oficina Proy. '!$C$222</f>
        <v>0</v>
      </c>
      <c r="C36" s="143" t="s">
        <v>1280</v>
      </c>
      <c r="D36" s="54"/>
      <c r="E36" s="54"/>
      <c r="F36" s="55"/>
      <c r="G36" s="64"/>
    </row>
    <row r="37" spans="1:7" ht="13.5" customHeight="1">
      <c r="A37" s="69" t="s">
        <v>1281</v>
      </c>
      <c r="B37" s="91">
        <f>'5. Preguntas de Oficina Proy. '!$C$221</f>
        <v>0</v>
      </c>
      <c r="C37" s="143" t="s">
        <v>1282</v>
      </c>
      <c r="D37" s="54"/>
      <c r="E37" s="54"/>
      <c r="F37" s="55"/>
      <c r="G37" s="64"/>
    </row>
    <row r="38" spans="1:7" ht="39" customHeight="1">
      <c r="A38" s="69" t="s">
        <v>1283</v>
      </c>
      <c r="B38" s="88" t="s">
        <v>1284</v>
      </c>
      <c r="C38" s="70" t="s">
        <v>1285</v>
      </c>
      <c r="D38" s="54"/>
      <c r="E38" s="54"/>
      <c r="F38" s="55"/>
      <c r="G38" s="64"/>
    </row>
    <row r="39" spans="1:7" ht="18.75" customHeight="1">
      <c r="A39" s="625" t="s">
        <v>1286</v>
      </c>
      <c r="B39" s="92" t="e">
        <f>'4. Indicadores externos'!$H$14</f>
        <v>#DIV/0!</v>
      </c>
      <c r="C39" s="112" t="s">
        <v>1287</v>
      </c>
      <c r="D39" s="54"/>
      <c r="E39" s="54"/>
      <c r="F39" s="55"/>
      <c r="G39" s="64"/>
    </row>
    <row r="40" spans="1:7" ht="18.75" customHeight="1">
      <c r="A40" s="625" t="s">
        <v>1288</v>
      </c>
      <c r="B40" s="92" t="e">
        <f>'4. Indicadores externos'!$H$28</f>
        <v>#DIV/0!</v>
      </c>
      <c r="C40" s="112" t="s">
        <v>1289</v>
      </c>
      <c r="D40" s="54"/>
      <c r="E40" s="54"/>
      <c r="F40" s="55"/>
      <c r="G40" s="64"/>
    </row>
    <row r="41" spans="1:7" ht="18.75" customHeight="1">
      <c r="A41" s="625" t="s">
        <v>1290</v>
      </c>
      <c r="B41" s="92" t="e">
        <f>'4. Indicadores externos'!H41</f>
        <v>#DIV/0!</v>
      </c>
      <c r="C41" s="112" t="s">
        <v>1291</v>
      </c>
      <c r="D41" s="54"/>
      <c r="E41" s="54"/>
      <c r="F41" s="55"/>
      <c r="G41" s="64"/>
    </row>
    <row r="42" spans="1:7" ht="18.75" customHeight="1">
      <c r="A42" s="625" t="s">
        <v>1292</v>
      </c>
      <c r="B42" s="92" t="e">
        <f>'4. Indicadores externos'!H22</f>
        <v>#DIV/0!</v>
      </c>
      <c r="C42" s="626" t="s">
        <v>1293</v>
      </c>
      <c r="D42" s="54"/>
      <c r="E42" s="54"/>
      <c r="F42" s="55"/>
      <c r="G42" s="64"/>
    </row>
    <row r="43" spans="1:7" ht="76.5">
      <c r="A43" s="54"/>
      <c r="B43" s="731" t="s">
        <v>1294</v>
      </c>
      <c r="C43" s="732"/>
      <c r="D43" s="54"/>
      <c r="E43" s="54"/>
      <c r="F43" s="55"/>
      <c r="G43" s="64"/>
    </row>
    <row r="44" spans="1:7" ht="12.75">
      <c r="A44" s="54"/>
      <c r="B44" s="52"/>
      <c r="C44" s="52"/>
      <c r="D44" s="54"/>
      <c r="E44" s="54"/>
      <c r="F44" s="55"/>
      <c r="G44" s="64"/>
    </row>
    <row r="47" ht="12.75">
      <c r="A47" s="138" t="s">
        <v>1295</v>
      </c>
    </row>
    <row r="48" spans="1:3" ht="38.25" customHeight="1">
      <c r="A48" s="138"/>
      <c r="B48" s="808" t="s">
        <v>1296</v>
      </c>
      <c r="C48" s="808"/>
    </row>
    <row r="49" spans="1:3" ht="12.75">
      <c r="A49" s="32"/>
      <c r="B49" s="348" t="e">
        <f>(B12+B39/((B41/100)*(B42/100)))*1000000/B13</f>
        <v>#DIV/0!</v>
      </c>
      <c r="C49" s="32" t="s">
        <v>1297</v>
      </c>
    </row>
    <row r="50" spans="1:3" ht="12.75">
      <c r="A50" s="32"/>
      <c r="B50" s="348" t="e">
        <f>(B12+B39/((B41/100)*(B42/100)))*1000000/B14</f>
        <v>#DIV/0!</v>
      </c>
      <c r="C50" s="32" t="s">
        <v>1298</v>
      </c>
    </row>
    <row r="51" spans="1:3" ht="12.75">
      <c r="A51" s="32"/>
      <c r="B51" s="144" t="e">
        <f>B11/B12*100</f>
        <v>#DIV/0!</v>
      </c>
      <c r="C51" s="32" t="s">
        <v>1299</v>
      </c>
    </row>
    <row r="52" spans="1:3" ht="12.75">
      <c r="A52" s="32"/>
      <c r="B52" s="346" t="e">
        <f>B15/B29</f>
        <v>#DIV/0!</v>
      </c>
      <c r="C52" s="32" t="s">
        <v>1300</v>
      </c>
    </row>
    <row r="53" spans="1:3" ht="12.75">
      <c r="A53" s="32"/>
      <c r="B53" s="346" t="e">
        <f>(B12+B39)/B29</f>
        <v>#DIV/0!</v>
      </c>
      <c r="C53" s="32" t="s">
        <v>1301</v>
      </c>
    </row>
    <row r="54" spans="1:3" ht="12.75">
      <c r="A54" s="32"/>
      <c r="B54" s="345" t="e">
        <f>B16/B17</f>
        <v>#DIV/0!</v>
      </c>
      <c r="C54" s="32" t="s">
        <v>1302</v>
      </c>
    </row>
    <row r="55" spans="1:3" ht="12.75">
      <c r="A55" s="32"/>
      <c r="B55" s="126">
        <f>B20</f>
        <v>0</v>
      </c>
      <c r="C55" s="32" t="s">
        <v>1303</v>
      </c>
    </row>
    <row r="56" spans="1:3" ht="12.75">
      <c r="A56" s="32"/>
      <c r="B56" s="347" t="e">
        <f>B21/B22</f>
        <v>#DIV/0!</v>
      </c>
      <c r="C56" s="32" t="s">
        <v>1304</v>
      </c>
    </row>
    <row r="57" spans="1:3" ht="12.75">
      <c r="A57" s="32"/>
      <c r="B57" s="345" t="e">
        <f>B23/B21</f>
        <v>#DIV/0!</v>
      </c>
      <c r="C57" s="32" t="s">
        <v>1305</v>
      </c>
    </row>
    <row r="58" spans="1:3" ht="12.75">
      <c r="A58" s="32"/>
      <c r="B58" s="348" t="e">
        <f>B22/B13</f>
        <v>#DIV/0!</v>
      </c>
      <c r="C58" s="32" t="s">
        <v>1306</v>
      </c>
    </row>
    <row r="59" spans="1:3" ht="12.75">
      <c r="A59" s="32"/>
      <c r="B59" s="348" t="e">
        <f>B24/B25</f>
        <v>#DIV/0!</v>
      </c>
      <c r="C59" s="32" t="s">
        <v>1307</v>
      </c>
    </row>
    <row r="60" spans="1:3" ht="12.75">
      <c r="A60" s="32"/>
      <c r="B60" s="695" t="e">
        <f>B21/B26</f>
        <v>#DIV/0!</v>
      </c>
      <c r="C60" s="32" t="s">
        <v>1308</v>
      </c>
    </row>
    <row r="61" spans="1:3" ht="12.75">
      <c r="A61" s="32"/>
      <c r="B61" s="344" t="e">
        <f>B25/B13</f>
        <v>#DIV/0!</v>
      </c>
      <c r="C61" s="32" t="s">
        <v>1309</v>
      </c>
    </row>
    <row r="62" spans="1:3" ht="12.75">
      <c r="A62" s="32"/>
      <c r="B62" s="724" t="e">
        <f>B21/((B11+(B39*100/B42))*1000000)</f>
        <v>#DIV/0!</v>
      </c>
      <c r="C62" s="32" t="s">
        <v>1310</v>
      </c>
    </row>
    <row r="63" spans="1:3" ht="12.75">
      <c r="A63" s="32"/>
      <c r="B63" s="145" t="e">
        <f>B28</f>
        <v>#DIV/0!</v>
      </c>
      <c r="C63" s="32" t="s">
        <v>1311</v>
      </c>
    </row>
    <row r="64" spans="1:3" ht="12.75">
      <c r="A64" s="32"/>
      <c r="B64" s="348" t="e">
        <f>B28/B13</f>
        <v>#DIV/0!</v>
      </c>
      <c r="C64" s="32" t="s">
        <v>1312</v>
      </c>
    </row>
    <row r="65" spans="1:3" ht="12.75">
      <c r="A65" s="32"/>
      <c r="B65" s="348" t="e">
        <f>B28/B14</f>
        <v>#DIV/0!</v>
      </c>
      <c r="C65" s="32" t="s">
        <v>1313</v>
      </c>
    </row>
    <row r="66" spans="1:3" ht="12.75">
      <c r="A66" s="32"/>
      <c r="B66" s="344" t="e">
        <f>B28/(1000000*(B39*10000/(B42*B41)+B12))</f>
        <v>#DIV/0!</v>
      </c>
      <c r="C66" s="32" t="s">
        <v>1314</v>
      </c>
    </row>
    <row r="67" spans="1:3" ht="12.75">
      <c r="A67" s="32"/>
      <c r="B67" s="344" t="e">
        <f>B28/(B29*1000000)</f>
        <v>#DIV/0!</v>
      </c>
      <c r="C67" s="32" t="s">
        <v>1315</v>
      </c>
    </row>
  </sheetData>
  <mergeCells count="2">
    <mergeCell ref="B48:C48"/>
    <mergeCell ref="B7:C7"/>
  </mergeCells>
  <printOptions headings="1"/>
  <pageMargins left="1.25" right="0.75" top="1" bottom="1" header="0.5" footer="0.5"/>
  <pageSetup fitToHeight="1" fitToWidth="1" horizontalDpi="600" verticalDpi="600" orientation="portrait" scale="63" r:id="rId1"/>
  <headerFooter alignWithMargins="0">
    <oddHeader>&amp;C&amp;F</oddHeader>
    <oddFooter>&amp;LFAO/ITRC&amp;C&amp;A&amp;RPage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J310"/>
  <sheetViews>
    <sheetView zoomScale="60" zoomScaleNormal="60" workbookViewId="0" topLeftCell="B10">
      <pane xSplit="8760" ySplit="180" topLeftCell="N280" activePane="bottomLeft" state="split"/>
      <selection pane="topLeft" activeCell="A10" sqref="A10"/>
      <selection pane="bottomLeft" activeCell="D294" sqref="D294"/>
      <selection pane="topRight" activeCell="F10" sqref="F10"/>
      <selection pane="bottomRight" activeCell="F16" sqref="F16"/>
    </sheetView>
  </sheetViews>
  <sheetFormatPr defaultColWidth="9.140625" defaultRowHeight="12.75"/>
  <cols>
    <col min="1" max="1" width="12.28125" style="0" customWidth="1"/>
    <col min="2" max="2" width="66.57421875" style="0" customWidth="1"/>
    <col min="3" max="3" width="33.140625" style="0" customWidth="1"/>
    <col min="4" max="4" width="19.7109375" style="0" customWidth="1"/>
    <col min="5" max="5" width="14.7109375" style="0" customWidth="1"/>
    <col min="6" max="6" width="12.7109375" style="0" customWidth="1"/>
    <col min="7" max="7" width="19.7109375" style="0" customWidth="1"/>
    <col min="8" max="8" width="16.28125" style="0" customWidth="1"/>
    <col min="9" max="10" width="15.8515625" style="0" customWidth="1"/>
    <col min="11" max="11" width="16.7109375" style="0" customWidth="1"/>
    <col min="12" max="12" width="17.00390625" style="0" customWidth="1"/>
    <col min="13" max="13" width="18.28125" style="0" customWidth="1"/>
    <col min="14" max="14" width="15.28125" style="0" customWidth="1"/>
    <col min="15" max="15" width="17.28125" style="0" customWidth="1"/>
    <col min="16" max="16" width="46.7109375" style="0" customWidth="1"/>
    <col min="17" max="17" width="34.28125" style="0" customWidth="1"/>
  </cols>
  <sheetData>
    <row r="1" spans="1:31" ht="26.25" thickBot="1">
      <c r="A1" s="149" t="s">
        <v>737</v>
      </c>
      <c r="B1" s="150"/>
      <c r="C1" s="151"/>
      <c r="D1" s="446" t="s">
        <v>738</v>
      </c>
      <c r="E1" s="150"/>
      <c r="F1" s="139"/>
      <c r="G1" s="139"/>
      <c r="H1" s="139"/>
      <c r="I1" s="139"/>
      <c r="J1" s="139"/>
      <c r="K1" s="139"/>
      <c r="L1" s="139"/>
      <c r="M1" s="139"/>
      <c r="N1" s="139"/>
      <c r="O1" s="139"/>
      <c r="P1" s="100" t="s">
        <v>739</v>
      </c>
      <c r="Q1" s="100" t="s">
        <v>740</v>
      </c>
      <c r="R1" s="100" t="s">
        <v>741</v>
      </c>
      <c r="S1" s="152"/>
      <c r="T1" s="152"/>
      <c r="U1" s="152"/>
      <c r="V1" s="152"/>
      <c r="W1" s="152"/>
      <c r="X1" s="152"/>
      <c r="Y1" s="152"/>
      <c r="Z1" s="152"/>
      <c r="AA1" s="152"/>
      <c r="AB1" s="152"/>
      <c r="AC1" s="152"/>
      <c r="AD1" s="153"/>
      <c r="AE1" s="150"/>
    </row>
    <row r="2" spans="1:31" ht="16.5" thickBot="1">
      <c r="A2" s="150"/>
      <c r="B2" s="150"/>
      <c r="C2" s="154"/>
      <c r="D2" s="446" t="s">
        <v>742</v>
      </c>
      <c r="E2" s="150"/>
      <c r="F2" s="139"/>
      <c r="G2" s="139"/>
      <c r="H2" s="139"/>
      <c r="I2" s="139"/>
      <c r="J2" s="139"/>
      <c r="K2" s="139"/>
      <c r="L2" s="139"/>
      <c r="M2" s="139"/>
      <c r="N2" s="139"/>
      <c r="O2" s="139"/>
      <c r="P2" s="155">
        <f>IF(C41&lt;=0,0,$C$21/(5*C41-$C$21))</f>
        <v>0</v>
      </c>
      <c r="Q2" s="155">
        <f>IF(1&lt;P2&lt;0,0,P2)</f>
        <v>0</v>
      </c>
      <c r="R2" s="155">
        <f>Q2/(1-Q2)</f>
        <v>0</v>
      </c>
      <c r="S2" s="152"/>
      <c r="T2" s="152"/>
      <c r="U2" s="152"/>
      <c r="V2" s="152"/>
      <c r="W2" s="152"/>
      <c r="X2" s="152"/>
      <c r="Y2" s="152"/>
      <c r="Z2" s="152"/>
      <c r="AA2" s="152"/>
      <c r="AB2" s="152"/>
      <c r="AC2" s="152"/>
      <c r="AD2" s="153"/>
      <c r="AE2" s="150"/>
    </row>
    <row r="3" spans="1:31" ht="16.5" thickBot="1">
      <c r="A3" s="150"/>
      <c r="B3" s="150"/>
      <c r="C3" s="470">
        <v>3</v>
      </c>
      <c r="D3" s="446" t="s">
        <v>743</v>
      </c>
      <c r="E3" s="150"/>
      <c r="F3" s="139"/>
      <c r="G3" s="139"/>
      <c r="H3" s="139"/>
      <c r="I3" s="139"/>
      <c r="J3" s="139"/>
      <c r="K3" s="139"/>
      <c r="L3" s="139"/>
      <c r="M3" s="139"/>
      <c r="N3" s="139"/>
      <c r="O3" s="139"/>
      <c r="P3" s="155">
        <f aca="true" t="shared" si="0" ref="P3:P18">IF(C42&lt;=0,0,$C$21/(5*C42-$C$21))</f>
        <v>0</v>
      </c>
      <c r="Q3" s="155">
        <f aca="true" t="shared" si="1" ref="Q3:Q18">IF(1&lt;P3&lt;0,0,P3)</f>
        <v>0</v>
      </c>
      <c r="R3" s="155">
        <f aca="true" t="shared" si="2" ref="R3:R18">Q3/(1-Q3)</f>
        <v>0</v>
      </c>
      <c r="S3" s="152"/>
      <c r="T3" s="152"/>
      <c r="U3" s="152"/>
      <c r="V3" s="152"/>
      <c r="W3" s="152"/>
      <c r="X3" s="152"/>
      <c r="Y3" s="152"/>
      <c r="Z3" s="152"/>
      <c r="AA3" s="152"/>
      <c r="AB3" s="152"/>
      <c r="AC3" s="152"/>
      <c r="AD3" s="153"/>
      <c r="AE3" s="150"/>
    </row>
    <row r="4" spans="1:31" ht="16.5" thickBot="1">
      <c r="A4" s="157"/>
      <c r="B4" s="150"/>
      <c r="C4" s="471">
        <v>4</v>
      </c>
      <c r="D4" s="446" t="s">
        <v>744</v>
      </c>
      <c r="E4" s="150"/>
      <c r="F4" s="139"/>
      <c r="G4" s="139"/>
      <c r="H4" s="139"/>
      <c r="I4" s="139"/>
      <c r="J4" s="139"/>
      <c r="K4" s="139"/>
      <c r="L4" s="139"/>
      <c r="M4" s="139"/>
      <c r="N4" s="139"/>
      <c r="O4" s="139"/>
      <c r="P4" s="155">
        <f t="shared" si="0"/>
        <v>0</v>
      </c>
      <c r="Q4" s="155">
        <f t="shared" si="1"/>
        <v>0</v>
      </c>
      <c r="R4" s="155">
        <f t="shared" si="2"/>
        <v>0</v>
      </c>
      <c r="S4" s="152"/>
      <c r="T4" s="152"/>
      <c r="U4" s="152"/>
      <c r="V4" s="152"/>
      <c r="W4" s="152"/>
      <c r="X4" s="152"/>
      <c r="Y4" s="152"/>
      <c r="Z4" s="152"/>
      <c r="AA4" s="152"/>
      <c r="AB4" s="152"/>
      <c r="AC4" s="152"/>
      <c r="AD4" s="153"/>
      <c r="AE4" s="150"/>
    </row>
    <row r="5" spans="1:31" ht="15.75">
      <c r="A5" s="158"/>
      <c r="B5" s="159"/>
      <c r="C5" s="159"/>
      <c r="D5" s="159"/>
      <c r="E5" s="159"/>
      <c r="F5" s="159"/>
      <c r="G5" s="159"/>
      <c r="H5" s="159"/>
      <c r="I5" s="159"/>
      <c r="J5" s="159"/>
      <c r="K5" s="159"/>
      <c r="L5" s="159"/>
      <c r="M5" s="159"/>
      <c r="N5" s="159"/>
      <c r="O5" s="159"/>
      <c r="P5" s="155">
        <f t="shared" si="0"/>
        <v>0</v>
      </c>
      <c r="Q5" s="155">
        <f t="shared" si="1"/>
        <v>0</v>
      </c>
      <c r="R5" s="155">
        <f t="shared" si="2"/>
        <v>0</v>
      </c>
      <c r="S5" s="152"/>
      <c r="T5" s="152"/>
      <c r="U5" s="152"/>
      <c r="V5" s="152"/>
      <c r="W5" s="152"/>
      <c r="X5" s="152"/>
      <c r="Y5" s="152"/>
      <c r="Z5" s="152"/>
      <c r="AA5" s="152"/>
      <c r="AB5" s="152"/>
      <c r="AC5" s="152"/>
      <c r="AD5" s="153"/>
      <c r="AE5" s="150"/>
    </row>
    <row r="6" spans="1:31" ht="15.75">
      <c r="A6" s="139"/>
      <c r="B6" s="139"/>
      <c r="C6" s="139"/>
      <c r="D6" s="139"/>
      <c r="E6" s="139"/>
      <c r="F6" s="139"/>
      <c r="G6" s="139"/>
      <c r="H6" s="139"/>
      <c r="I6" s="139"/>
      <c r="J6" s="139"/>
      <c r="K6" s="139"/>
      <c r="L6" s="139"/>
      <c r="M6" s="139"/>
      <c r="N6" s="139"/>
      <c r="O6" s="139"/>
      <c r="P6" s="155">
        <f t="shared" si="0"/>
        <v>0</v>
      </c>
      <c r="Q6" s="155">
        <f t="shared" si="1"/>
        <v>0</v>
      </c>
      <c r="R6" s="155">
        <f t="shared" si="2"/>
        <v>0</v>
      </c>
      <c r="S6" s="152"/>
      <c r="T6" s="152"/>
      <c r="U6" s="152"/>
      <c r="V6" s="152"/>
      <c r="W6" s="152"/>
      <c r="X6" s="152"/>
      <c r="Y6" s="152"/>
      <c r="Z6" s="152"/>
      <c r="AA6" s="152"/>
      <c r="AB6" s="152"/>
      <c r="AC6" s="152"/>
      <c r="AD6" s="153"/>
      <c r="AE6" s="150"/>
    </row>
    <row r="7" spans="1:31" ht="15.75">
      <c r="A7" s="139"/>
      <c r="B7" s="139"/>
      <c r="C7" s="139"/>
      <c r="D7" s="139"/>
      <c r="E7" s="139"/>
      <c r="F7" s="139"/>
      <c r="G7" s="139"/>
      <c r="H7" s="139"/>
      <c r="I7" s="139"/>
      <c r="J7" s="139"/>
      <c r="K7" s="139"/>
      <c r="L7" s="139"/>
      <c r="M7" s="139"/>
      <c r="N7" s="139"/>
      <c r="O7" s="139"/>
      <c r="P7" s="155">
        <f t="shared" si="0"/>
        <v>0</v>
      </c>
      <c r="Q7" s="155">
        <f t="shared" si="1"/>
        <v>0</v>
      </c>
      <c r="R7" s="155">
        <f t="shared" si="2"/>
        <v>0</v>
      </c>
      <c r="S7" s="152"/>
      <c r="T7" s="152"/>
      <c r="U7" s="152"/>
      <c r="V7" s="152"/>
      <c r="W7" s="152"/>
      <c r="X7" s="152"/>
      <c r="Y7" s="152"/>
      <c r="Z7" s="152"/>
      <c r="AA7" s="152"/>
      <c r="AB7" s="152"/>
      <c r="AC7" s="152"/>
      <c r="AD7" s="153"/>
      <c r="AE7" s="150"/>
    </row>
    <row r="8" spans="1:31" ht="20.25">
      <c r="A8" s="139"/>
      <c r="B8" s="160" t="s">
        <v>745</v>
      </c>
      <c r="C8" s="462"/>
      <c r="D8" s="139"/>
      <c r="E8" s="139"/>
      <c r="F8" s="139"/>
      <c r="G8" s="139"/>
      <c r="H8" s="139"/>
      <c r="I8" s="139"/>
      <c r="J8" s="139"/>
      <c r="K8" s="139"/>
      <c r="L8" s="139"/>
      <c r="M8" s="139"/>
      <c r="N8" s="139"/>
      <c r="O8" s="139"/>
      <c r="P8" s="155">
        <f t="shared" si="0"/>
        <v>0</v>
      </c>
      <c r="Q8" s="155">
        <f t="shared" si="1"/>
        <v>0</v>
      </c>
      <c r="R8" s="155">
        <f t="shared" si="2"/>
        <v>0</v>
      </c>
      <c r="S8" s="152"/>
      <c r="T8" s="152"/>
      <c r="U8" s="152"/>
      <c r="V8" s="152"/>
      <c r="W8" s="152"/>
      <c r="X8" s="152"/>
      <c r="Y8" s="152"/>
      <c r="Z8" s="152"/>
      <c r="AA8" s="152"/>
      <c r="AB8" s="152"/>
      <c r="AC8" s="152"/>
      <c r="AD8" s="153"/>
      <c r="AE8" s="150"/>
    </row>
    <row r="9" spans="1:31" ht="20.25">
      <c r="A9" s="139"/>
      <c r="B9" s="160" t="s">
        <v>746</v>
      </c>
      <c r="C9" s="463"/>
      <c r="D9" s="139"/>
      <c r="E9" s="139"/>
      <c r="F9" s="139"/>
      <c r="G9" s="139"/>
      <c r="H9" s="139"/>
      <c r="I9" s="139"/>
      <c r="J9" s="139"/>
      <c r="K9" s="139"/>
      <c r="L9" s="139"/>
      <c r="M9" s="139"/>
      <c r="N9" s="139"/>
      <c r="O9" s="139"/>
      <c r="P9" s="155">
        <f t="shared" si="0"/>
        <v>0</v>
      </c>
      <c r="Q9" s="155">
        <f t="shared" si="1"/>
        <v>0</v>
      </c>
      <c r="R9" s="155">
        <f t="shared" si="2"/>
        <v>0</v>
      </c>
      <c r="S9" s="152"/>
      <c r="T9" s="152"/>
      <c r="U9" s="152"/>
      <c r="V9" s="152"/>
      <c r="W9" s="152"/>
      <c r="X9" s="152"/>
      <c r="Y9" s="152"/>
      <c r="Z9" s="152"/>
      <c r="AA9" s="152"/>
      <c r="AB9" s="152"/>
      <c r="AC9" s="152"/>
      <c r="AD9" s="153"/>
      <c r="AE9" s="150"/>
    </row>
    <row r="10" spans="1:31" ht="15.75">
      <c r="A10" s="139"/>
      <c r="B10" s="161" t="s">
        <v>747</v>
      </c>
      <c r="C10" s="241"/>
      <c r="D10" s="447" t="s">
        <v>748</v>
      </c>
      <c r="E10" s="139"/>
      <c r="F10" s="139"/>
      <c r="G10" s="139"/>
      <c r="H10" s="139"/>
      <c r="I10" s="139"/>
      <c r="J10" s="139"/>
      <c r="K10" s="139"/>
      <c r="L10" s="139"/>
      <c r="M10" s="139"/>
      <c r="N10" s="139"/>
      <c r="O10" s="139"/>
      <c r="P10" s="155">
        <f t="shared" si="0"/>
        <v>0</v>
      </c>
      <c r="Q10" s="155">
        <f t="shared" si="1"/>
        <v>0</v>
      </c>
      <c r="R10" s="155">
        <f t="shared" si="2"/>
        <v>0</v>
      </c>
      <c r="S10" s="152"/>
      <c r="T10" s="152"/>
      <c r="U10" s="152"/>
      <c r="V10" s="152"/>
      <c r="W10" s="152"/>
      <c r="X10" s="152"/>
      <c r="Y10" s="152"/>
      <c r="Z10" s="152"/>
      <c r="AA10" s="152"/>
      <c r="AB10" s="152"/>
      <c r="AC10" s="152"/>
      <c r="AD10" s="153"/>
      <c r="AE10" s="150"/>
    </row>
    <row r="11" spans="1:31" ht="15.75">
      <c r="A11" s="150"/>
      <c r="B11" s="157" t="s">
        <v>749</v>
      </c>
      <c r="C11" s="464"/>
      <c r="D11" s="461" t="s">
        <v>750</v>
      </c>
      <c r="E11" s="150"/>
      <c r="F11" s="150"/>
      <c r="G11" s="150"/>
      <c r="H11" s="150"/>
      <c r="I11" s="150"/>
      <c r="J11" s="150"/>
      <c r="K11" s="150"/>
      <c r="L11" s="150"/>
      <c r="M11" s="150"/>
      <c r="N11" s="150"/>
      <c r="O11" s="150"/>
      <c r="P11" s="155">
        <f t="shared" si="0"/>
        <v>0</v>
      </c>
      <c r="Q11" s="155">
        <f t="shared" si="1"/>
        <v>0</v>
      </c>
      <c r="R11" s="155">
        <f t="shared" si="2"/>
        <v>0</v>
      </c>
      <c r="S11" s="152"/>
      <c r="T11" s="152"/>
      <c r="U11" s="152"/>
      <c r="V11" s="152"/>
      <c r="W11" s="152"/>
      <c r="X11" s="152"/>
      <c r="Y11" s="152"/>
      <c r="Z11" s="152"/>
      <c r="AA11" s="152"/>
      <c r="AB11" s="152"/>
      <c r="AC11" s="152"/>
      <c r="AD11" s="153"/>
      <c r="AE11" s="150"/>
    </row>
    <row r="12" spans="1:31" ht="15.75">
      <c r="A12" s="150"/>
      <c r="B12" s="150"/>
      <c r="C12" s="421"/>
      <c r="D12" s="461"/>
      <c r="E12" s="150"/>
      <c r="F12" s="150"/>
      <c r="G12" s="150"/>
      <c r="H12" s="150"/>
      <c r="I12" s="150"/>
      <c r="J12" s="150"/>
      <c r="K12" s="150"/>
      <c r="L12" s="150"/>
      <c r="M12" s="150"/>
      <c r="N12" s="150"/>
      <c r="O12" s="150"/>
      <c r="P12" s="155">
        <f t="shared" si="0"/>
        <v>0</v>
      </c>
      <c r="Q12" s="155">
        <f t="shared" si="1"/>
        <v>0</v>
      </c>
      <c r="R12" s="155">
        <f t="shared" si="2"/>
        <v>0</v>
      </c>
      <c r="S12" s="152"/>
      <c r="T12" s="152"/>
      <c r="U12" s="152"/>
      <c r="V12" s="152"/>
      <c r="W12" s="152"/>
      <c r="X12" s="152"/>
      <c r="Y12" s="152"/>
      <c r="Z12" s="152"/>
      <c r="AA12" s="152"/>
      <c r="AB12" s="152"/>
      <c r="AC12" s="152"/>
      <c r="AD12" s="153"/>
      <c r="AE12" s="150"/>
    </row>
    <row r="13" spans="1:31" ht="15.75">
      <c r="A13" s="139"/>
      <c r="B13" s="162" t="s">
        <v>751</v>
      </c>
      <c r="C13" s="465"/>
      <c r="D13" s="447" t="s">
        <v>752</v>
      </c>
      <c r="E13" s="139"/>
      <c r="F13" s="139"/>
      <c r="G13" s="139"/>
      <c r="H13" s="139"/>
      <c r="I13" s="139"/>
      <c r="J13" s="139"/>
      <c r="K13" s="139"/>
      <c r="L13" s="139"/>
      <c r="M13" s="139"/>
      <c r="N13" s="139"/>
      <c r="O13" s="139"/>
      <c r="P13" s="155">
        <f t="shared" si="0"/>
        <v>0</v>
      </c>
      <c r="Q13" s="155">
        <f t="shared" si="1"/>
        <v>0</v>
      </c>
      <c r="R13" s="155">
        <f t="shared" si="2"/>
        <v>0</v>
      </c>
      <c r="S13" s="152"/>
      <c r="T13" s="152"/>
      <c r="U13" s="152"/>
      <c r="V13" s="152"/>
      <c r="W13" s="152"/>
      <c r="X13" s="152"/>
      <c r="Y13" s="152"/>
      <c r="Z13" s="152"/>
      <c r="AA13" s="152"/>
      <c r="AB13" s="152"/>
      <c r="AC13" s="152"/>
      <c r="AD13" s="153"/>
      <c r="AE13" s="150"/>
    </row>
    <row r="14" spans="1:31" ht="15.75">
      <c r="A14" s="139"/>
      <c r="B14" s="162" t="s">
        <v>753</v>
      </c>
      <c r="C14" s="466"/>
      <c r="D14" s="447" t="s">
        <v>754</v>
      </c>
      <c r="E14" s="139"/>
      <c r="F14" s="139"/>
      <c r="G14" s="139"/>
      <c r="H14" s="139"/>
      <c r="I14" s="139"/>
      <c r="J14" s="139"/>
      <c r="K14" s="139"/>
      <c r="L14" s="139"/>
      <c r="M14" s="139"/>
      <c r="N14" s="139"/>
      <c r="O14" s="139"/>
      <c r="P14" s="155">
        <f t="shared" si="0"/>
        <v>0</v>
      </c>
      <c r="Q14" s="155">
        <f t="shared" si="1"/>
        <v>0</v>
      </c>
      <c r="R14" s="155">
        <f t="shared" si="2"/>
        <v>0</v>
      </c>
      <c r="S14" s="152"/>
      <c r="T14" s="152"/>
      <c r="U14" s="152"/>
      <c r="V14" s="152"/>
      <c r="W14" s="152"/>
      <c r="X14" s="152"/>
      <c r="Y14" s="152"/>
      <c r="Z14" s="152"/>
      <c r="AA14" s="152"/>
      <c r="AB14" s="152"/>
      <c r="AC14" s="152"/>
      <c r="AD14" s="153"/>
      <c r="AE14" s="150"/>
    </row>
    <row r="15" spans="1:31" ht="15.75">
      <c r="A15" s="139"/>
      <c r="B15" s="162" t="s">
        <v>755</v>
      </c>
      <c r="C15" s="466"/>
      <c r="D15" s="447" t="s">
        <v>756</v>
      </c>
      <c r="E15" s="139"/>
      <c r="F15" s="139"/>
      <c r="G15" s="139"/>
      <c r="H15" s="139"/>
      <c r="I15" s="139"/>
      <c r="J15" s="139"/>
      <c r="K15" s="139"/>
      <c r="L15" s="139"/>
      <c r="M15" s="139"/>
      <c r="N15" s="139"/>
      <c r="O15" s="139"/>
      <c r="P15" s="155">
        <f t="shared" si="0"/>
        <v>0</v>
      </c>
      <c r="Q15" s="155">
        <f t="shared" si="1"/>
        <v>0</v>
      </c>
      <c r="R15" s="155">
        <f t="shared" si="2"/>
        <v>0</v>
      </c>
      <c r="S15" s="152"/>
      <c r="T15" s="152"/>
      <c r="U15" s="152"/>
      <c r="V15" s="152"/>
      <c r="W15" s="152"/>
      <c r="X15" s="152"/>
      <c r="Y15" s="152"/>
      <c r="Z15" s="152"/>
      <c r="AA15" s="152"/>
      <c r="AB15" s="152"/>
      <c r="AC15" s="152"/>
      <c r="AD15" s="153"/>
      <c r="AE15" s="150"/>
    </row>
    <row r="16" spans="1:31" ht="15.75">
      <c r="A16" s="139"/>
      <c r="B16" s="162" t="s">
        <v>757</v>
      </c>
      <c r="C16" s="683"/>
      <c r="D16" s="447" t="s">
        <v>752</v>
      </c>
      <c r="E16" s="139"/>
      <c r="F16" s="139"/>
      <c r="G16" s="139"/>
      <c r="H16" s="139"/>
      <c r="I16" s="139"/>
      <c r="J16" s="139"/>
      <c r="K16" s="139"/>
      <c r="L16" s="139"/>
      <c r="M16" s="139"/>
      <c r="N16" s="139"/>
      <c r="O16" s="139"/>
      <c r="P16" s="155">
        <f t="shared" si="0"/>
        <v>0</v>
      </c>
      <c r="Q16" s="155">
        <f t="shared" si="1"/>
        <v>0</v>
      </c>
      <c r="R16" s="155">
        <f t="shared" si="2"/>
        <v>0</v>
      </c>
      <c r="S16" s="152"/>
      <c r="T16" s="152"/>
      <c r="U16" s="152"/>
      <c r="V16" s="152"/>
      <c r="W16" s="152"/>
      <c r="X16" s="152"/>
      <c r="Y16" s="152"/>
      <c r="Z16" s="152"/>
      <c r="AA16" s="152"/>
      <c r="AB16" s="152"/>
      <c r="AC16" s="152"/>
      <c r="AD16" s="153"/>
      <c r="AE16" s="150"/>
    </row>
    <row r="17" spans="1:31" ht="15.75">
      <c r="A17" s="139"/>
      <c r="B17" s="162"/>
      <c r="C17" s="467"/>
      <c r="D17" s="447"/>
      <c r="E17" s="139"/>
      <c r="F17" s="139"/>
      <c r="G17" s="139"/>
      <c r="H17" s="139"/>
      <c r="I17" s="139"/>
      <c r="J17" s="139"/>
      <c r="K17" s="139"/>
      <c r="L17" s="139"/>
      <c r="M17" s="139"/>
      <c r="N17" s="139"/>
      <c r="O17" s="139"/>
      <c r="P17" s="155">
        <f t="shared" si="0"/>
        <v>0</v>
      </c>
      <c r="Q17" s="155">
        <f t="shared" si="1"/>
        <v>0</v>
      </c>
      <c r="R17" s="155">
        <f t="shared" si="2"/>
        <v>0</v>
      </c>
      <c r="S17" s="152"/>
      <c r="T17" s="152"/>
      <c r="U17" s="152"/>
      <c r="V17" s="152"/>
      <c r="W17" s="152"/>
      <c r="X17" s="152"/>
      <c r="Y17" s="152"/>
      <c r="Z17" s="152"/>
      <c r="AA17" s="152"/>
      <c r="AB17" s="152"/>
      <c r="AC17" s="152"/>
      <c r="AD17" s="153"/>
      <c r="AE17" s="150"/>
    </row>
    <row r="18" spans="1:31" ht="34.5" customHeight="1">
      <c r="A18" s="139"/>
      <c r="B18" s="620" t="s">
        <v>758</v>
      </c>
      <c r="C18" s="466"/>
      <c r="D18" s="447" t="s">
        <v>759</v>
      </c>
      <c r="E18" s="139"/>
      <c r="F18" s="139"/>
      <c r="G18" s="139"/>
      <c r="H18" s="139"/>
      <c r="I18" s="139"/>
      <c r="J18" s="139"/>
      <c r="K18" s="139"/>
      <c r="L18" s="139"/>
      <c r="M18" s="139"/>
      <c r="N18" s="139"/>
      <c r="O18" s="139"/>
      <c r="P18" s="155">
        <f t="shared" si="0"/>
        <v>0</v>
      </c>
      <c r="Q18" s="155">
        <f t="shared" si="1"/>
        <v>0</v>
      </c>
      <c r="R18" s="155">
        <f t="shared" si="2"/>
        <v>0</v>
      </c>
      <c r="S18" s="152"/>
      <c r="T18" s="152"/>
      <c r="U18" s="152"/>
      <c r="V18" s="152"/>
      <c r="W18" s="152"/>
      <c r="X18" s="152"/>
      <c r="Y18" s="152"/>
      <c r="Z18" s="152"/>
      <c r="AA18" s="152"/>
      <c r="AB18" s="152"/>
      <c r="AC18" s="152"/>
      <c r="AD18" s="153"/>
      <c r="AE18" s="150"/>
    </row>
    <row r="19" spans="1:31" ht="39.75" customHeight="1">
      <c r="A19" s="139"/>
      <c r="B19" s="164" t="s">
        <v>760</v>
      </c>
      <c r="C19" s="683"/>
      <c r="D19" s="447" t="s">
        <v>759</v>
      </c>
      <c r="E19" s="139"/>
      <c r="F19" s="139"/>
      <c r="G19" s="139"/>
      <c r="H19" s="139"/>
      <c r="I19" s="139"/>
      <c r="J19" s="139"/>
      <c r="K19" s="139"/>
      <c r="L19" s="139"/>
      <c r="M19" s="139"/>
      <c r="N19" s="139"/>
      <c r="O19" s="139"/>
      <c r="P19" s="100"/>
      <c r="Q19" s="152"/>
      <c r="R19" s="152"/>
      <c r="S19" s="152"/>
      <c r="T19" s="152"/>
      <c r="U19" s="152"/>
      <c r="V19" s="152"/>
      <c r="W19" s="152"/>
      <c r="X19" s="152"/>
      <c r="Y19" s="152"/>
      <c r="Z19" s="152"/>
      <c r="AA19" s="152"/>
      <c r="AB19" s="152"/>
      <c r="AC19" s="152"/>
      <c r="AD19" s="153"/>
      <c r="AE19" s="150"/>
    </row>
    <row r="20" spans="1:31" ht="15.75">
      <c r="A20" s="139"/>
      <c r="B20" s="162"/>
      <c r="C20" s="468"/>
      <c r="D20" s="447"/>
      <c r="E20" s="139"/>
      <c r="F20" s="139"/>
      <c r="G20" s="139"/>
      <c r="H20" s="139"/>
      <c r="I20" s="139"/>
      <c r="J20" s="139"/>
      <c r="K20" s="139"/>
      <c r="L20" s="139"/>
      <c r="M20" s="139"/>
      <c r="N20" s="139"/>
      <c r="O20" s="139"/>
      <c r="P20" s="150"/>
      <c r="Q20" s="100"/>
      <c r="R20" s="100"/>
      <c r="S20" s="100"/>
      <c r="T20" s="100"/>
      <c r="U20" s="100"/>
      <c r="V20" s="100"/>
      <c r="W20" s="100"/>
      <c r="X20" s="100"/>
      <c r="Y20" s="100"/>
      <c r="Z20" s="100"/>
      <c r="AA20" s="100"/>
      <c r="AB20" s="100"/>
      <c r="AC20" s="100"/>
      <c r="AD20" s="150"/>
      <c r="AE20" s="150"/>
    </row>
    <row r="21" spans="1:31" ht="15.75">
      <c r="A21" s="139"/>
      <c r="B21" s="162" t="s">
        <v>761</v>
      </c>
      <c r="C21" s="469"/>
      <c r="D21" s="447" t="s">
        <v>762</v>
      </c>
      <c r="E21" s="139"/>
      <c r="F21" s="139"/>
      <c r="G21" s="139"/>
      <c r="H21" s="139"/>
      <c r="I21" s="139"/>
      <c r="J21" s="139"/>
      <c r="K21" s="139"/>
      <c r="L21" s="139"/>
      <c r="M21" s="139"/>
      <c r="N21" s="139"/>
      <c r="O21" s="139"/>
      <c r="P21" s="157" t="s">
        <v>763</v>
      </c>
      <c r="Q21" s="100"/>
      <c r="R21" s="100"/>
      <c r="S21" s="100"/>
      <c r="T21" s="100"/>
      <c r="U21" s="100"/>
      <c r="V21" s="100"/>
      <c r="W21" s="100"/>
      <c r="X21" s="100"/>
      <c r="Y21" s="100"/>
      <c r="Z21" s="100"/>
      <c r="AA21" s="100"/>
      <c r="AB21" s="100"/>
      <c r="AC21" s="100"/>
      <c r="AD21" s="150"/>
      <c r="AE21" s="150"/>
    </row>
    <row r="22" spans="1:31" ht="20.25">
      <c r="A22" s="139"/>
      <c r="B22" s="162"/>
      <c r="C22" s="165"/>
      <c r="D22" s="139"/>
      <c r="E22" s="139"/>
      <c r="F22" s="139"/>
      <c r="G22" s="139"/>
      <c r="H22" s="139"/>
      <c r="I22" s="139"/>
      <c r="J22" s="139"/>
      <c r="K22" s="139"/>
      <c r="L22" s="139"/>
      <c r="M22" s="139"/>
      <c r="N22" s="139"/>
      <c r="O22" s="139"/>
      <c r="P22" s="150"/>
      <c r="Q22" s="100"/>
      <c r="R22" s="100"/>
      <c r="S22" s="100"/>
      <c r="T22" s="100"/>
      <c r="U22" s="166" t="s">
        <v>766</v>
      </c>
      <c r="V22" s="100"/>
      <c r="W22" s="100"/>
      <c r="X22" s="100"/>
      <c r="Y22" s="100"/>
      <c r="Z22" s="100"/>
      <c r="AA22" s="100"/>
      <c r="AB22" s="100"/>
      <c r="AC22" s="100"/>
      <c r="AD22" s="150"/>
      <c r="AE22" s="167"/>
    </row>
    <row r="23" spans="1:31" ht="15.75">
      <c r="A23" s="139"/>
      <c r="B23" s="162"/>
      <c r="C23" s="165"/>
      <c r="D23" s="139"/>
      <c r="E23" s="139"/>
      <c r="F23" s="139"/>
      <c r="G23" s="139"/>
      <c r="H23" s="139"/>
      <c r="I23" s="139"/>
      <c r="J23" s="139"/>
      <c r="K23" s="139"/>
      <c r="L23" s="139"/>
      <c r="M23" s="139"/>
      <c r="N23" s="139"/>
      <c r="O23" s="139"/>
      <c r="P23" s="168"/>
      <c r="Q23" s="168"/>
      <c r="R23" s="169">
        <f aca="true" t="shared" si="3" ref="R23:AC23">D39</f>
        <v>0</v>
      </c>
      <c r="S23" s="169">
        <f t="shared" si="3"/>
        <v>0</v>
      </c>
      <c r="T23" s="169">
        <f t="shared" si="3"/>
        <v>0</v>
      </c>
      <c r="U23" s="169">
        <f t="shared" si="3"/>
        <v>0</v>
      </c>
      <c r="V23" s="169">
        <f t="shared" si="3"/>
        <v>0</v>
      </c>
      <c r="W23" s="169">
        <f t="shared" si="3"/>
        <v>0</v>
      </c>
      <c r="X23" s="169">
        <f t="shared" si="3"/>
        <v>0</v>
      </c>
      <c r="Y23" s="169">
        <f t="shared" si="3"/>
        <v>0</v>
      </c>
      <c r="Z23" s="169">
        <f t="shared" si="3"/>
        <v>0</v>
      </c>
      <c r="AA23" s="169">
        <f t="shared" si="3"/>
        <v>0</v>
      </c>
      <c r="AB23" s="169">
        <f t="shared" si="3"/>
        <v>0</v>
      </c>
      <c r="AC23" s="169">
        <f t="shared" si="3"/>
        <v>0</v>
      </c>
      <c r="AD23" s="170" t="s">
        <v>771</v>
      </c>
      <c r="AE23" s="167"/>
    </row>
    <row r="24" spans="1:31" ht="15.75">
      <c r="A24" s="139"/>
      <c r="B24" s="162"/>
      <c r="C24" s="165"/>
      <c r="D24" s="139"/>
      <c r="E24" s="139"/>
      <c r="F24" s="139"/>
      <c r="G24" s="139"/>
      <c r="H24" s="139"/>
      <c r="I24" s="139"/>
      <c r="J24" s="139"/>
      <c r="K24" s="139"/>
      <c r="L24" s="139"/>
      <c r="M24" s="139"/>
      <c r="N24" s="139"/>
      <c r="O24" s="139"/>
      <c r="P24" s="100"/>
      <c r="Q24" s="171" t="s">
        <v>774</v>
      </c>
      <c r="R24" s="100"/>
      <c r="S24" s="100"/>
      <c r="T24" s="100"/>
      <c r="U24" s="100"/>
      <c r="V24" s="100"/>
      <c r="W24" s="100"/>
      <c r="X24" s="100"/>
      <c r="Y24" s="100"/>
      <c r="Z24" s="100"/>
      <c r="AA24" s="100"/>
      <c r="AB24" s="100"/>
      <c r="AC24" s="100"/>
      <c r="AD24" s="170"/>
      <c r="AE24" s="150"/>
    </row>
    <row r="25" spans="1:31" ht="15.75">
      <c r="A25" s="162" t="s">
        <v>775</v>
      </c>
      <c r="B25" s="162"/>
      <c r="C25" s="165"/>
      <c r="D25" s="139"/>
      <c r="E25" s="139"/>
      <c r="F25" s="139"/>
      <c r="G25" s="139"/>
      <c r="H25" s="139"/>
      <c r="I25" s="139"/>
      <c r="J25" s="139"/>
      <c r="K25" s="139"/>
      <c r="L25" s="139"/>
      <c r="M25" s="139"/>
      <c r="N25" s="139"/>
      <c r="O25" s="139"/>
      <c r="P25" s="100">
        <v>1</v>
      </c>
      <c r="Q25" s="172" t="str">
        <f aca="true" t="shared" si="4" ref="Q25:Q41">B41</f>
        <v>Arroz inundado #1</v>
      </c>
      <c r="R25" s="173">
        <f aca="true" t="shared" si="5" ref="R25:AC40">D41*C$63</f>
        <v>0</v>
      </c>
      <c r="S25" s="173">
        <f t="shared" si="5"/>
        <v>0</v>
      </c>
      <c r="T25" s="173">
        <f t="shared" si="5"/>
        <v>0</v>
      </c>
      <c r="U25" s="173">
        <f t="shared" si="5"/>
        <v>0</v>
      </c>
      <c r="V25" s="173">
        <f t="shared" si="5"/>
        <v>0</v>
      </c>
      <c r="W25" s="173">
        <f t="shared" si="5"/>
        <v>0</v>
      </c>
      <c r="X25" s="173">
        <f t="shared" si="5"/>
        <v>0</v>
      </c>
      <c r="Y25" s="173">
        <f t="shared" si="5"/>
        <v>0</v>
      </c>
      <c r="Z25" s="173">
        <f t="shared" si="5"/>
        <v>0</v>
      </c>
      <c r="AA25" s="173">
        <f t="shared" si="5"/>
        <v>0</v>
      </c>
      <c r="AB25" s="173">
        <f t="shared" si="5"/>
        <v>0</v>
      </c>
      <c r="AC25" s="173">
        <f t="shared" si="5"/>
        <v>0</v>
      </c>
      <c r="AD25" s="174">
        <f aca="true" t="shared" si="6" ref="AD25:AD41">SUM(R25:AC25)</f>
        <v>0</v>
      </c>
      <c r="AE25" s="150"/>
    </row>
    <row r="26" spans="1:31" ht="18.75">
      <c r="A26" s="139"/>
      <c r="B26" s="472" t="s">
        <v>776</v>
      </c>
      <c r="C26" s="165"/>
      <c r="D26" s="139"/>
      <c r="E26" s="139"/>
      <c r="F26" s="139"/>
      <c r="G26" s="139"/>
      <c r="H26" s="139"/>
      <c r="I26" s="139"/>
      <c r="J26" s="139"/>
      <c r="K26" s="139"/>
      <c r="L26" s="139"/>
      <c r="M26" s="139"/>
      <c r="N26" s="139"/>
      <c r="O26" s="139"/>
      <c r="P26" s="100">
        <f>P25+1</f>
        <v>2</v>
      </c>
      <c r="Q26" s="172" t="str">
        <f t="shared" si="4"/>
        <v>Arroz inundado #2</v>
      </c>
      <c r="R26" s="173">
        <f t="shared" si="5"/>
        <v>0</v>
      </c>
      <c r="S26" s="173">
        <f t="shared" si="5"/>
        <v>0</v>
      </c>
      <c r="T26" s="173">
        <f t="shared" si="5"/>
        <v>0</v>
      </c>
      <c r="U26" s="173">
        <f t="shared" si="5"/>
        <v>0</v>
      </c>
      <c r="V26" s="173">
        <f t="shared" si="5"/>
        <v>0</v>
      </c>
      <c r="W26" s="173">
        <f t="shared" si="5"/>
        <v>0</v>
      </c>
      <c r="X26" s="173">
        <f t="shared" si="5"/>
        <v>0</v>
      </c>
      <c r="Y26" s="173">
        <f t="shared" si="5"/>
        <v>0</v>
      </c>
      <c r="Z26" s="173">
        <f t="shared" si="5"/>
        <v>0</v>
      </c>
      <c r="AA26" s="173">
        <f t="shared" si="5"/>
        <v>0</v>
      </c>
      <c r="AB26" s="173">
        <f t="shared" si="5"/>
        <v>0</v>
      </c>
      <c r="AC26" s="173">
        <f t="shared" si="5"/>
        <v>0</v>
      </c>
      <c r="AD26" s="174">
        <f t="shared" si="6"/>
        <v>0</v>
      </c>
      <c r="AE26" s="150"/>
    </row>
    <row r="27" spans="1:31" ht="18.75">
      <c r="A27" s="139"/>
      <c r="B27" s="473" t="s">
        <v>777</v>
      </c>
      <c r="C27" s="165"/>
      <c r="D27" s="139"/>
      <c r="E27" s="139"/>
      <c r="F27" s="139"/>
      <c r="G27" s="139"/>
      <c r="H27" s="139"/>
      <c r="I27" s="139"/>
      <c r="J27" s="139"/>
      <c r="K27" s="139"/>
      <c r="L27" s="139"/>
      <c r="M27" s="139"/>
      <c r="N27" s="139"/>
      <c r="O27" s="139"/>
      <c r="P27" s="100">
        <f aca="true" t="shared" si="7" ref="P27:P41">P26+1</f>
        <v>3</v>
      </c>
      <c r="Q27" s="172" t="str">
        <f t="shared" si="4"/>
        <v>Arroz inundado #3</v>
      </c>
      <c r="R27" s="173">
        <f t="shared" si="5"/>
        <v>0</v>
      </c>
      <c r="S27" s="173">
        <f t="shared" si="5"/>
        <v>0</v>
      </c>
      <c r="T27" s="173">
        <f t="shared" si="5"/>
        <v>0</v>
      </c>
      <c r="U27" s="173">
        <f t="shared" si="5"/>
        <v>0</v>
      </c>
      <c r="V27" s="173">
        <f t="shared" si="5"/>
        <v>0</v>
      </c>
      <c r="W27" s="173">
        <f t="shared" si="5"/>
        <v>0</v>
      </c>
      <c r="X27" s="173">
        <f t="shared" si="5"/>
        <v>0</v>
      </c>
      <c r="Y27" s="173">
        <f t="shared" si="5"/>
        <v>0</v>
      </c>
      <c r="Z27" s="173">
        <f t="shared" si="5"/>
        <v>0</v>
      </c>
      <c r="AA27" s="173">
        <f t="shared" si="5"/>
        <v>0</v>
      </c>
      <c r="AB27" s="173">
        <f t="shared" si="5"/>
        <v>0</v>
      </c>
      <c r="AC27" s="173">
        <f t="shared" si="5"/>
        <v>0</v>
      </c>
      <c r="AD27" s="174">
        <f t="shared" si="6"/>
        <v>0</v>
      </c>
      <c r="AE27" s="150"/>
    </row>
    <row r="28" spans="1:31" ht="18.75">
      <c r="A28" s="139"/>
      <c r="B28" s="473" t="s">
        <v>778</v>
      </c>
      <c r="C28" s="165"/>
      <c r="D28" s="139"/>
      <c r="E28" s="139"/>
      <c r="F28" s="139"/>
      <c r="G28" s="139"/>
      <c r="H28" s="139"/>
      <c r="I28" s="139"/>
      <c r="J28" s="139"/>
      <c r="K28" s="139"/>
      <c r="L28" s="139"/>
      <c r="M28" s="139"/>
      <c r="N28" s="139"/>
      <c r="O28" s="139"/>
      <c r="P28" s="100">
        <f t="shared" si="7"/>
        <v>4</v>
      </c>
      <c r="Q28" s="172">
        <f t="shared" si="4"/>
        <v>0</v>
      </c>
      <c r="R28" s="173">
        <f t="shared" si="5"/>
        <v>0</v>
      </c>
      <c r="S28" s="173">
        <f t="shared" si="5"/>
        <v>0</v>
      </c>
      <c r="T28" s="173">
        <f t="shared" si="5"/>
        <v>0</v>
      </c>
      <c r="U28" s="173">
        <f t="shared" si="5"/>
        <v>0</v>
      </c>
      <c r="V28" s="173">
        <f t="shared" si="5"/>
        <v>0</v>
      </c>
      <c r="W28" s="173">
        <f t="shared" si="5"/>
        <v>0</v>
      </c>
      <c r="X28" s="173">
        <f t="shared" si="5"/>
        <v>0</v>
      </c>
      <c r="Y28" s="173">
        <f t="shared" si="5"/>
        <v>0</v>
      </c>
      <c r="Z28" s="173">
        <f t="shared" si="5"/>
        <v>0</v>
      </c>
      <c r="AA28" s="173">
        <f t="shared" si="5"/>
        <v>0</v>
      </c>
      <c r="AB28" s="173">
        <f t="shared" si="5"/>
        <v>0</v>
      </c>
      <c r="AC28" s="173">
        <f t="shared" si="5"/>
        <v>0</v>
      </c>
      <c r="AD28" s="174">
        <f t="shared" si="6"/>
        <v>0</v>
      </c>
      <c r="AE28" s="150"/>
    </row>
    <row r="29" spans="1:31" ht="18.75">
      <c r="A29" s="139"/>
      <c r="B29" s="473" t="s">
        <v>780</v>
      </c>
      <c r="C29" s="165"/>
      <c r="D29" s="139"/>
      <c r="E29" s="139"/>
      <c r="F29" s="139"/>
      <c r="G29" s="139"/>
      <c r="H29" s="139"/>
      <c r="I29" s="139"/>
      <c r="J29" s="139"/>
      <c r="K29" s="139"/>
      <c r="L29" s="139"/>
      <c r="M29" s="139"/>
      <c r="N29" s="139"/>
      <c r="O29" s="139"/>
      <c r="P29" s="100">
        <f t="shared" si="7"/>
        <v>5</v>
      </c>
      <c r="Q29" s="172">
        <f t="shared" si="4"/>
        <v>0</v>
      </c>
      <c r="R29" s="173">
        <f t="shared" si="5"/>
        <v>0</v>
      </c>
      <c r="S29" s="173">
        <f t="shared" si="5"/>
        <v>0</v>
      </c>
      <c r="T29" s="173">
        <f t="shared" si="5"/>
        <v>0</v>
      </c>
      <c r="U29" s="173">
        <f t="shared" si="5"/>
        <v>0</v>
      </c>
      <c r="V29" s="173">
        <f t="shared" si="5"/>
        <v>0</v>
      </c>
      <c r="W29" s="173">
        <f t="shared" si="5"/>
        <v>0</v>
      </c>
      <c r="X29" s="173">
        <f t="shared" si="5"/>
        <v>0</v>
      </c>
      <c r="Y29" s="173">
        <f t="shared" si="5"/>
        <v>0</v>
      </c>
      <c r="Z29" s="173">
        <f t="shared" si="5"/>
        <v>0</v>
      </c>
      <c r="AA29" s="173">
        <f t="shared" si="5"/>
        <v>0</v>
      </c>
      <c r="AB29" s="173">
        <f t="shared" si="5"/>
        <v>0</v>
      </c>
      <c r="AC29" s="173">
        <f t="shared" si="5"/>
        <v>0</v>
      </c>
      <c r="AD29" s="174">
        <f t="shared" si="6"/>
        <v>0</v>
      </c>
      <c r="AE29" s="150"/>
    </row>
    <row r="30" spans="1:31" ht="18.75">
      <c r="A30" s="139"/>
      <c r="B30" s="473" t="s">
        <v>781</v>
      </c>
      <c r="C30" s="165"/>
      <c r="D30" s="139"/>
      <c r="E30" s="139"/>
      <c r="F30" s="139"/>
      <c r="G30" s="139"/>
      <c r="H30" s="139"/>
      <c r="I30" s="139"/>
      <c r="J30" s="139"/>
      <c r="K30" s="139"/>
      <c r="L30" s="139"/>
      <c r="M30" s="139"/>
      <c r="N30" s="139"/>
      <c r="O30" s="139"/>
      <c r="P30" s="100">
        <f t="shared" si="7"/>
        <v>6</v>
      </c>
      <c r="Q30" s="172">
        <f t="shared" si="4"/>
        <v>0</v>
      </c>
      <c r="R30" s="173">
        <f t="shared" si="5"/>
        <v>0</v>
      </c>
      <c r="S30" s="173">
        <f t="shared" si="5"/>
        <v>0</v>
      </c>
      <c r="T30" s="173">
        <f t="shared" si="5"/>
        <v>0</v>
      </c>
      <c r="U30" s="173">
        <f t="shared" si="5"/>
        <v>0</v>
      </c>
      <c r="V30" s="173">
        <f t="shared" si="5"/>
        <v>0</v>
      </c>
      <c r="W30" s="173">
        <f t="shared" si="5"/>
        <v>0</v>
      </c>
      <c r="X30" s="173">
        <f t="shared" si="5"/>
        <v>0</v>
      </c>
      <c r="Y30" s="173">
        <f t="shared" si="5"/>
        <v>0</v>
      </c>
      <c r="Z30" s="173">
        <f t="shared" si="5"/>
        <v>0</v>
      </c>
      <c r="AA30" s="173">
        <f t="shared" si="5"/>
        <v>0</v>
      </c>
      <c r="AB30" s="173">
        <f t="shared" si="5"/>
        <v>0</v>
      </c>
      <c r="AC30" s="173">
        <f t="shared" si="5"/>
        <v>0</v>
      </c>
      <c r="AD30" s="174">
        <f t="shared" si="6"/>
        <v>0</v>
      </c>
      <c r="AE30" s="150"/>
    </row>
    <row r="31" spans="1:31" ht="18.75">
      <c r="A31" s="139"/>
      <c r="B31" s="473" t="s">
        <v>414</v>
      </c>
      <c r="C31" s="139"/>
      <c r="D31" s="139"/>
      <c r="E31" s="139"/>
      <c r="F31" s="139"/>
      <c r="G31" s="139"/>
      <c r="H31" s="139"/>
      <c r="I31" s="139"/>
      <c r="J31" s="139"/>
      <c r="K31" s="139"/>
      <c r="L31" s="139"/>
      <c r="M31" s="139"/>
      <c r="N31" s="139"/>
      <c r="O31" s="139"/>
      <c r="P31" s="100">
        <f t="shared" si="7"/>
        <v>7</v>
      </c>
      <c r="Q31" s="172">
        <f t="shared" si="4"/>
        <v>0</v>
      </c>
      <c r="R31" s="173">
        <f t="shared" si="5"/>
        <v>0</v>
      </c>
      <c r="S31" s="173">
        <f t="shared" si="5"/>
        <v>0</v>
      </c>
      <c r="T31" s="173">
        <f t="shared" si="5"/>
        <v>0</v>
      </c>
      <c r="U31" s="173">
        <f t="shared" si="5"/>
        <v>0</v>
      </c>
      <c r="V31" s="173">
        <f t="shared" si="5"/>
        <v>0</v>
      </c>
      <c r="W31" s="173">
        <f t="shared" si="5"/>
        <v>0</v>
      </c>
      <c r="X31" s="173">
        <f t="shared" si="5"/>
        <v>0</v>
      </c>
      <c r="Y31" s="173">
        <f t="shared" si="5"/>
        <v>0</v>
      </c>
      <c r="Z31" s="173">
        <f t="shared" si="5"/>
        <v>0</v>
      </c>
      <c r="AA31" s="173">
        <f t="shared" si="5"/>
        <v>0</v>
      </c>
      <c r="AB31" s="173">
        <f t="shared" si="5"/>
        <v>0</v>
      </c>
      <c r="AC31" s="173">
        <f t="shared" si="5"/>
        <v>0</v>
      </c>
      <c r="AD31" s="174">
        <f t="shared" si="6"/>
        <v>0</v>
      </c>
      <c r="AE31" s="150"/>
    </row>
    <row r="32" spans="1:31" ht="18.75">
      <c r="A32" s="139"/>
      <c r="B32" s="473" t="s">
        <v>407</v>
      </c>
      <c r="C32" s="139"/>
      <c r="D32" s="139"/>
      <c r="E32" s="139"/>
      <c r="F32" s="139"/>
      <c r="G32" s="139"/>
      <c r="H32" s="139"/>
      <c r="I32" s="139"/>
      <c r="J32" s="139"/>
      <c r="K32" s="139"/>
      <c r="L32" s="139"/>
      <c r="M32" s="139"/>
      <c r="N32" s="139"/>
      <c r="O32" s="139"/>
      <c r="P32" s="100">
        <f t="shared" si="7"/>
        <v>8</v>
      </c>
      <c r="Q32" s="172">
        <f t="shared" si="4"/>
        <v>0</v>
      </c>
      <c r="R32" s="173">
        <f t="shared" si="5"/>
        <v>0</v>
      </c>
      <c r="S32" s="173">
        <f t="shared" si="5"/>
        <v>0</v>
      </c>
      <c r="T32" s="173">
        <f t="shared" si="5"/>
        <v>0</v>
      </c>
      <c r="U32" s="173">
        <f t="shared" si="5"/>
        <v>0</v>
      </c>
      <c r="V32" s="173">
        <f t="shared" si="5"/>
        <v>0</v>
      </c>
      <c r="W32" s="173">
        <f t="shared" si="5"/>
        <v>0</v>
      </c>
      <c r="X32" s="173">
        <f t="shared" si="5"/>
        <v>0</v>
      </c>
      <c r="Y32" s="173">
        <f t="shared" si="5"/>
        <v>0</v>
      </c>
      <c r="Z32" s="173">
        <f t="shared" si="5"/>
        <v>0</v>
      </c>
      <c r="AA32" s="173">
        <f t="shared" si="5"/>
        <v>0</v>
      </c>
      <c r="AB32" s="173">
        <f t="shared" si="5"/>
        <v>0</v>
      </c>
      <c r="AC32" s="173">
        <f t="shared" si="5"/>
        <v>0</v>
      </c>
      <c r="AD32" s="174">
        <f t="shared" si="6"/>
        <v>0</v>
      </c>
      <c r="AE32" s="150"/>
    </row>
    <row r="33" spans="1:31" ht="18.75">
      <c r="A33" s="139"/>
      <c r="B33" s="473" t="s">
        <v>408</v>
      </c>
      <c r="C33" s="139"/>
      <c r="D33" s="139"/>
      <c r="E33" s="139"/>
      <c r="F33" s="139"/>
      <c r="G33" s="139"/>
      <c r="H33" s="139"/>
      <c r="I33" s="139"/>
      <c r="J33" s="139"/>
      <c r="K33" s="139"/>
      <c r="L33" s="139"/>
      <c r="M33" s="139"/>
      <c r="N33" s="139"/>
      <c r="O33" s="139"/>
      <c r="P33" s="100">
        <f t="shared" si="7"/>
        <v>9</v>
      </c>
      <c r="Q33" s="172">
        <f t="shared" si="4"/>
        <v>0</v>
      </c>
      <c r="R33" s="173">
        <f t="shared" si="5"/>
        <v>0</v>
      </c>
      <c r="S33" s="173">
        <f t="shared" si="5"/>
        <v>0</v>
      </c>
      <c r="T33" s="173">
        <f t="shared" si="5"/>
        <v>0</v>
      </c>
      <c r="U33" s="173">
        <f t="shared" si="5"/>
        <v>0</v>
      </c>
      <c r="V33" s="173">
        <f t="shared" si="5"/>
        <v>0</v>
      </c>
      <c r="W33" s="173">
        <f t="shared" si="5"/>
        <v>0</v>
      </c>
      <c r="X33" s="173">
        <f t="shared" si="5"/>
        <v>0</v>
      </c>
      <c r="Y33" s="173">
        <f t="shared" si="5"/>
        <v>0</v>
      </c>
      <c r="Z33" s="173">
        <f t="shared" si="5"/>
        <v>0</v>
      </c>
      <c r="AA33" s="173">
        <f t="shared" si="5"/>
        <v>0</v>
      </c>
      <c r="AB33" s="173">
        <f t="shared" si="5"/>
        <v>0</v>
      </c>
      <c r="AC33" s="173">
        <f t="shared" si="5"/>
        <v>0</v>
      </c>
      <c r="AD33" s="174">
        <f t="shared" si="6"/>
        <v>0</v>
      </c>
      <c r="AE33" s="150"/>
    </row>
    <row r="34" spans="1:31" ht="18.75">
      <c r="A34" s="139"/>
      <c r="B34" s="473" t="s">
        <v>409</v>
      </c>
      <c r="C34" s="139"/>
      <c r="D34" s="139"/>
      <c r="E34" s="139"/>
      <c r="F34" s="139"/>
      <c r="G34" s="139"/>
      <c r="H34" s="139"/>
      <c r="I34" s="139"/>
      <c r="J34" s="139"/>
      <c r="K34" s="139"/>
      <c r="L34" s="139"/>
      <c r="M34" s="139"/>
      <c r="N34" s="139"/>
      <c r="O34" s="139"/>
      <c r="P34" s="100">
        <f t="shared" si="7"/>
        <v>10</v>
      </c>
      <c r="Q34" s="172">
        <f t="shared" si="4"/>
        <v>0</v>
      </c>
      <c r="R34" s="173">
        <f t="shared" si="5"/>
        <v>0</v>
      </c>
      <c r="S34" s="173">
        <f t="shared" si="5"/>
        <v>0</v>
      </c>
      <c r="T34" s="173">
        <f t="shared" si="5"/>
        <v>0</v>
      </c>
      <c r="U34" s="173">
        <f t="shared" si="5"/>
        <v>0</v>
      </c>
      <c r="V34" s="173">
        <f t="shared" si="5"/>
        <v>0</v>
      </c>
      <c r="W34" s="173">
        <f t="shared" si="5"/>
        <v>0</v>
      </c>
      <c r="X34" s="173">
        <f t="shared" si="5"/>
        <v>0</v>
      </c>
      <c r="Y34" s="173">
        <f t="shared" si="5"/>
        <v>0</v>
      </c>
      <c r="Z34" s="173">
        <f t="shared" si="5"/>
        <v>0</v>
      </c>
      <c r="AA34" s="173">
        <f t="shared" si="5"/>
        <v>0</v>
      </c>
      <c r="AB34" s="173">
        <f t="shared" si="5"/>
        <v>0</v>
      </c>
      <c r="AC34" s="173">
        <f t="shared" si="5"/>
        <v>0</v>
      </c>
      <c r="AD34" s="174">
        <f t="shared" si="6"/>
        <v>0</v>
      </c>
      <c r="AE34" s="150"/>
    </row>
    <row r="35" spans="1:31" ht="15.75">
      <c r="A35" s="139"/>
      <c r="B35" s="162"/>
      <c r="C35" s="139"/>
      <c r="D35" s="139"/>
      <c r="E35" s="139"/>
      <c r="F35" s="139"/>
      <c r="G35" s="139"/>
      <c r="H35" s="139"/>
      <c r="I35" s="139"/>
      <c r="J35" s="139"/>
      <c r="K35" s="139"/>
      <c r="L35" s="139"/>
      <c r="M35" s="139"/>
      <c r="N35" s="139"/>
      <c r="O35" s="139"/>
      <c r="P35" s="100">
        <f t="shared" si="7"/>
        <v>11</v>
      </c>
      <c r="Q35" s="172">
        <f t="shared" si="4"/>
        <v>0</v>
      </c>
      <c r="R35" s="173">
        <f t="shared" si="5"/>
        <v>0</v>
      </c>
      <c r="S35" s="173">
        <f t="shared" si="5"/>
        <v>0</v>
      </c>
      <c r="T35" s="173">
        <f t="shared" si="5"/>
        <v>0</v>
      </c>
      <c r="U35" s="173">
        <f t="shared" si="5"/>
        <v>0</v>
      </c>
      <c r="V35" s="173">
        <f t="shared" si="5"/>
        <v>0</v>
      </c>
      <c r="W35" s="173">
        <f t="shared" si="5"/>
        <v>0</v>
      </c>
      <c r="X35" s="173">
        <f t="shared" si="5"/>
        <v>0</v>
      </c>
      <c r="Y35" s="173">
        <f t="shared" si="5"/>
        <v>0</v>
      </c>
      <c r="Z35" s="173">
        <f t="shared" si="5"/>
        <v>0</v>
      </c>
      <c r="AA35" s="173">
        <f t="shared" si="5"/>
        <v>0</v>
      </c>
      <c r="AB35" s="173">
        <f t="shared" si="5"/>
        <v>0</v>
      </c>
      <c r="AC35" s="173">
        <f t="shared" si="5"/>
        <v>0</v>
      </c>
      <c r="AD35" s="174">
        <f t="shared" si="6"/>
        <v>0</v>
      </c>
      <c r="AE35" s="150"/>
    </row>
    <row r="36" spans="1:31" ht="27">
      <c r="A36" s="175" t="s">
        <v>776</v>
      </c>
      <c r="B36" s="162"/>
      <c r="C36" s="139"/>
      <c r="D36" s="139"/>
      <c r="E36" s="139"/>
      <c r="F36" s="139"/>
      <c r="G36" s="139"/>
      <c r="H36" s="139"/>
      <c r="I36" s="139"/>
      <c r="J36" s="139"/>
      <c r="K36" s="139"/>
      <c r="L36" s="139"/>
      <c r="M36" s="139"/>
      <c r="N36" s="139"/>
      <c r="O36" s="139"/>
      <c r="P36" s="100">
        <f t="shared" si="7"/>
        <v>12</v>
      </c>
      <c r="Q36" s="172">
        <f t="shared" si="4"/>
        <v>0</v>
      </c>
      <c r="R36" s="173">
        <f t="shared" si="5"/>
        <v>0</v>
      </c>
      <c r="S36" s="173">
        <f t="shared" si="5"/>
        <v>0</v>
      </c>
      <c r="T36" s="173">
        <f t="shared" si="5"/>
        <v>0</v>
      </c>
      <c r="U36" s="173">
        <f t="shared" si="5"/>
        <v>0</v>
      </c>
      <c r="V36" s="173">
        <f t="shared" si="5"/>
        <v>0</v>
      </c>
      <c r="W36" s="173">
        <f t="shared" si="5"/>
        <v>0</v>
      </c>
      <c r="X36" s="173">
        <f t="shared" si="5"/>
        <v>0</v>
      </c>
      <c r="Y36" s="173">
        <f t="shared" si="5"/>
        <v>0</v>
      </c>
      <c r="Z36" s="173">
        <f t="shared" si="5"/>
        <v>0</v>
      </c>
      <c r="AA36" s="173">
        <f t="shared" si="5"/>
        <v>0</v>
      </c>
      <c r="AB36" s="173">
        <f t="shared" si="5"/>
        <v>0</v>
      </c>
      <c r="AC36" s="173">
        <f t="shared" si="5"/>
        <v>0</v>
      </c>
      <c r="AD36" s="174">
        <f t="shared" si="6"/>
        <v>0</v>
      </c>
      <c r="AE36" s="150"/>
    </row>
    <row r="37" spans="1:31" ht="15.75">
      <c r="A37" s="150"/>
      <c r="B37" s="150"/>
      <c r="C37" s="485" t="s">
        <v>785</v>
      </c>
      <c r="D37" s="150"/>
      <c r="E37" s="150"/>
      <c r="F37" s="150"/>
      <c r="G37" s="150"/>
      <c r="H37" s="150"/>
      <c r="I37" s="150"/>
      <c r="J37" s="150"/>
      <c r="K37" s="150"/>
      <c r="L37" s="150"/>
      <c r="M37" s="150"/>
      <c r="N37" s="150"/>
      <c r="O37" s="150"/>
      <c r="P37" s="100">
        <f t="shared" si="7"/>
        <v>13</v>
      </c>
      <c r="Q37" s="172">
        <f t="shared" si="4"/>
        <v>0</v>
      </c>
      <c r="R37" s="173">
        <f t="shared" si="5"/>
        <v>0</v>
      </c>
      <c r="S37" s="173">
        <f t="shared" si="5"/>
        <v>0</v>
      </c>
      <c r="T37" s="173">
        <f t="shared" si="5"/>
        <v>0</v>
      </c>
      <c r="U37" s="173">
        <f t="shared" si="5"/>
        <v>0</v>
      </c>
      <c r="V37" s="173">
        <f t="shared" si="5"/>
        <v>0</v>
      </c>
      <c r="W37" s="173">
        <f t="shared" si="5"/>
        <v>0</v>
      </c>
      <c r="X37" s="173">
        <f t="shared" si="5"/>
        <v>0</v>
      </c>
      <c r="Y37" s="173">
        <f t="shared" si="5"/>
        <v>0</v>
      </c>
      <c r="Z37" s="173">
        <f t="shared" si="5"/>
        <v>0</v>
      </c>
      <c r="AA37" s="173">
        <f t="shared" si="5"/>
        <v>0</v>
      </c>
      <c r="AB37" s="173">
        <f t="shared" si="5"/>
        <v>0</v>
      </c>
      <c r="AC37" s="173">
        <f t="shared" si="5"/>
        <v>0</v>
      </c>
      <c r="AD37" s="174">
        <f t="shared" si="6"/>
        <v>0</v>
      </c>
      <c r="AE37" s="150"/>
    </row>
    <row r="38" spans="1:31" ht="16.5" thickBot="1">
      <c r="A38" s="150"/>
      <c r="B38" s="150"/>
      <c r="C38" s="485" t="s">
        <v>786</v>
      </c>
      <c r="D38" s="150"/>
      <c r="E38" s="176"/>
      <c r="F38" s="150"/>
      <c r="G38" s="150"/>
      <c r="H38" s="150"/>
      <c r="I38" s="150"/>
      <c r="J38" s="177" t="s">
        <v>787</v>
      </c>
      <c r="K38" s="150"/>
      <c r="L38" s="150"/>
      <c r="M38" s="150"/>
      <c r="N38" s="150"/>
      <c r="O38" s="150"/>
      <c r="P38" s="100">
        <f t="shared" si="7"/>
        <v>14</v>
      </c>
      <c r="Q38" s="172">
        <f t="shared" si="4"/>
        <v>0</v>
      </c>
      <c r="R38" s="173">
        <f t="shared" si="5"/>
        <v>0</v>
      </c>
      <c r="S38" s="173">
        <f t="shared" si="5"/>
        <v>0</v>
      </c>
      <c r="T38" s="173">
        <f t="shared" si="5"/>
        <v>0</v>
      </c>
      <c r="U38" s="173">
        <f t="shared" si="5"/>
        <v>0</v>
      </c>
      <c r="V38" s="173">
        <f t="shared" si="5"/>
        <v>0</v>
      </c>
      <c r="W38" s="173">
        <f t="shared" si="5"/>
        <v>0</v>
      </c>
      <c r="X38" s="173">
        <f t="shared" si="5"/>
        <v>0</v>
      </c>
      <c r="Y38" s="173">
        <f t="shared" si="5"/>
        <v>0</v>
      </c>
      <c r="Z38" s="173">
        <f t="shared" si="5"/>
        <v>0</v>
      </c>
      <c r="AA38" s="173">
        <f t="shared" si="5"/>
        <v>0</v>
      </c>
      <c r="AB38" s="173">
        <f t="shared" si="5"/>
        <v>0</v>
      </c>
      <c r="AC38" s="173">
        <f t="shared" si="5"/>
        <v>0</v>
      </c>
      <c r="AD38" s="174">
        <f t="shared" si="6"/>
        <v>0</v>
      </c>
      <c r="AE38" s="150"/>
    </row>
    <row r="39" spans="1:31" ht="17.25" thickBot="1" thickTop="1">
      <c r="A39" s="178" t="s">
        <v>788</v>
      </c>
      <c r="B39" s="486" t="s">
        <v>789</v>
      </c>
      <c r="C39" s="483"/>
      <c r="D39" s="487"/>
      <c r="E39" s="488"/>
      <c r="F39" s="489"/>
      <c r="G39" s="489"/>
      <c r="H39" s="489"/>
      <c r="I39" s="489"/>
      <c r="J39" s="489"/>
      <c r="K39" s="489"/>
      <c r="L39" s="489"/>
      <c r="M39" s="489"/>
      <c r="N39" s="489"/>
      <c r="O39" s="489"/>
      <c r="P39" s="100">
        <f t="shared" si="7"/>
        <v>15</v>
      </c>
      <c r="Q39" s="172">
        <f t="shared" si="4"/>
        <v>0</v>
      </c>
      <c r="R39" s="173">
        <f t="shared" si="5"/>
        <v>0</v>
      </c>
      <c r="S39" s="173">
        <f t="shared" si="5"/>
        <v>0</v>
      </c>
      <c r="T39" s="173">
        <f t="shared" si="5"/>
        <v>0</v>
      </c>
      <c r="U39" s="173">
        <f t="shared" si="5"/>
        <v>0</v>
      </c>
      <c r="V39" s="173">
        <f t="shared" si="5"/>
        <v>0</v>
      </c>
      <c r="W39" s="173">
        <f t="shared" si="5"/>
        <v>0</v>
      </c>
      <c r="X39" s="173">
        <f t="shared" si="5"/>
        <v>0</v>
      </c>
      <c r="Y39" s="173">
        <f t="shared" si="5"/>
        <v>0</v>
      </c>
      <c r="Z39" s="173">
        <f t="shared" si="5"/>
        <v>0</v>
      </c>
      <c r="AA39" s="173">
        <f t="shared" si="5"/>
        <v>0</v>
      </c>
      <c r="AB39" s="173">
        <f t="shared" si="5"/>
        <v>0</v>
      </c>
      <c r="AC39" s="173">
        <f t="shared" si="5"/>
        <v>0</v>
      </c>
      <c r="AD39" s="174">
        <f t="shared" si="6"/>
        <v>0</v>
      </c>
      <c r="AE39" s="150"/>
    </row>
    <row r="40" spans="1:31" ht="21" thickTop="1">
      <c r="A40" s="179"/>
      <c r="B40" s="180" t="s">
        <v>790</v>
      </c>
      <c r="C40" s="484" t="s">
        <v>791</v>
      </c>
      <c r="D40" s="181"/>
      <c r="E40" s="182"/>
      <c r="F40" s="182"/>
      <c r="G40" s="182"/>
      <c r="H40" s="182"/>
      <c r="I40" s="182"/>
      <c r="J40" s="182"/>
      <c r="K40" s="182"/>
      <c r="L40" s="182"/>
      <c r="M40" s="182"/>
      <c r="N40" s="182"/>
      <c r="O40" s="182"/>
      <c r="P40" s="100">
        <f t="shared" si="7"/>
        <v>16</v>
      </c>
      <c r="Q40" s="172">
        <f t="shared" si="4"/>
        <v>0</v>
      </c>
      <c r="R40" s="173">
        <f t="shared" si="5"/>
        <v>0</v>
      </c>
      <c r="S40" s="173">
        <f t="shared" si="5"/>
        <v>0</v>
      </c>
      <c r="T40" s="173">
        <f t="shared" si="5"/>
        <v>0</v>
      </c>
      <c r="U40" s="173">
        <f t="shared" si="5"/>
        <v>0</v>
      </c>
      <c r="V40" s="173">
        <f t="shared" si="5"/>
        <v>0</v>
      </c>
      <c r="W40" s="173">
        <f t="shared" si="5"/>
        <v>0</v>
      </c>
      <c r="X40" s="173">
        <f t="shared" si="5"/>
        <v>0</v>
      </c>
      <c r="Y40" s="173">
        <f t="shared" si="5"/>
        <v>0</v>
      </c>
      <c r="Z40" s="173">
        <f t="shared" si="5"/>
        <v>0</v>
      </c>
      <c r="AA40" s="173">
        <f t="shared" si="5"/>
        <v>0</v>
      </c>
      <c r="AB40" s="173">
        <f t="shared" si="5"/>
        <v>0</v>
      </c>
      <c r="AC40" s="173">
        <f t="shared" si="5"/>
        <v>0</v>
      </c>
      <c r="AD40" s="174">
        <f t="shared" si="6"/>
        <v>0</v>
      </c>
      <c r="AE40" s="150"/>
    </row>
    <row r="41" spans="1:31" ht="15.75">
      <c r="A41" s="474">
        <v>1</v>
      </c>
      <c r="B41" s="475" t="s">
        <v>792</v>
      </c>
      <c r="C41" s="476"/>
      <c r="D41" s="477"/>
      <c r="E41" s="481"/>
      <c r="F41" s="481"/>
      <c r="G41" s="481"/>
      <c r="H41" s="481"/>
      <c r="I41" s="481"/>
      <c r="J41" s="481"/>
      <c r="K41" s="481"/>
      <c r="L41" s="481"/>
      <c r="M41" s="481"/>
      <c r="N41" s="481"/>
      <c r="O41" s="481"/>
      <c r="P41" s="100">
        <f t="shared" si="7"/>
        <v>17</v>
      </c>
      <c r="Q41" s="183">
        <f t="shared" si="4"/>
        <v>0</v>
      </c>
      <c r="R41" s="173">
        <f aca="true" t="shared" si="8" ref="R41:AC41">D57*C$63</f>
        <v>0</v>
      </c>
      <c r="S41" s="173">
        <f t="shared" si="8"/>
        <v>0</v>
      </c>
      <c r="T41" s="173">
        <f t="shared" si="8"/>
        <v>0</v>
      </c>
      <c r="U41" s="173">
        <f t="shared" si="8"/>
        <v>0</v>
      </c>
      <c r="V41" s="173">
        <f t="shared" si="8"/>
        <v>0</v>
      </c>
      <c r="W41" s="173">
        <f t="shared" si="8"/>
        <v>0</v>
      </c>
      <c r="X41" s="173">
        <f t="shared" si="8"/>
        <v>0</v>
      </c>
      <c r="Y41" s="173">
        <f t="shared" si="8"/>
        <v>0</v>
      </c>
      <c r="Z41" s="173">
        <f t="shared" si="8"/>
        <v>0</v>
      </c>
      <c r="AA41" s="173">
        <f t="shared" si="8"/>
        <v>0</v>
      </c>
      <c r="AB41" s="173">
        <f t="shared" si="8"/>
        <v>0</v>
      </c>
      <c r="AC41" s="173">
        <f t="shared" si="8"/>
        <v>0</v>
      </c>
      <c r="AD41" s="174">
        <f t="shared" si="6"/>
        <v>0</v>
      </c>
      <c r="AE41" s="150"/>
    </row>
    <row r="42" spans="1:31" ht="24.75" customHeight="1">
      <c r="A42" s="255">
        <f aca="true" t="shared" si="9" ref="A42:A57">A41+1</f>
        <v>2</v>
      </c>
      <c r="B42" s="475" t="s">
        <v>0</v>
      </c>
      <c r="C42" s="476"/>
      <c r="D42" s="477"/>
      <c r="E42" s="481"/>
      <c r="F42" s="481"/>
      <c r="G42" s="481"/>
      <c r="H42" s="481"/>
      <c r="I42" s="481"/>
      <c r="J42" s="481"/>
      <c r="K42" s="481"/>
      <c r="L42" s="481"/>
      <c r="M42" s="481"/>
      <c r="N42" s="481"/>
      <c r="O42" s="481"/>
      <c r="P42" s="184"/>
      <c r="Q42" s="185"/>
      <c r="R42" s="186"/>
      <c r="S42" s="186"/>
      <c r="T42" s="186"/>
      <c r="U42" s="186"/>
      <c r="V42" s="186"/>
      <c r="W42" s="186"/>
      <c r="X42" s="186"/>
      <c r="Y42" s="186"/>
      <c r="Z42" s="186"/>
      <c r="AA42" s="186"/>
      <c r="AB42" s="186"/>
      <c r="AC42" s="186"/>
      <c r="AD42" s="186"/>
      <c r="AE42" s="150"/>
    </row>
    <row r="43" spans="1:31" ht="24.75" customHeight="1">
      <c r="A43" s="255">
        <f t="shared" si="9"/>
        <v>3</v>
      </c>
      <c r="B43" s="475" t="s">
        <v>2</v>
      </c>
      <c r="C43" s="476"/>
      <c r="D43" s="477"/>
      <c r="E43" s="481"/>
      <c r="F43" s="481"/>
      <c r="G43" s="481"/>
      <c r="H43" s="481"/>
      <c r="I43" s="481"/>
      <c r="J43" s="481"/>
      <c r="K43" s="481"/>
      <c r="L43" s="481"/>
      <c r="M43" s="481"/>
      <c r="N43" s="481"/>
      <c r="O43" s="481"/>
      <c r="P43" s="187" t="s">
        <v>1</v>
      </c>
      <c r="Q43" s="150"/>
      <c r="R43" s="150"/>
      <c r="S43" s="150"/>
      <c r="T43" s="150"/>
      <c r="U43" s="150"/>
      <c r="V43" s="150"/>
      <c r="W43" s="150"/>
      <c r="X43" s="150"/>
      <c r="Y43" s="150"/>
      <c r="Z43" s="150"/>
      <c r="AA43" s="150"/>
      <c r="AB43" s="150"/>
      <c r="AC43" s="150"/>
      <c r="AD43" s="150"/>
      <c r="AE43" s="150"/>
    </row>
    <row r="44" spans="1:31" ht="24.75" customHeight="1">
      <c r="A44" s="255">
        <f t="shared" si="9"/>
        <v>4</v>
      </c>
      <c r="B44" s="482"/>
      <c r="C44" s="476"/>
      <c r="D44" s="477"/>
      <c r="E44" s="481"/>
      <c r="F44" s="481"/>
      <c r="G44" s="481"/>
      <c r="H44" s="481"/>
      <c r="I44" s="481"/>
      <c r="J44" s="481"/>
      <c r="K44" s="481"/>
      <c r="L44" s="481"/>
      <c r="M44" s="481"/>
      <c r="N44" s="481"/>
      <c r="O44" s="481"/>
      <c r="P44" s="100" t="s">
        <v>788</v>
      </c>
      <c r="Q44" s="150" t="s">
        <v>3</v>
      </c>
      <c r="R44" s="169">
        <f aca="true" t="shared" si="10" ref="R44:AC44">D39</f>
        <v>0</v>
      </c>
      <c r="S44" s="169">
        <f t="shared" si="10"/>
        <v>0</v>
      </c>
      <c r="T44" s="169">
        <f t="shared" si="10"/>
        <v>0</v>
      </c>
      <c r="U44" s="169">
        <f t="shared" si="10"/>
        <v>0</v>
      </c>
      <c r="V44" s="169">
        <f t="shared" si="10"/>
        <v>0</v>
      </c>
      <c r="W44" s="169">
        <f t="shared" si="10"/>
        <v>0</v>
      </c>
      <c r="X44" s="169">
        <f t="shared" si="10"/>
        <v>0</v>
      </c>
      <c r="Y44" s="169">
        <f t="shared" si="10"/>
        <v>0</v>
      </c>
      <c r="Z44" s="169">
        <f t="shared" si="10"/>
        <v>0</v>
      </c>
      <c r="AA44" s="169">
        <f t="shared" si="10"/>
        <v>0</v>
      </c>
      <c r="AB44" s="169">
        <f t="shared" si="10"/>
        <v>0</v>
      </c>
      <c r="AC44" s="169">
        <f t="shared" si="10"/>
        <v>0</v>
      </c>
      <c r="AD44" s="170" t="s">
        <v>4</v>
      </c>
      <c r="AE44" s="150"/>
    </row>
    <row r="45" spans="1:31" ht="24.75" customHeight="1">
      <c r="A45" s="255">
        <f t="shared" si="9"/>
        <v>5</v>
      </c>
      <c r="B45" s="482"/>
      <c r="C45" s="476"/>
      <c r="D45" s="477"/>
      <c r="E45" s="481"/>
      <c r="F45" s="481"/>
      <c r="G45" s="481"/>
      <c r="H45" s="481"/>
      <c r="I45" s="481"/>
      <c r="J45" s="481"/>
      <c r="K45" s="481"/>
      <c r="L45" s="481"/>
      <c r="M45" s="481"/>
      <c r="N45" s="481"/>
      <c r="O45" s="481"/>
      <c r="P45" s="188"/>
      <c r="Q45" s="189"/>
      <c r="R45" s="190"/>
      <c r="S45" s="190"/>
      <c r="T45" s="190"/>
      <c r="U45" s="190"/>
      <c r="V45" s="190"/>
      <c r="W45" s="190"/>
      <c r="X45" s="190"/>
      <c r="Y45" s="190"/>
      <c r="Z45" s="190"/>
      <c r="AA45" s="190"/>
      <c r="AB45" s="190"/>
      <c r="AC45" s="190"/>
      <c r="AD45" s="190"/>
      <c r="AE45" s="150"/>
    </row>
    <row r="46" spans="1:31" ht="24.75" customHeight="1">
      <c r="A46" s="255">
        <f t="shared" si="9"/>
        <v>6</v>
      </c>
      <c r="B46" s="482"/>
      <c r="C46" s="476"/>
      <c r="D46" s="477"/>
      <c r="E46" s="481"/>
      <c r="F46" s="481"/>
      <c r="G46" s="481"/>
      <c r="H46" s="481"/>
      <c r="I46" s="481"/>
      <c r="J46" s="481"/>
      <c r="K46" s="481"/>
      <c r="L46" s="481"/>
      <c r="M46" s="481"/>
      <c r="N46" s="481"/>
      <c r="O46" s="481"/>
      <c r="P46" s="100">
        <v>1</v>
      </c>
      <c r="Q46" s="189" t="str">
        <f aca="true" t="shared" si="11" ref="Q46:Q62">B41</f>
        <v>Arroz inundado #1</v>
      </c>
      <c r="R46" s="190">
        <f>R25/100000*C94</f>
        <v>0</v>
      </c>
      <c r="S46" s="190">
        <f>S25/100000*D94</f>
        <v>0</v>
      </c>
      <c r="T46" s="190">
        <f>T25/100000*E94</f>
        <v>0</v>
      </c>
      <c r="U46" s="190">
        <f>U25/100000*F94</f>
        <v>0</v>
      </c>
      <c r="V46" s="190">
        <f>V25/100000*G94</f>
        <v>0</v>
      </c>
      <c r="W46" s="190">
        <f>W25/100000*H94</f>
        <v>0</v>
      </c>
      <c r="X46" s="190">
        <f>X25/100000*I94</f>
        <v>0</v>
      </c>
      <c r="Y46" s="190">
        <f>Y25/100000*J94</f>
        <v>0</v>
      </c>
      <c r="Z46" s="190">
        <f>Z25/100000*K94</f>
        <v>0</v>
      </c>
      <c r="AA46" s="190">
        <f>AA25/100000*L94</f>
        <v>0</v>
      </c>
      <c r="AB46" s="190">
        <f>AB25/100000*M94</f>
        <v>0</v>
      </c>
      <c r="AC46" s="190">
        <f>AC25/100000*N94</f>
        <v>0</v>
      </c>
      <c r="AD46" s="174">
        <f aca="true" t="shared" si="12" ref="AD46:AD62">SUM(R46:AC46)</f>
        <v>0</v>
      </c>
      <c r="AE46" s="150"/>
    </row>
    <row r="47" spans="1:31" ht="24.75" customHeight="1">
      <c r="A47" s="255">
        <f t="shared" si="9"/>
        <v>7</v>
      </c>
      <c r="B47" s="482"/>
      <c r="C47" s="476"/>
      <c r="D47" s="477"/>
      <c r="E47" s="481"/>
      <c r="F47" s="481"/>
      <c r="G47" s="481"/>
      <c r="H47" s="481"/>
      <c r="I47" s="481"/>
      <c r="J47" s="481"/>
      <c r="K47" s="481"/>
      <c r="L47" s="481"/>
      <c r="M47" s="481"/>
      <c r="N47" s="481"/>
      <c r="O47" s="481"/>
      <c r="P47" s="100">
        <f>P46+1</f>
        <v>2</v>
      </c>
      <c r="Q47" s="189" t="str">
        <f t="shared" si="11"/>
        <v>Arroz inundado #2</v>
      </c>
      <c r="R47" s="190">
        <f>R26/100000*C96</f>
        <v>0</v>
      </c>
      <c r="S47" s="190">
        <f>S26/100000*D96</f>
        <v>0</v>
      </c>
      <c r="T47" s="190">
        <f>T26/100000*E96</f>
        <v>0</v>
      </c>
      <c r="U47" s="190">
        <f>U26/100000*F96</f>
        <v>0</v>
      </c>
      <c r="V47" s="190">
        <f>V26/100000*G96</f>
        <v>0</v>
      </c>
      <c r="W47" s="190">
        <f>W26/100000*H96</f>
        <v>0</v>
      </c>
      <c r="X47" s="190">
        <f>X26/100000*I96</f>
        <v>0</v>
      </c>
      <c r="Y47" s="190">
        <f>Y26/100000*J96</f>
        <v>0</v>
      </c>
      <c r="Z47" s="190">
        <f>Z26/100000*K96</f>
        <v>0</v>
      </c>
      <c r="AA47" s="190">
        <f>AA26/100000*L96</f>
        <v>0</v>
      </c>
      <c r="AB47" s="190">
        <f>AB26/100000*M96</f>
        <v>0</v>
      </c>
      <c r="AC47" s="190">
        <f>AC26/100000*N96</f>
        <v>0</v>
      </c>
      <c r="AD47" s="174">
        <f t="shared" si="12"/>
        <v>0</v>
      </c>
      <c r="AE47" s="150"/>
    </row>
    <row r="48" spans="1:31" ht="24.75" customHeight="1">
      <c r="A48" s="255">
        <f t="shared" si="9"/>
        <v>8</v>
      </c>
      <c r="B48" s="482"/>
      <c r="C48" s="476"/>
      <c r="D48" s="477"/>
      <c r="E48" s="481"/>
      <c r="F48" s="481"/>
      <c r="G48" s="481"/>
      <c r="H48" s="481"/>
      <c r="I48" s="481"/>
      <c r="J48" s="481"/>
      <c r="K48" s="481"/>
      <c r="L48" s="481"/>
      <c r="M48" s="481"/>
      <c r="N48" s="481"/>
      <c r="O48" s="481"/>
      <c r="P48" s="100">
        <f aca="true" t="shared" si="13" ref="P48:P62">P47+1</f>
        <v>3</v>
      </c>
      <c r="Q48" s="189" t="str">
        <f t="shared" si="11"/>
        <v>Arroz inundado #3</v>
      </c>
      <c r="R48" s="190">
        <f>R27/100000*C98</f>
        <v>0</v>
      </c>
      <c r="S48" s="190">
        <f>S27/100000*D98</f>
        <v>0</v>
      </c>
      <c r="T48" s="190">
        <f>T27/100000*E98</f>
        <v>0</v>
      </c>
      <c r="U48" s="190">
        <f>U27/100000*F98</f>
        <v>0</v>
      </c>
      <c r="V48" s="190">
        <f>V27/100000*G98</f>
        <v>0</v>
      </c>
      <c r="W48" s="190">
        <f>W27/100000*H98</f>
        <v>0</v>
      </c>
      <c r="X48" s="190">
        <f>X27/100000*I98</f>
        <v>0</v>
      </c>
      <c r="Y48" s="190">
        <f>Y27/100000*J98</f>
        <v>0</v>
      </c>
      <c r="Z48" s="190">
        <f>Z27/100000*K98</f>
        <v>0</v>
      </c>
      <c r="AA48" s="190">
        <f>AA27/100000*L98</f>
        <v>0</v>
      </c>
      <c r="AB48" s="190">
        <f>AB27/100000*M98</f>
        <v>0</v>
      </c>
      <c r="AC48" s="190">
        <f>AC27/100000*N98</f>
        <v>0</v>
      </c>
      <c r="AD48" s="174">
        <f t="shared" si="12"/>
        <v>0</v>
      </c>
      <c r="AE48" s="150"/>
    </row>
    <row r="49" spans="1:31" ht="24.75" customHeight="1">
      <c r="A49" s="255">
        <f t="shared" si="9"/>
        <v>9</v>
      </c>
      <c r="B49" s="482"/>
      <c r="C49" s="476"/>
      <c r="D49" s="477"/>
      <c r="E49" s="481"/>
      <c r="F49" s="481"/>
      <c r="G49" s="481"/>
      <c r="H49" s="481"/>
      <c r="I49" s="481"/>
      <c r="J49" s="481"/>
      <c r="K49" s="481"/>
      <c r="L49" s="481"/>
      <c r="M49" s="481"/>
      <c r="N49" s="481"/>
      <c r="O49" s="481"/>
      <c r="P49" s="100">
        <f t="shared" si="13"/>
        <v>4</v>
      </c>
      <c r="Q49" s="189">
        <f t="shared" si="11"/>
        <v>0</v>
      </c>
      <c r="R49" s="190">
        <f>R28/100000*C100</f>
        <v>0</v>
      </c>
      <c r="S49" s="190">
        <f>S28/100000*D100</f>
        <v>0</v>
      </c>
      <c r="T49" s="190">
        <f>T28/100000*E100</f>
        <v>0</v>
      </c>
      <c r="U49" s="190">
        <f>U28/100000*F100</f>
        <v>0</v>
      </c>
      <c r="V49" s="190">
        <f>V28/100000*G100</f>
        <v>0</v>
      </c>
      <c r="W49" s="190">
        <f>W28/100000*H100</f>
        <v>0</v>
      </c>
      <c r="X49" s="190">
        <f>X28/100000*I100</f>
        <v>0</v>
      </c>
      <c r="Y49" s="190">
        <f>Y28/100000*J100</f>
        <v>0</v>
      </c>
      <c r="Z49" s="190">
        <f>Z28/100000*K100</f>
        <v>0</v>
      </c>
      <c r="AA49" s="190">
        <f>AA28/100000*L100</f>
        <v>0</v>
      </c>
      <c r="AB49" s="190">
        <f>AB28/100000*M100</f>
        <v>0</v>
      </c>
      <c r="AC49" s="190">
        <f>AC28/100000*N100</f>
        <v>0</v>
      </c>
      <c r="AD49" s="174">
        <f t="shared" si="12"/>
        <v>0</v>
      </c>
      <c r="AE49" s="150"/>
    </row>
    <row r="50" spans="1:31" ht="24.75" customHeight="1">
      <c r="A50" s="255">
        <f t="shared" si="9"/>
        <v>10</v>
      </c>
      <c r="B50" s="482"/>
      <c r="C50" s="476"/>
      <c r="D50" s="477"/>
      <c r="E50" s="481"/>
      <c r="F50" s="481"/>
      <c r="G50" s="481"/>
      <c r="H50" s="481"/>
      <c r="I50" s="481"/>
      <c r="J50" s="481"/>
      <c r="K50" s="481"/>
      <c r="L50" s="481"/>
      <c r="M50" s="481"/>
      <c r="N50" s="481"/>
      <c r="O50" s="481"/>
      <c r="P50" s="100">
        <f t="shared" si="13"/>
        <v>5</v>
      </c>
      <c r="Q50" s="189">
        <f t="shared" si="11"/>
        <v>0</v>
      </c>
      <c r="R50" s="190">
        <f>R29/100000*C102</f>
        <v>0</v>
      </c>
      <c r="S50" s="190">
        <f>S29/100000*D102</f>
        <v>0</v>
      </c>
      <c r="T50" s="190">
        <f>T29/100000*E102</f>
        <v>0</v>
      </c>
      <c r="U50" s="190">
        <f>U29/100000*F102</f>
        <v>0</v>
      </c>
      <c r="V50" s="190">
        <f>V29/100000*G102</f>
        <v>0</v>
      </c>
      <c r="W50" s="190">
        <f>W29/100000*H102</f>
        <v>0</v>
      </c>
      <c r="X50" s="190">
        <f>X29/100000*I102</f>
        <v>0</v>
      </c>
      <c r="Y50" s="190">
        <f>Y29/100000*J102</f>
        <v>0</v>
      </c>
      <c r="Z50" s="190">
        <f>Z29/100000*K102</f>
        <v>0</v>
      </c>
      <c r="AA50" s="190">
        <f>AA29/100000*L102</f>
        <v>0</v>
      </c>
      <c r="AB50" s="190">
        <f>AB29/100000*M102</f>
        <v>0</v>
      </c>
      <c r="AC50" s="190">
        <f>AC29/100000*N102</f>
        <v>0</v>
      </c>
      <c r="AD50" s="174">
        <f t="shared" si="12"/>
        <v>0</v>
      </c>
      <c r="AE50" s="150"/>
    </row>
    <row r="51" spans="1:31" ht="24.75" customHeight="1">
      <c r="A51" s="255">
        <f t="shared" si="9"/>
        <v>11</v>
      </c>
      <c r="B51" s="482"/>
      <c r="C51" s="476"/>
      <c r="D51" s="477"/>
      <c r="E51" s="481"/>
      <c r="F51" s="481"/>
      <c r="G51" s="481"/>
      <c r="H51" s="481"/>
      <c r="I51" s="481"/>
      <c r="J51" s="481"/>
      <c r="K51" s="481"/>
      <c r="L51" s="481"/>
      <c r="M51" s="481"/>
      <c r="N51" s="481"/>
      <c r="O51" s="481"/>
      <c r="P51" s="100">
        <f t="shared" si="13"/>
        <v>6</v>
      </c>
      <c r="Q51" s="189">
        <f t="shared" si="11"/>
        <v>0</v>
      </c>
      <c r="R51" s="190">
        <f>R30/100000*C104</f>
        <v>0</v>
      </c>
      <c r="S51" s="190">
        <f>S30/100000*D104</f>
        <v>0</v>
      </c>
      <c r="T51" s="190">
        <f>T30/100000*E104</f>
        <v>0</v>
      </c>
      <c r="U51" s="190">
        <f>U30/100000*F104</f>
        <v>0</v>
      </c>
      <c r="V51" s="190">
        <f>V30/100000*G104</f>
        <v>0</v>
      </c>
      <c r="W51" s="190">
        <f>W30/100000*H104</f>
        <v>0</v>
      </c>
      <c r="X51" s="190">
        <f>X30/100000*I104</f>
        <v>0</v>
      </c>
      <c r="Y51" s="190">
        <f>Y30/100000*J104</f>
        <v>0</v>
      </c>
      <c r="Z51" s="190">
        <f>Z30/100000*K104</f>
        <v>0</v>
      </c>
      <c r="AA51" s="190">
        <f>AA30/100000*L104</f>
        <v>0</v>
      </c>
      <c r="AB51" s="190">
        <f>AB30/100000*M104</f>
        <v>0</v>
      </c>
      <c r="AC51" s="190">
        <f>AC30/100000*N104</f>
        <v>0</v>
      </c>
      <c r="AD51" s="174">
        <f t="shared" si="12"/>
        <v>0</v>
      </c>
      <c r="AE51" s="150"/>
    </row>
    <row r="52" spans="1:31" ht="24.75" customHeight="1">
      <c r="A52" s="255">
        <f t="shared" si="9"/>
        <v>12</v>
      </c>
      <c r="B52" s="482"/>
      <c r="C52" s="476"/>
      <c r="D52" s="477"/>
      <c r="E52" s="481"/>
      <c r="F52" s="481"/>
      <c r="G52" s="481"/>
      <c r="H52" s="481"/>
      <c r="I52" s="481"/>
      <c r="J52" s="481"/>
      <c r="K52" s="481"/>
      <c r="L52" s="481"/>
      <c r="M52" s="481"/>
      <c r="N52" s="481"/>
      <c r="O52" s="481"/>
      <c r="P52" s="100">
        <f t="shared" si="13"/>
        <v>7</v>
      </c>
      <c r="Q52" s="189">
        <f t="shared" si="11"/>
        <v>0</v>
      </c>
      <c r="R52" s="190">
        <f>R31/100000*C106</f>
        <v>0</v>
      </c>
      <c r="S52" s="190">
        <f>S31/100000*D106</f>
        <v>0</v>
      </c>
      <c r="T52" s="190">
        <f>T31/100000*E106</f>
        <v>0</v>
      </c>
      <c r="U52" s="190">
        <f>U31/100000*F106</f>
        <v>0</v>
      </c>
      <c r="V52" s="190">
        <f>V31/100000*G106</f>
        <v>0</v>
      </c>
      <c r="W52" s="190">
        <f>W31/100000*H106</f>
        <v>0</v>
      </c>
      <c r="X52" s="190">
        <f>X31/100000*I106</f>
        <v>0</v>
      </c>
      <c r="Y52" s="190">
        <f>Y31/100000*J106</f>
        <v>0</v>
      </c>
      <c r="Z52" s="190">
        <f>Z31/100000*K106</f>
        <v>0</v>
      </c>
      <c r="AA52" s="190">
        <f>AA31/100000*L106</f>
        <v>0</v>
      </c>
      <c r="AB52" s="190">
        <f>AB31/100000*M106</f>
        <v>0</v>
      </c>
      <c r="AC52" s="190">
        <f>AC31/100000*N106</f>
        <v>0</v>
      </c>
      <c r="AD52" s="174">
        <f t="shared" si="12"/>
        <v>0</v>
      </c>
      <c r="AE52" s="150"/>
    </row>
    <row r="53" spans="1:31" ht="24.75" customHeight="1">
      <c r="A53" s="255">
        <f t="shared" si="9"/>
        <v>13</v>
      </c>
      <c r="B53" s="482"/>
      <c r="C53" s="476"/>
      <c r="D53" s="477"/>
      <c r="E53" s="481"/>
      <c r="F53" s="481"/>
      <c r="G53" s="481"/>
      <c r="H53" s="481"/>
      <c r="I53" s="481"/>
      <c r="J53" s="481"/>
      <c r="K53" s="481"/>
      <c r="L53" s="481"/>
      <c r="M53" s="481"/>
      <c r="N53" s="481"/>
      <c r="O53" s="481"/>
      <c r="P53" s="100">
        <f t="shared" si="13"/>
        <v>8</v>
      </c>
      <c r="Q53" s="189">
        <f t="shared" si="11"/>
        <v>0</v>
      </c>
      <c r="R53" s="190">
        <f>R32/100000*C108</f>
        <v>0</v>
      </c>
      <c r="S53" s="190">
        <f>S32/100000*D108</f>
        <v>0</v>
      </c>
      <c r="T53" s="190">
        <f>T32/100000*E108</f>
        <v>0</v>
      </c>
      <c r="U53" s="190">
        <f>U32/100000*F108</f>
        <v>0</v>
      </c>
      <c r="V53" s="190">
        <f>V32/100000*G108</f>
        <v>0</v>
      </c>
      <c r="W53" s="190">
        <f>W32/100000*H108</f>
        <v>0</v>
      </c>
      <c r="X53" s="190">
        <f>X32/100000*I108</f>
        <v>0</v>
      </c>
      <c r="Y53" s="190">
        <f>Y32/100000*J108</f>
        <v>0</v>
      </c>
      <c r="Z53" s="190">
        <f>Z32/100000*K108</f>
        <v>0</v>
      </c>
      <c r="AA53" s="190">
        <f>AA32/100000*L108</f>
        <v>0</v>
      </c>
      <c r="AB53" s="190">
        <f>AB32/100000*M108</f>
        <v>0</v>
      </c>
      <c r="AC53" s="190">
        <f>AC32/100000*N108</f>
        <v>0</v>
      </c>
      <c r="AD53" s="174">
        <f t="shared" si="12"/>
        <v>0</v>
      </c>
      <c r="AE53" s="150"/>
    </row>
    <row r="54" spans="1:31" ht="24.75" customHeight="1">
      <c r="A54" s="255">
        <f t="shared" si="9"/>
        <v>14</v>
      </c>
      <c r="B54" s="482"/>
      <c r="C54" s="476"/>
      <c r="D54" s="477"/>
      <c r="E54" s="481"/>
      <c r="F54" s="481"/>
      <c r="G54" s="481"/>
      <c r="H54" s="481"/>
      <c r="I54" s="481"/>
      <c r="J54" s="481"/>
      <c r="K54" s="481"/>
      <c r="L54" s="481"/>
      <c r="M54" s="481"/>
      <c r="N54" s="481"/>
      <c r="O54" s="481"/>
      <c r="P54" s="100">
        <f t="shared" si="13"/>
        <v>9</v>
      </c>
      <c r="Q54" s="189">
        <f t="shared" si="11"/>
        <v>0</v>
      </c>
      <c r="R54" s="190">
        <f>R33/100000*C110</f>
        <v>0</v>
      </c>
      <c r="S54" s="190">
        <f>S33/100000*D110</f>
        <v>0</v>
      </c>
      <c r="T54" s="190">
        <f>T33/100000*E110</f>
        <v>0</v>
      </c>
      <c r="U54" s="190">
        <f>U33/100000*F110</f>
        <v>0</v>
      </c>
      <c r="V54" s="190">
        <f>V33/100000*G110</f>
        <v>0</v>
      </c>
      <c r="W54" s="190">
        <f>W33/100000*H110</f>
        <v>0</v>
      </c>
      <c r="X54" s="190">
        <f>X33/100000*I110</f>
        <v>0</v>
      </c>
      <c r="Y54" s="190">
        <f>Y33/100000*J110</f>
        <v>0</v>
      </c>
      <c r="Z54" s="190">
        <f>Z33/100000*K110</f>
        <v>0</v>
      </c>
      <c r="AA54" s="190">
        <f>AA33/100000*L110</f>
        <v>0</v>
      </c>
      <c r="AB54" s="190">
        <f>AB33/100000*M110</f>
        <v>0</v>
      </c>
      <c r="AC54" s="190">
        <f>AC33/100000*N110</f>
        <v>0</v>
      </c>
      <c r="AD54" s="174">
        <f t="shared" si="12"/>
        <v>0</v>
      </c>
      <c r="AE54" s="150"/>
    </row>
    <row r="55" spans="1:31" ht="24.75" customHeight="1">
      <c r="A55" s="255">
        <f t="shared" si="9"/>
        <v>15</v>
      </c>
      <c r="B55" s="482"/>
      <c r="C55" s="476"/>
      <c r="D55" s="477"/>
      <c r="E55" s="481"/>
      <c r="F55" s="481"/>
      <c r="G55" s="481"/>
      <c r="H55" s="481"/>
      <c r="I55" s="481"/>
      <c r="J55" s="481"/>
      <c r="K55" s="481"/>
      <c r="L55" s="481"/>
      <c r="M55" s="481"/>
      <c r="N55" s="481"/>
      <c r="O55" s="481"/>
      <c r="P55" s="100">
        <f t="shared" si="13"/>
        <v>10</v>
      </c>
      <c r="Q55" s="189">
        <f t="shared" si="11"/>
        <v>0</v>
      </c>
      <c r="R55" s="190">
        <f>R34/100000*C112</f>
        <v>0</v>
      </c>
      <c r="S55" s="190">
        <f>S34/100000*D112</f>
        <v>0</v>
      </c>
      <c r="T55" s="190">
        <f>T34/100000*E112</f>
        <v>0</v>
      </c>
      <c r="U55" s="190">
        <f>U34/100000*F112</f>
        <v>0</v>
      </c>
      <c r="V55" s="190">
        <f>V34/100000*G112</f>
        <v>0</v>
      </c>
      <c r="W55" s="190">
        <f>W34/100000*H112</f>
        <v>0</v>
      </c>
      <c r="X55" s="190">
        <f>X34/100000*I112</f>
        <v>0</v>
      </c>
      <c r="Y55" s="190">
        <f>Y34/100000*J112</f>
        <v>0</v>
      </c>
      <c r="Z55" s="190">
        <f>Z34/100000*K112</f>
        <v>0</v>
      </c>
      <c r="AA55" s="190">
        <f>AA34/100000*L112</f>
        <v>0</v>
      </c>
      <c r="AB55" s="190">
        <f>AB34/100000*M112</f>
        <v>0</v>
      </c>
      <c r="AC55" s="190">
        <f>AC34/100000*N112</f>
        <v>0</v>
      </c>
      <c r="AD55" s="174">
        <f t="shared" si="12"/>
        <v>0</v>
      </c>
      <c r="AE55" s="150"/>
    </row>
    <row r="56" spans="1:31" ht="24.75" customHeight="1">
      <c r="A56" s="255">
        <f t="shared" si="9"/>
        <v>16</v>
      </c>
      <c r="B56" s="482"/>
      <c r="C56" s="476"/>
      <c r="D56" s="477"/>
      <c r="E56" s="481"/>
      <c r="F56" s="481"/>
      <c r="G56" s="481"/>
      <c r="H56" s="481"/>
      <c r="I56" s="481"/>
      <c r="J56" s="481"/>
      <c r="K56" s="481"/>
      <c r="L56" s="481"/>
      <c r="M56" s="481"/>
      <c r="N56" s="481"/>
      <c r="O56" s="481"/>
      <c r="P56" s="100">
        <f t="shared" si="13"/>
        <v>11</v>
      </c>
      <c r="Q56" s="189">
        <f t="shared" si="11"/>
        <v>0</v>
      </c>
      <c r="R56" s="190">
        <f>R35/100000*C114</f>
        <v>0</v>
      </c>
      <c r="S56" s="190">
        <f>S35/100000*D114</f>
        <v>0</v>
      </c>
      <c r="T56" s="190">
        <f>T35/100000*E114</f>
        <v>0</v>
      </c>
      <c r="U56" s="190">
        <f>U35/100000*F114</f>
        <v>0</v>
      </c>
      <c r="V56" s="190">
        <f>V35/100000*G114</f>
        <v>0</v>
      </c>
      <c r="W56" s="190">
        <f>W35/100000*H114</f>
        <v>0</v>
      </c>
      <c r="X56" s="190">
        <f>X35/100000*I114</f>
        <v>0</v>
      </c>
      <c r="Y56" s="190">
        <f>Y35/100000*J114</f>
        <v>0</v>
      </c>
      <c r="Z56" s="190">
        <f>Z35/100000*K114</f>
        <v>0</v>
      </c>
      <c r="AA56" s="190">
        <f>AA35/100000*L114</f>
        <v>0</v>
      </c>
      <c r="AB56" s="190">
        <f>AB35/100000*M114</f>
        <v>0</v>
      </c>
      <c r="AC56" s="190">
        <f>AC35/100000*N114</f>
        <v>0</v>
      </c>
      <c r="AD56" s="174">
        <f t="shared" si="12"/>
        <v>0</v>
      </c>
      <c r="AE56" s="150"/>
    </row>
    <row r="57" spans="1:31" ht="24.75" customHeight="1">
      <c r="A57" s="255">
        <f t="shared" si="9"/>
        <v>17</v>
      </c>
      <c r="B57" s="482"/>
      <c r="C57" s="476"/>
      <c r="D57" s="477"/>
      <c r="E57" s="481"/>
      <c r="F57" s="481"/>
      <c r="G57" s="481"/>
      <c r="H57" s="481"/>
      <c r="I57" s="481"/>
      <c r="J57" s="481"/>
      <c r="K57" s="481"/>
      <c r="L57" s="481"/>
      <c r="M57" s="481"/>
      <c r="N57" s="481"/>
      <c r="O57" s="481"/>
      <c r="P57" s="100">
        <f t="shared" si="13"/>
        <v>12</v>
      </c>
      <c r="Q57" s="189">
        <f t="shared" si="11"/>
        <v>0</v>
      </c>
      <c r="R57" s="190">
        <f>R36/100000*C116</f>
        <v>0</v>
      </c>
      <c r="S57" s="190">
        <f>S36/100000*D116</f>
        <v>0</v>
      </c>
      <c r="T57" s="190">
        <f>T36/100000*E116</f>
        <v>0</v>
      </c>
      <c r="U57" s="190">
        <f>U36/100000*F116</f>
        <v>0</v>
      </c>
      <c r="V57" s="190">
        <f>V36/100000*G116</f>
        <v>0</v>
      </c>
      <c r="W57" s="190">
        <f>W36/100000*H116</f>
        <v>0</v>
      </c>
      <c r="X57" s="190">
        <f>X36/100000*I116</f>
        <v>0</v>
      </c>
      <c r="Y57" s="190">
        <f>Y36/100000*J116</f>
        <v>0</v>
      </c>
      <c r="Z57" s="190">
        <f>Z36/100000*K116</f>
        <v>0</v>
      </c>
      <c r="AA57" s="190">
        <f>AA36/100000*L116</f>
        <v>0</v>
      </c>
      <c r="AB57" s="190">
        <f>AB36/100000*M116</f>
        <v>0</v>
      </c>
      <c r="AC57" s="190">
        <f>AC36/100000*N116</f>
        <v>0</v>
      </c>
      <c r="AD57" s="174">
        <f t="shared" si="12"/>
        <v>0</v>
      </c>
      <c r="AE57" s="150"/>
    </row>
    <row r="58" spans="1:31" ht="24.75" customHeight="1">
      <c r="A58" s="139"/>
      <c r="B58" s="162"/>
      <c r="C58" s="139"/>
      <c r="D58" s="139"/>
      <c r="E58" s="139"/>
      <c r="F58" s="139"/>
      <c r="G58" s="139"/>
      <c r="H58" s="139"/>
      <c r="I58" s="139"/>
      <c r="J58" s="139"/>
      <c r="K58" s="139"/>
      <c r="L58" s="139"/>
      <c r="M58" s="139"/>
      <c r="N58" s="139"/>
      <c r="O58" s="139"/>
      <c r="P58" s="100">
        <f t="shared" si="13"/>
        <v>13</v>
      </c>
      <c r="Q58" s="189">
        <f t="shared" si="11"/>
        <v>0</v>
      </c>
      <c r="R58" s="190">
        <f>R37/100000*C118</f>
        <v>0</v>
      </c>
      <c r="S58" s="190">
        <f>S37/100000*D118</f>
        <v>0</v>
      </c>
      <c r="T58" s="190">
        <f>T37/100000*E118</f>
        <v>0</v>
      </c>
      <c r="U58" s="190">
        <f>U37/100000*F118</f>
        <v>0</v>
      </c>
      <c r="V58" s="190">
        <f>V37/100000*G118</f>
        <v>0</v>
      </c>
      <c r="W58" s="190">
        <f>W37/100000*H118</f>
        <v>0</v>
      </c>
      <c r="X58" s="190">
        <f>X37/100000*I118</f>
        <v>0</v>
      </c>
      <c r="Y58" s="190">
        <f>Y37/100000*J118</f>
        <v>0</v>
      </c>
      <c r="Z58" s="190">
        <f>Z37/100000*K118</f>
        <v>0</v>
      </c>
      <c r="AA58" s="190">
        <f>AA37/100000*L118</f>
        <v>0</v>
      </c>
      <c r="AB58" s="190">
        <f>AB37/100000*M118</f>
        <v>0</v>
      </c>
      <c r="AC58" s="190">
        <f>AC37/100000*N118</f>
        <v>0</v>
      </c>
      <c r="AD58" s="174">
        <f t="shared" si="12"/>
        <v>0</v>
      </c>
      <c r="AE58" s="150"/>
    </row>
    <row r="59" spans="1:31" ht="15.75">
      <c r="A59" s="139"/>
      <c r="B59" s="139"/>
      <c r="C59" s="139"/>
      <c r="D59" s="139"/>
      <c r="E59" s="139"/>
      <c r="F59" s="139"/>
      <c r="G59" s="139"/>
      <c r="H59" s="139"/>
      <c r="I59" s="139"/>
      <c r="J59" s="139"/>
      <c r="K59" s="139"/>
      <c r="L59" s="139"/>
      <c r="M59" s="139"/>
      <c r="N59" s="139"/>
      <c r="O59" s="139"/>
      <c r="P59" s="100">
        <f t="shared" si="13"/>
        <v>14</v>
      </c>
      <c r="Q59" s="189">
        <f t="shared" si="11"/>
        <v>0</v>
      </c>
      <c r="R59" s="190">
        <f>R38/100000*C120</f>
        <v>0</v>
      </c>
      <c r="S59" s="190">
        <f>S38/100000*D120</f>
        <v>0</v>
      </c>
      <c r="T59" s="190">
        <f>T38/100000*E120</f>
        <v>0</v>
      </c>
      <c r="U59" s="190">
        <f>U38/100000*F120</f>
        <v>0</v>
      </c>
      <c r="V59" s="190">
        <f>V38/100000*G120</f>
        <v>0</v>
      </c>
      <c r="W59" s="190">
        <f>W38/100000*H120</f>
        <v>0</v>
      </c>
      <c r="X59" s="190">
        <f>X38/100000*I120</f>
        <v>0</v>
      </c>
      <c r="Y59" s="190">
        <f>Y38/100000*J120</f>
        <v>0</v>
      </c>
      <c r="Z59" s="190">
        <f>Z38/100000*K120</f>
        <v>0</v>
      </c>
      <c r="AA59" s="190">
        <f>AA38/100000*L120</f>
        <v>0</v>
      </c>
      <c r="AB59" s="190">
        <f>AB38/100000*M120</f>
        <v>0</v>
      </c>
      <c r="AC59" s="190">
        <f>AC38/100000*N120</f>
        <v>0</v>
      </c>
      <c r="AD59" s="174">
        <f t="shared" si="12"/>
        <v>0</v>
      </c>
      <c r="AE59" s="150"/>
    </row>
    <row r="60" spans="1:31" ht="15.75">
      <c r="A60" s="139"/>
      <c r="B60" s="139"/>
      <c r="C60" s="139"/>
      <c r="D60" s="139"/>
      <c r="E60" s="139"/>
      <c r="F60" s="139"/>
      <c r="G60" s="139"/>
      <c r="H60" s="139"/>
      <c r="I60" s="139"/>
      <c r="J60" s="139"/>
      <c r="K60" s="139"/>
      <c r="L60" s="139"/>
      <c r="M60" s="139"/>
      <c r="N60" s="139"/>
      <c r="O60" s="139"/>
      <c r="P60" s="100">
        <f t="shared" si="13"/>
        <v>15</v>
      </c>
      <c r="Q60" s="189">
        <f t="shared" si="11"/>
        <v>0</v>
      </c>
      <c r="R60" s="190">
        <f>R39/100000*C122</f>
        <v>0</v>
      </c>
      <c r="S60" s="190">
        <f>S39/100000*D122</f>
        <v>0</v>
      </c>
      <c r="T60" s="190">
        <f>T39/100000*E122</f>
        <v>0</v>
      </c>
      <c r="U60" s="190">
        <f>U39/100000*F122</f>
        <v>0</v>
      </c>
      <c r="V60" s="190">
        <f>V39/100000*G122</f>
        <v>0</v>
      </c>
      <c r="W60" s="190">
        <f>W39/100000*H122</f>
        <v>0</v>
      </c>
      <c r="X60" s="190">
        <f>X39/100000*I122</f>
        <v>0</v>
      </c>
      <c r="Y60" s="190">
        <f>Y39/100000*J122</f>
        <v>0</v>
      </c>
      <c r="Z60" s="190">
        <f>Z39/100000*K122</f>
        <v>0</v>
      </c>
      <c r="AA60" s="190">
        <f>AA39/100000*L122</f>
        <v>0</v>
      </c>
      <c r="AB60" s="190">
        <f>AB39/100000*M122</f>
        <v>0</v>
      </c>
      <c r="AC60" s="190">
        <f>AC39/100000*N122</f>
        <v>0</v>
      </c>
      <c r="AD60" s="174">
        <f t="shared" si="12"/>
        <v>0</v>
      </c>
      <c r="AE60" s="150"/>
    </row>
    <row r="61" spans="1:31" ht="23.25">
      <c r="A61" s="191" t="s">
        <v>5</v>
      </c>
      <c r="B61" s="139"/>
      <c r="C61" s="192"/>
      <c r="D61" s="139"/>
      <c r="E61" s="139"/>
      <c r="F61" s="139"/>
      <c r="G61" s="139"/>
      <c r="H61" s="139"/>
      <c r="I61" s="139"/>
      <c r="J61" s="139"/>
      <c r="K61" s="139"/>
      <c r="L61" s="139"/>
      <c r="M61" s="139"/>
      <c r="N61" s="139"/>
      <c r="O61" s="139"/>
      <c r="P61" s="100">
        <f t="shared" si="13"/>
        <v>16</v>
      </c>
      <c r="Q61" s="189">
        <f t="shared" si="11"/>
        <v>0</v>
      </c>
      <c r="R61" s="190">
        <f>R40/100000*C124</f>
        <v>0</v>
      </c>
      <c r="S61" s="190">
        <f>S40/100000*D124</f>
        <v>0</v>
      </c>
      <c r="T61" s="190">
        <f>T40/100000*E124</f>
        <v>0</v>
      </c>
      <c r="U61" s="190">
        <f>U40/100000*F124</f>
        <v>0</v>
      </c>
      <c r="V61" s="190">
        <f>V40/100000*G124</f>
        <v>0</v>
      </c>
      <c r="W61" s="190">
        <f>W40/100000*H124</f>
        <v>0</v>
      </c>
      <c r="X61" s="190">
        <f>X40/100000*I124</f>
        <v>0</v>
      </c>
      <c r="Y61" s="190">
        <f>Y40/100000*J124</f>
        <v>0</v>
      </c>
      <c r="Z61" s="190">
        <f>Z40/100000*K124</f>
        <v>0</v>
      </c>
      <c r="AA61" s="190">
        <f>AA40/100000*L124</f>
        <v>0</v>
      </c>
      <c r="AB61" s="190">
        <f>AB40/100000*M124</f>
        <v>0</v>
      </c>
      <c r="AC61" s="190">
        <f>AC40/100000*N124</f>
        <v>0</v>
      </c>
      <c r="AD61" s="174">
        <f t="shared" si="12"/>
        <v>0</v>
      </c>
      <c r="AE61" s="150"/>
    </row>
    <row r="62" spans="1:31" ht="15.75">
      <c r="A62" s="162"/>
      <c r="B62" s="490" t="s">
        <v>6</v>
      </c>
      <c r="C62" s="491">
        <f aca="true" t="shared" si="14" ref="C62:N62">D39</f>
        <v>0</v>
      </c>
      <c r="D62" s="492">
        <f t="shared" si="14"/>
        <v>0</v>
      </c>
      <c r="E62" s="492">
        <f t="shared" si="14"/>
        <v>0</v>
      </c>
      <c r="F62" s="492">
        <f t="shared" si="14"/>
        <v>0</v>
      </c>
      <c r="G62" s="492">
        <f t="shared" si="14"/>
        <v>0</v>
      </c>
      <c r="H62" s="492">
        <f t="shared" si="14"/>
        <v>0</v>
      </c>
      <c r="I62" s="492">
        <f t="shared" si="14"/>
        <v>0</v>
      </c>
      <c r="J62" s="492">
        <f t="shared" si="14"/>
        <v>0</v>
      </c>
      <c r="K62" s="492">
        <f t="shared" si="14"/>
        <v>0</v>
      </c>
      <c r="L62" s="492">
        <f t="shared" si="14"/>
        <v>0</v>
      </c>
      <c r="M62" s="492">
        <f t="shared" si="14"/>
        <v>0</v>
      </c>
      <c r="N62" s="492">
        <f t="shared" si="14"/>
        <v>0</v>
      </c>
      <c r="O62" s="493" t="s">
        <v>7</v>
      </c>
      <c r="P62" s="100">
        <f t="shared" si="13"/>
        <v>17</v>
      </c>
      <c r="Q62" s="189">
        <f t="shared" si="11"/>
        <v>0</v>
      </c>
      <c r="R62" s="193">
        <f>R41/100000*C126</f>
        <v>0</v>
      </c>
      <c r="S62" s="193">
        <f>S41/100000*D126</f>
        <v>0</v>
      </c>
      <c r="T62" s="193">
        <f>T41/100000*E126</f>
        <v>0</v>
      </c>
      <c r="U62" s="193">
        <f>U41/100000*F126</f>
        <v>0</v>
      </c>
      <c r="V62" s="193">
        <f>V41/100000*G126</f>
        <v>0</v>
      </c>
      <c r="W62" s="193">
        <f>W41/100000*H126</f>
        <v>0</v>
      </c>
      <c r="X62" s="193">
        <f>X41/100000*I126</f>
        <v>0</v>
      </c>
      <c r="Y62" s="193">
        <f>Y41/100000*J126</f>
        <v>0</v>
      </c>
      <c r="Z62" s="193">
        <f>Z41/100000*K126</f>
        <v>0</v>
      </c>
      <c r="AA62" s="193">
        <f>AA41/100000*L126</f>
        <v>0</v>
      </c>
      <c r="AB62" s="193">
        <f>AB41/100000*M126</f>
        <v>0</v>
      </c>
      <c r="AC62" s="193">
        <f>AC41/100000*N126</f>
        <v>0</v>
      </c>
      <c r="AD62" s="174">
        <f t="shared" si="12"/>
        <v>0</v>
      </c>
      <c r="AE62" s="150"/>
    </row>
    <row r="63" spans="1:31" ht="15.75">
      <c r="A63" s="162"/>
      <c r="B63" s="490" t="s">
        <v>9</v>
      </c>
      <c r="C63" s="494"/>
      <c r="D63" s="639"/>
      <c r="E63" s="639"/>
      <c r="F63" s="639"/>
      <c r="G63" s="639"/>
      <c r="H63" s="639"/>
      <c r="I63" s="639"/>
      <c r="J63" s="639"/>
      <c r="K63" s="639"/>
      <c r="L63" s="639"/>
      <c r="M63" s="639"/>
      <c r="N63" s="639"/>
      <c r="O63" s="495">
        <f>SUM(C63:N63)</f>
        <v>0</v>
      </c>
      <c r="P63" s="195"/>
      <c r="Q63" s="196" t="s">
        <v>8</v>
      </c>
      <c r="R63" s="197">
        <f>SUM(R46:R62)</f>
        <v>0</v>
      </c>
      <c r="S63" s="197">
        <f aca="true" t="shared" si="15" ref="S63:AC63">SUM(S46:S62)</f>
        <v>0</v>
      </c>
      <c r="T63" s="197">
        <f t="shared" si="15"/>
        <v>0</v>
      </c>
      <c r="U63" s="197">
        <f t="shared" si="15"/>
        <v>0</v>
      </c>
      <c r="V63" s="197">
        <f t="shared" si="15"/>
        <v>0</v>
      </c>
      <c r="W63" s="197">
        <f t="shared" si="15"/>
        <v>0</v>
      </c>
      <c r="X63" s="197">
        <f t="shared" si="15"/>
        <v>0</v>
      </c>
      <c r="Y63" s="197">
        <f t="shared" si="15"/>
        <v>0</v>
      </c>
      <c r="Z63" s="197">
        <f t="shared" si="15"/>
        <v>0</v>
      </c>
      <c r="AA63" s="197">
        <f t="shared" si="15"/>
        <v>0</v>
      </c>
      <c r="AB63" s="197">
        <f t="shared" si="15"/>
        <v>0</v>
      </c>
      <c r="AC63" s="197">
        <f t="shared" si="15"/>
        <v>0</v>
      </c>
      <c r="AD63" s="195"/>
      <c r="AE63" s="150"/>
    </row>
    <row r="64" spans="1:31" ht="15.75">
      <c r="A64" s="139"/>
      <c r="B64" s="165"/>
      <c r="C64" s="199"/>
      <c r="D64" s="163"/>
      <c r="E64" s="163"/>
      <c r="F64" s="163"/>
      <c r="G64" s="163"/>
      <c r="H64" s="163"/>
      <c r="I64" s="163"/>
      <c r="J64" s="163"/>
      <c r="K64" s="163"/>
      <c r="L64" s="163"/>
      <c r="M64" s="163"/>
      <c r="N64" s="163"/>
      <c r="O64" s="200"/>
      <c r="P64" s="195"/>
      <c r="Q64" s="196" t="s">
        <v>10</v>
      </c>
      <c r="R64" s="198">
        <f>Q197</f>
        <v>0</v>
      </c>
      <c r="S64" s="198">
        <f aca="true" t="shared" si="16" ref="S64:AC64">R197</f>
        <v>0</v>
      </c>
      <c r="T64" s="198">
        <f t="shared" si="16"/>
        <v>0</v>
      </c>
      <c r="U64" s="198">
        <f t="shared" si="16"/>
        <v>0</v>
      </c>
      <c r="V64" s="198">
        <f t="shared" si="16"/>
        <v>0</v>
      </c>
      <c r="W64" s="198">
        <f t="shared" si="16"/>
        <v>0</v>
      </c>
      <c r="X64" s="198">
        <f t="shared" si="16"/>
        <v>0</v>
      </c>
      <c r="Y64" s="198">
        <f t="shared" si="16"/>
        <v>0</v>
      </c>
      <c r="Z64" s="198">
        <f t="shared" si="16"/>
        <v>0</v>
      </c>
      <c r="AA64" s="198">
        <f t="shared" si="16"/>
        <v>0</v>
      </c>
      <c r="AB64" s="198">
        <f t="shared" si="16"/>
        <v>0</v>
      </c>
      <c r="AC64" s="198">
        <f t="shared" si="16"/>
        <v>0</v>
      </c>
      <c r="AD64" s="195"/>
      <c r="AE64" s="150"/>
    </row>
    <row r="65" spans="1:31" ht="15.75">
      <c r="A65" s="139"/>
      <c r="B65" s="165"/>
      <c r="C65" s="201"/>
      <c r="D65" s="201"/>
      <c r="E65" s="201"/>
      <c r="F65" s="139"/>
      <c r="G65" s="139"/>
      <c r="H65" s="139"/>
      <c r="I65" s="139"/>
      <c r="J65" s="139"/>
      <c r="K65" s="139"/>
      <c r="L65" s="139"/>
      <c r="M65" s="139"/>
      <c r="N65" s="139"/>
      <c r="O65" s="139"/>
      <c r="P65" s="195"/>
      <c r="Q65" s="196" t="s">
        <v>11</v>
      </c>
      <c r="R65" s="174">
        <f>R63-R64</f>
        <v>0</v>
      </c>
      <c r="S65" s="174">
        <f aca="true" t="shared" si="17" ref="S65:AC65">S63-S64</f>
        <v>0</v>
      </c>
      <c r="T65" s="174">
        <f t="shared" si="17"/>
        <v>0</v>
      </c>
      <c r="U65" s="174">
        <f t="shared" si="17"/>
        <v>0</v>
      </c>
      <c r="V65" s="174">
        <f t="shared" si="17"/>
        <v>0</v>
      </c>
      <c r="W65" s="174">
        <f t="shared" si="17"/>
        <v>0</v>
      </c>
      <c r="X65" s="174">
        <f t="shared" si="17"/>
        <v>0</v>
      </c>
      <c r="Y65" s="174">
        <f t="shared" si="17"/>
        <v>0</v>
      </c>
      <c r="Z65" s="174">
        <f t="shared" si="17"/>
        <v>0</v>
      </c>
      <c r="AA65" s="174">
        <f t="shared" si="17"/>
        <v>0</v>
      </c>
      <c r="AB65" s="174">
        <f t="shared" si="17"/>
        <v>0</v>
      </c>
      <c r="AC65" s="174">
        <f t="shared" si="17"/>
        <v>0</v>
      </c>
      <c r="AD65" s="150"/>
      <c r="AE65" s="150"/>
    </row>
    <row r="66" spans="1:31" ht="15.75">
      <c r="A66" s="139"/>
      <c r="B66" s="165"/>
      <c r="C66" s="201"/>
      <c r="D66" s="201"/>
      <c r="E66" s="201"/>
      <c r="F66" s="139"/>
      <c r="G66" s="139"/>
      <c r="H66" s="139"/>
      <c r="I66" s="139"/>
      <c r="J66" s="139"/>
      <c r="K66" s="139"/>
      <c r="L66" s="139"/>
      <c r="M66" s="139"/>
      <c r="N66" s="139"/>
      <c r="O66" s="139"/>
      <c r="P66" s="195"/>
      <c r="Q66" s="196"/>
      <c r="R66" s="150"/>
      <c r="S66" s="150"/>
      <c r="T66" s="150"/>
      <c r="U66" s="150"/>
      <c r="V66" s="150"/>
      <c r="W66" s="150"/>
      <c r="X66" s="150"/>
      <c r="Y66" s="150"/>
      <c r="Z66" s="150"/>
      <c r="AA66" s="150"/>
      <c r="AB66" s="150"/>
      <c r="AC66" s="150"/>
      <c r="AD66" s="150"/>
      <c r="AE66" s="150"/>
    </row>
    <row r="67" spans="1:31" ht="23.25">
      <c r="A67" s="191" t="s">
        <v>12</v>
      </c>
      <c r="B67" s="202"/>
      <c r="C67" s="139"/>
      <c r="D67" s="139"/>
      <c r="E67" s="139"/>
      <c r="F67" s="139"/>
      <c r="G67" s="139"/>
      <c r="H67" s="139"/>
      <c r="I67" s="139"/>
      <c r="J67" s="139"/>
      <c r="K67" s="139"/>
      <c r="L67" s="139"/>
      <c r="M67" s="139"/>
      <c r="N67" s="139"/>
      <c r="O67" s="139"/>
      <c r="P67" s="195"/>
      <c r="Q67" s="196"/>
      <c r="R67" s="150"/>
      <c r="S67" s="150"/>
      <c r="T67" s="150"/>
      <c r="U67" s="150"/>
      <c r="V67" s="150"/>
      <c r="W67" s="150"/>
      <c r="X67" s="150"/>
      <c r="Y67" s="150"/>
      <c r="Z67" s="150"/>
      <c r="AA67" s="150"/>
      <c r="AB67" s="150"/>
      <c r="AC67" s="150"/>
      <c r="AD67" s="150"/>
      <c r="AE67" s="150"/>
    </row>
    <row r="68" spans="1:31" ht="25.5">
      <c r="A68" s="139"/>
      <c r="B68" s="203"/>
      <c r="C68" s="204"/>
      <c r="D68" s="204"/>
      <c r="E68" s="204"/>
      <c r="F68" s="204"/>
      <c r="G68" s="204"/>
      <c r="H68" s="139"/>
      <c r="I68" s="139"/>
      <c r="J68" s="139"/>
      <c r="K68" s="139"/>
      <c r="L68" s="139"/>
      <c r="M68" s="139"/>
      <c r="N68" s="139"/>
      <c r="O68" s="139"/>
      <c r="P68" s="195"/>
      <c r="Q68" s="196"/>
      <c r="R68" s="150"/>
      <c r="S68" s="150"/>
      <c r="T68" s="150"/>
      <c r="U68" s="150"/>
      <c r="V68" s="150"/>
      <c r="W68" s="150"/>
      <c r="X68" s="150"/>
      <c r="Y68" s="150"/>
      <c r="Z68" s="150"/>
      <c r="AA68" s="150"/>
      <c r="AB68" s="150"/>
      <c r="AC68" s="150"/>
      <c r="AD68" s="150"/>
      <c r="AE68" s="150"/>
    </row>
    <row r="69" spans="1:31" ht="15.75">
      <c r="A69" s="139"/>
      <c r="B69" s="490" t="s">
        <v>6</v>
      </c>
      <c r="C69" s="491">
        <f aca="true" t="shared" si="18" ref="C69:N69">D39</f>
        <v>0</v>
      </c>
      <c r="D69" s="492">
        <f t="shared" si="18"/>
        <v>0</v>
      </c>
      <c r="E69" s="492">
        <f t="shared" si="18"/>
        <v>0</v>
      </c>
      <c r="F69" s="492">
        <f t="shared" si="18"/>
        <v>0</v>
      </c>
      <c r="G69" s="492">
        <f t="shared" si="18"/>
        <v>0</v>
      </c>
      <c r="H69" s="492">
        <f t="shared" si="18"/>
        <v>0</v>
      </c>
      <c r="I69" s="492">
        <f t="shared" si="18"/>
        <v>0</v>
      </c>
      <c r="J69" s="492">
        <f t="shared" si="18"/>
        <v>0</v>
      </c>
      <c r="K69" s="492">
        <f t="shared" si="18"/>
        <v>0</v>
      </c>
      <c r="L69" s="492">
        <f t="shared" si="18"/>
        <v>0</v>
      </c>
      <c r="M69" s="492">
        <f t="shared" si="18"/>
        <v>0</v>
      </c>
      <c r="N69" s="492">
        <f t="shared" si="18"/>
        <v>0</v>
      </c>
      <c r="O69" s="493" t="s">
        <v>7</v>
      </c>
      <c r="P69" s="195"/>
      <c r="Q69" s="196"/>
      <c r="R69" s="150"/>
      <c r="S69" s="150"/>
      <c r="T69" s="150"/>
      <c r="U69" s="150"/>
      <c r="V69" s="150"/>
      <c r="W69" s="150"/>
      <c r="X69" s="150"/>
      <c r="Y69" s="150"/>
      <c r="Z69" s="150"/>
      <c r="AA69" s="150"/>
      <c r="AB69" s="150"/>
      <c r="AC69" s="150"/>
      <c r="AD69" s="150"/>
      <c r="AE69" s="150"/>
    </row>
    <row r="70" spans="1:31" ht="47.25">
      <c r="A70" s="205"/>
      <c r="B70" s="496" t="s">
        <v>13</v>
      </c>
      <c r="C70" s="684"/>
      <c r="D70" s="685"/>
      <c r="E70" s="685"/>
      <c r="F70" s="685"/>
      <c r="G70" s="685"/>
      <c r="H70" s="685"/>
      <c r="I70" s="685"/>
      <c r="J70" s="685"/>
      <c r="K70" s="685"/>
      <c r="L70" s="685"/>
      <c r="M70" s="685"/>
      <c r="N70" s="685"/>
      <c r="O70" s="502">
        <f>SUM(C70:N70)</f>
        <v>0</v>
      </c>
      <c r="P70" s="195"/>
      <c r="Q70" s="196"/>
      <c r="R70" s="150"/>
      <c r="S70" s="150"/>
      <c r="T70" s="150"/>
      <c r="U70" s="150"/>
      <c r="V70" s="150"/>
      <c r="W70" s="150"/>
      <c r="X70" s="150"/>
      <c r="Y70" s="150"/>
      <c r="Z70" s="150"/>
      <c r="AA70" s="150"/>
      <c r="AB70" s="150"/>
      <c r="AC70" s="150"/>
      <c r="AD70" s="150"/>
      <c r="AE70" s="150"/>
    </row>
    <row r="71" spans="1:31" ht="51.75" customHeight="1">
      <c r="A71" s="205"/>
      <c r="B71" s="497" t="s">
        <v>14</v>
      </c>
      <c r="C71" s="500"/>
      <c r="D71" s="501"/>
      <c r="E71" s="501"/>
      <c r="F71" s="501"/>
      <c r="G71" s="501"/>
      <c r="H71" s="501"/>
      <c r="I71" s="501"/>
      <c r="J71" s="501"/>
      <c r="K71" s="501"/>
      <c r="L71" s="501"/>
      <c r="M71" s="501"/>
      <c r="N71" s="501"/>
      <c r="O71" s="502">
        <f>SUM(C71:N71)</f>
        <v>0</v>
      </c>
      <c r="P71" s="195"/>
      <c r="Q71" s="196"/>
      <c r="R71" s="150"/>
      <c r="S71" s="150"/>
      <c r="T71" s="150"/>
      <c r="U71" s="150"/>
      <c r="V71" s="150"/>
      <c r="W71" s="150"/>
      <c r="X71" s="150"/>
      <c r="Y71" s="150"/>
      <c r="Z71" s="150"/>
      <c r="AA71" s="150"/>
      <c r="AB71" s="150"/>
      <c r="AC71" s="150"/>
      <c r="AD71" s="150"/>
      <c r="AE71" s="150"/>
    </row>
    <row r="72" spans="1:31" ht="34.5" customHeight="1">
      <c r="A72" s="205"/>
      <c r="B72" s="497" t="s">
        <v>15</v>
      </c>
      <c r="C72" s="500"/>
      <c r="D72" s="501"/>
      <c r="E72" s="501"/>
      <c r="F72" s="501"/>
      <c r="G72" s="501"/>
      <c r="H72" s="501"/>
      <c r="I72" s="501"/>
      <c r="J72" s="501"/>
      <c r="K72" s="501"/>
      <c r="L72" s="501"/>
      <c r="M72" s="501"/>
      <c r="N72" s="501"/>
      <c r="O72" s="502">
        <f>SUM(C72:N72)</f>
        <v>0</v>
      </c>
      <c r="P72" s="150"/>
      <c r="Q72" s="150"/>
      <c r="R72" s="150"/>
      <c r="S72" s="150"/>
      <c r="T72" s="150"/>
      <c r="U72" s="150"/>
      <c r="V72" s="150"/>
      <c r="W72" s="150"/>
      <c r="X72" s="150"/>
      <c r="Y72" s="150"/>
      <c r="Z72" s="150"/>
      <c r="AA72" s="150"/>
      <c r="AB72" s="150"/>
      <c r="AC72" s="150"/>
      <c r="AD72" s="150"/>
      <c r="AE72" s="150"/>
    </row>
    <row r="73" spans="1:31" ht="36" customHeight="1">
      <c r="A73" s="139"/>
      <c r="B73" s="498" t="s">
        <v>16</v>
      </c>
      <c r="C73" s="503">
        <f aca="true" t="shared" si="19" ref="C73:O73">SUM(C70:C72)</f>
        <v>0</v>
      </c>
      <c r="D73" s="503">
        <f t="shared" si="19"/>
        <v>0</v>
      </c>
      <c r="E73" s="503">
        <f t="shared" si="19"/>
        <v>0</v>
      </c>
      <c r="F73" s="503">
        <f t="shared" si="19"/>
        <v>0</v>
      </c>
      <c r="G73" s="503">
        <f t="shared" si="19"/>
        <v>0</v>
      </c>
      <c r="H73" s="503">
        <f t="shared" si="19"/>
        <v>0</v>
      </c>
      <c r="I73" s="503">
        <f t="shared" si="19"/>
        <v>0</v>
      </c>
      <c r="J73" s="503">
        <f t="shared" si="19"/>
        <v>0</v>
      </c>
      <c r="K73" s="503">
        <f t="shared" si="19"/>
        <v>0</v>
      </c>
      <c r="L73" s="503">
        <f t="shared" si="19"/>
        <v>0</v>
      </c>
      <c r="M73" s="503">
        <f t="shared" si="19"/>
        <v>0</v>
      </c>
      <c r="N73" s="503">
        <f t="shared" si="19"/>
        <v>0</v>
      </c>
      <c r="O73" s="503">
        <f t="shared" si="19"/>
        <v>0</v>
      </c>
      <c r="P73" s="150"/>
      <c r="Q73" s="150"/>
      <c r="R73" s="150"/>
      <c r="S73" s="150"/>
      <c r="T73" s="150"/>
      <c r="U73" s="150"/>
      <c r="V73" s="150"/>
      <c r="W73" s="150"/>
      <c r="X73" s="150"/>
      <c r="Y73" s="150"/>
      <c r="Z73" s="150"/>
      <c r="AA73" s="150"/>
      <c r="AB73" s="150"/>
      <c r="AC73" s="150"/>
      <c r="AD73" s="150"/>
      <c r="AE73" s="150"/>
    </row>
    <row r="74" spans="1:31" ht="25.5" customHeight="1">
      <c r="A74" s="139"/>
      <c r="B74" s="139"/>
      <c r="C74" s="139"/>
      <c r="D74" s="139"/>
      <c r="E74" s="139"/>
      <c r="F74" s="139"/>
      <c r="G74" s="139"/>
      <c r="H74" s="139"/>
      <c r="I74" s="139"/>
      <c r="J74" s="139"/>
      <c r="K74" s="139"/>
      <c r="L74" s="139"/>
      <c r="M74" s="139"/>
      <c r="N74" s="139"/>
      <c r="O74" s="139"/>
      <c r="P74" s="187" t="s">
        <v>17</v>
      </c>
      <c r="Q74" s="150"/>
      <c r="R74" s="150"/>
      <c r="S74" s="150"/>
      <c r="T74" s="150"/>
      <c r="U74" s="150"/>
      <c r="V74" s="150"/>
      <c r="W74" s="150"/>
      <c r="X74" s="150"/>
      <c r="Y74" s="150"/>
      <c r="Z74" s="150"/>
      <c r="AA74" s="150"/>
      <c r="AB74" s="150"/>
      <c r="AC74" s="150"/>
      <c r="AD74" s="150"/>
      <c r="AE74" s="150"/>
    </row>
    <row r="75" spans="1:31" ht="15.75">
      <c r="A75" s="139"/>
      <c r="B75" s="162" t="s">
        <v>19</v>
      </c>
      <c r="C75" s="162"/>
      <c r="D75" s="162"/>
      <c r="E75" s="162"/>
      <c r="F75" s="162"/>
      <c r="G75" s="139"/>
      <c r="H75" s="139"/>
      <c r="I75" s="139"/>
      <c r="J75" s="139"/>
      <c r="K75" s="139"/>
      <c r="L75" s="139"/>
      <c r="M75" s="139"/>
      <c r="N75" s="139"/>
      <c r="O75" s="139"/>
      <c r="P75" s="206" t="s">
        <v>18</v>
      </c>
      <c r="Q75" s="207">
        <f aca="true" t="shared" si="20" ref="Q75:AB75">D39</f>
        <v>0</v>
      </c>
      <c r="R75" s="207">
        <f t="shared" si="20"/>
        <v>0</v>
      </c>
      <c r="S75" s="207">
        <f t="shared" si="20"/>
        <v>0</v>
      </c>
      <c r="T75" s="207">
        <f t="shared" si="20"/>
        <v>0</v>
      </c>
      <c r="U75" s="207">
        <f t="shared" si="20"/>
        <v>0</v>
      </c>
      <c r="V75" s="207">
        <f t="shared" si="20"/>
        <v>0</v>
      </c>
      <c r="W75" s="207">
        <f t="shared" si="20"/>
        <v>0</v>
      </c>
      <c r="X75" s="207">
        <f t="shared" si="20"/>
        <v>0</v>
      </c>
      <c r="Y75" s="207">
        <f t="shared" si="20"/>
        <v>0</v>
      </c>
      <c r="Z75" s="207">
        <f t="shared" si="20"/>
        <v>0</v>
      </c>
      <c r="AA75" s="207">
        <f t="shared" si="20"/>
        <v>0</v>
      </c>
      <c r="AB75" s="207">
        <f t="shared" si="20"/>
        <v>0</v>
      </c>
      <c r="AC75" s="208" t="s">
        <v>4</v>
      </c>
      <c r="AD75" s="150"/>
      <c r="AE75" s="150"/>
    </row>
    <row r="76" spans="1:31" ht="15.75">
      <c r="A76" s="139"/>
      <c r="B76" s="162"/>
      <c r="C76" s="162" t="s">
        <v>20</v>
      </c>
      <c r="D76" s="504"/>
      <c r="E76" s="505"/>
      <c r="F76" s="506"/>
      <c r="G76" s="139"/>
      <c r="H76" s="139"/>
      <c r="I76" s="139"/>
      <c r="J76" s="139"/>
      <c r="K76" s="139"/>
      <c r="L76" s="139"/>
      <c r="M76" s="139"/>
      <c r="N76" s="139"/>
      <c r="O76" s="139"/>
      <c r="P76" s="153" t="str">
        <f aca="true" t="shared" si="21" ref="P76:P92">B41</f>
        <v>Arroz inundado #1</v>
      </c>
      <c r="Q76" s="173">
        <f aca="true" t="shared" si="22" ref="Q76:AB91">R46-R202</f>
        <v>0</v>
      </c>
      <c r="R76" s="209">
        <f t="shared" si="22"/>
        <v>0</v>
      </c>
      <c r="S76" s="209">
        <f t="shared" si="22"/>
        <v>0</v>
      </c>
      <c r="T76" s="209">
        <f t="shared" si="22"/>
        <v>0</v>
      </c>
      <c r="U76" s="209">
        <f t="shared" si="22"/>
        <v>0</v>
      </c>
      <c r="V76" s="209">
        <f t="shared" si="22"/>
        <v>0</v>
      </c>
      <c r="W76" s="209">
        <f t="shared" si="22"/>
        <v>0</v>
      </c>
      <c r="X76" s="209">
        <f t="shared" si="22"/>
        <v>0</v>
      </c>
      <c r="Y76" s="209">
        <f t="shared" si="22"/>
        <v>0</v>
      </c>
      <c r="Z76" s="209">
        <f t="shared" si="22"/>
        <v>0</v>
      </c>
      <c r="AA76" s="209">
        <f t="shared" si="22"/>
        <v>0</v>
      </c>
      <c r="AB76" s="209">
        <f t="shared" si="22"/>
        <v>0</v>
      </c>
      <c r="AC76" s="209">
        <f>SUM(Q76:AB76)</f>
        <v>0</v>
      </c>
      <c r="AD76" s="150"/>
      <c r="AE76" s="150"/>
    </row>
    <row r="77" spans="1:31" ht="15.75">
      <c r="A77" s="139"/>
      <c r="B77" s="162"/>
      <c r="C77" s="162" t="s">
        <v>21</v>
      </c>
      <c r="D77" s="504"/>
      <c r="E77" s="505"/>
      <c r="F77" s="506"/>
      <c r="G77" s="139"/>
      <c r="H77" s="139"/>
      <c r="I77" s="139"/>
      <c r="J77" s="139"/>
      <c r="K77" s="139"/>
      <c r="L77" s="139"/>
      <c r="M77" s="139"/>
      <c r="N77" s="139"/>
      <c r="O77" s="139"/>
      <c r="P77" s="153" t="str">
        <f t="shared" si="21"/>
        <v>Arroz inundado #2</v>
      </c>
      <c r="Q77" s="173">
        <f t="shared" si="22"/>
        <v>0</v>
      </c>
      <c r="R77" s="209">
        <f t="shared" si="22"/>
        <v>0</v>
      </c>
      <c r="S77" s="209">
        <f t="shared" si="22"/>
        <v>0</v>
      </c>
      <c r="T77" s="209">
        <f t="shared" si="22"/>
        <v>0</v>
      </c>
      <c r="U77" s="209">
        <f t="shared" si="22"/>
        <v>0</v>
      </c>
      <c r="V77" s="209">
        <f t="shared" si="22"/>
        <v>0</v>
      </c>
      <c r="W77" s="209">
        <f t="shared" si="22"/>
        <v>0</v>
      </c>
      <c r="X77" s="209">
        <f t="shared" si="22"/>
        <v>0</v>
      </c>
      <c r="Y77" s="209">
        <f t="shared" si="22"/>
        <v>0</v>
      </c>
      <c r="Z77" s="209">
        <f t="shared" si="22"/>
        <v>0</v>
      </c>
      <c r="AA77" s="209">
        <f t="shared" si="22"/>
        <v>0</v>
      </c>
      <c r="AB77" s="209">
        <f t="shared" si="22"/>
        <v>0</v>
      </c>
      <c r="AC77" s="209">
        <f aca="true" t="shared" si="23" ref="AC77:AC92">SUM(Q77:AB77)</f>
        <v>0</v>
      </c>
      <c r="AD77" s="150"/>
      <c r="AE77" s="150"/>
    </row>
    <row r="78" spans="1:31" ht="15.75">
      <c r="A78" s="139"/>
      <c r="B78" s="139"/>
      <c r="C78" s="139"/>
      <c r="D78" s="139"/>
      <c r="E78" s="139"/>
      <c r="F78" s="139"/>
      <c r="G78" s="139"/>
      <c r="H78" s="139"/>
      <c r="I78" s="139"/>
      <c r="J78" s="139"/>
      <c r="K78" s="139"/>
      <c r="L78" s="139"/>
      <c r="M78" s="139"/>
      <c r="N78" s="139"/>
      <c r="O78" s="139"/>
      <c r="P78" s="153" t="str">
        <f t="shared" si="21"/>
        <v>Arroz inundado #3</v>
      </c>
      <c r="Q78" s="173">
        <f t="shared" si="22"/>
        <v>0</v>
      </c>
      <c r="R78" s="209">
        <f t="shared" si="22"/>
        <v>0</v>
      </c>
      <c r="S78" s="209">
        <f t="shared" si="22"/>
        <v>0</v>
      </c>
      <c r="T78" s="209">
        <f t="shared" si="22"/>
        <v>0</v>
      </c>
      <c r="U78" s="209">
        <f t="shared" si="22"/>
        <v>0</v>
      </c>
      <c r="V78" s="209">
        <f t="shared" si="22"/>
        <v>0</v>
      </c>
      <c r="W78" s="209">
        <f t="shared" si="22"/>
        <v>0</v>
      </c>
      <c r="X78" s="209">
        <f t="shared" si="22"/>
        <v>0</v>
      </c>
      <c r="Y78" s="209">
        <f t="shared" si="22"/>
        <v>0</v>
      </c>
      <c r="Z78" s="209">
        <f t="shared" si="22"/>
        <v>0</v>
      </c>
      <c r="AA78" s="209">
        <f t="shared" si="22"/>
        <v>0</v>
      </c>
      <c r="AB78" s="209">
        <f t="shared" si="22"/>
        <v>0</v>
      </c>
      <c r="AC78" s="209">
        <f t="shared" si="23"/>
        <v>0</v>
      </c>
      <c r="AD78" s="150"/>
      <c r="AE78" s="150"/>
    </row>
    <row r="79" spans="1:31" ht="42" customHeight="1">
      <c r="A79" s="191" t="s">
        <v>22</v>
      </c>
      <c r="B79" s="202"/>
      <c r="C79" s="139"/>
      <c r="D79" s="139"/>
      <c r="E79" s="139"/>
      <c r="F79" s="139"/>
      <c r="G79" s="139"/>
      <c r="H79" s="139"/>
      <c r="I79" s="139"/>
      <c r="J79" s="139"/>
      <c r="K79" s="139"/>
      <c r="L79" s="139"/>
      <c r="M79" s="139"/>
      <c r="N79" s="139"/>
      <c r="O79" s="139"/>
      <c r="P79" s="153">
        <f t="shared" si="21"/>
        <v>0</v>
      </c>
      <c r="Q79" s="173">
        <f t="shared" si="22"/>
        <v>0</v>
      </c>
      <c r="R79" s="209">
        <f t="shared" si="22"/>
        <v>0</v>
      </c>
      <c r="S79" s="209">
        <f t="shared" si="22"/>
        <v>0</v>
      </c>
      <c r="T79" s="209">
        <f t="shared" si="22"/>
        <v>0</v>
      </c>
      <c r="U79" s="209">
        <f t="shared" si="22"/>
        <v>0</v>
      </c>
      <c r="V79" s="209">
        <f t="shared" si="22"/>
        <v>0</v>
      </c>
      <c r="W79" s="209">
        <f t="shared" si="22"/>
        <v>0</v>
      </c>
      <c r="X79" s="209">
        <f t="shared" si="22"/>
        <v>0</v>
      </c>
      <c r="Y79" s="209">
        <f t="shared" si="22"/>
        <v>0</v>
      </c>
      <c r="Z79" s="209">
        <f t="shared" si="22"/>
        <v>0</v>
      </c>
      <c r="AA79" s="209">
        <f t="shared" si="22"/>
        <v>0</v>
      </c>
      <c r="AB79" s="209">
        <f t="shared" si="22"/>
        <v>0</v>
      </c>
      <c r="AC79" s="209">
        <f t="shared" si="23"/>
        <v>0</v>
      </c>
      <c r="AD79" s="150"/>
      <c r="AE79" s="150"/>
    </row>
    <row r="80" spans="1:31" ht="15.75">
      <c r="A80" s="139"/>
      <c r="B80" s="507" t="s">
        <v>23</v>
      </c>
      <c r="C80" s="204"/>
      <c r="D80" s="204"/>
      <c r="E80" s="204"/>
      <c r="F80" s="204"/>
      <c r="G80" s="204"/>
      <c r="H80" s="139"/>
      <c r="I80" s="139"/>
      <c r="J80" s="139"/>
      <c r="K80" s="139"/>
      <c r="L80" s="139"/>
      <c r="M80" s="139"/>
      <c r="N80" s="139"/>
      <c r="O80" s="139"/>
      <c r="P80" s="153">
        <f t="shared" si="21"/>
        <v>0</v>
      </c>
      <c r="Q80" s="173">
        <f t="shared" si="22"/>
        <v>0</v>
      </c>
      <c r="R80" s="209">
        <f t="shared" si="22"/>
        <v>0</v>
      </c>
      <c r="S80" s="209">
        <f t="shared" si="22"/>
        <v>0</v>
      </c>
      <c r="T80" s="209">
        <f t="shared" si="22"/>
        <v>0</v>
      </c>
      <c r="U80" s="209">
        <f t="shared" si="22"/>
        <v>0</v>
      </c>
      <c r="V80" s="209">
        <f t="shared" si="22"/>
        <v>0</v>
      </c>
      <c r="W80" s="209">
        <f t="shared" si="22"/>
        <v>0</v>
      </c>
      <c r="X80" s="209">
        <f t="shared" si="22"/>
        <v>0</v>
      </c>
      <c r="Y80" s="209">
        <f t="shared" si="22"/>
        <v>0</v>
      </c>
      <c r="Z80" s="209">
        <f t="shared" si="22"/>
        <v>0</v>
      </c>
      <c r="AA80" s="209">
        <f t="shared" si="22"/>
        <v>0</v>
      </c>
      <c r="AB80" s="209">
        <f t="shared" si="22"/>
        <v>0</v>
      </c>
      <c r="AC80" s="209">
        <f t="shared" si="23"/>
        <v>0</v>
      </c>
      <c r="AD80" s="150"/>
      <c r="AE80" s="150"/>
    </row>
    <row r="81" spans="1:31" ht="15.75">
      <c r="A81" s="139"/>
      <c r="B81" s="490" t="s">
        <v>6</v>
      </c>
      <c r="C81" s="491">
        <f aca="true" t="shared" si="24" ref="C81:N81">D39</f>
        <v>0</v>
      </c>
      <c r="D81" s="492">
        <f t="shared" si="24"/>
        <v>0</v>
      </c>
      <c r="E81" s="492">
        <f t="shared" si="24"/>
        <v>0</v>
      </c>
      <c r="F81" s="492">
        <f t="shared" si="24"/>
        <v>0</v>
      </c>
      <c r="G81" s="492">
        <f t="shared" si="24"/>
        <v>0</v>
      </c>
      <c r="H81" s="492">
        <f t="shared" si="24"/>
        <v>0</v>
      </c>
      <c r="I81" s="492">
        <f t="shared" si="24"/>
        <v>0</v>
      </c>
      <c r="J81" s="492">
        <f t="shared" si="24"/>
        <v>0</v>
      </c>
      <c r="K81" s="492">
        <f t="shared" si="24"/>
        <v>0</v>
      </c>
      <c r="L81" s="492">
        <f t="shared" si="24"/>
        <v>0</v>
      </c>
      <c r="M81" s="492">
        <f t="shared" si="24"/>
        <v>0</v>
      </c>
      <c r="N81" s="492">
        <f t="shared" si="24"/>
        <v>0</v>
      </c>
      <c r="O81" s="493" t="s">
        <v>7</v>
      </c>
      <c r="P81" s="153">
        <f t="shared" si="21"/>
        <v>0</v>
      </c>
      <c r="Q81" s="173">
        <f t="shared" si="22"/>
        <v>0</v>
      </c>
      <c r="R81" s="209">
        <f t="shared" si="22"/>
        <v>0</v>
      </c>
      <c r="S81" s="209">
        <f t="shared" si="22"/>
        <v>0</v>
      </c>
      <c r="T81" s="209">
        <f t="shared" si="22"/>
        <v>0</v>
      </c>
      <c r="U81" s="209">
        <f t="shared" si="22"/>
        <v>0</v>
      </c>
      <c r="V81" s="209">
        <f t="shared" si="22"/>
        <v>0</v>
      </c>
      <c r="W81" s="209">
        <f t="shared" si="22"/>
        <v>0</v>
      </c>
      <c r="X81" s="209">
        <f t="shared" si="22"/>
        <v>0</v>
      </c>
      <c r="Y81" s="209">
        <f t="shared" si="22"/>
        <v>0</v>
      </c>
      <c r="Z81" s="209">
        <f t="shared" si="22"/>
        <v>0</v>
      </c>
      <c r="AA81" s="209">
        <f t="shared" si="22"/>
        <v>0</v>
      </c>
      <c r="AB81" s="209">
        <f t="shared" si="22"/>
        <v>0</v>
      </c>
      <c r="AC81" s="209">
        <f t="shared" si="23"/>
        <v>0</v>
      </c>
      <c r="AD81" s="150"/>
      <c r="AE81" s="150"/>
    </row>
    <row r="82" spans="1:31" ht="31.5">
      <c r="A82" s="139"/>
      <c r="B82" s="508" t="s">
        <v>133</v>
      </c>
      <c r="C82" s="210"/>
      <c r="D82" s="211"/>
      <c r="E82" s="211"/>
      <c r="F82" s="211"/>
      <c r="G82" s="211"/>
      <c r="H82" s="211"/>
      <c r="I82" s="211"/>
      <c r="J82" s="211"/>
      <c r="K82" s="211"/>
      <c r="L82" s="211"/>
      <c r="M82" s="211"/>
      <c r="N82" s="211"/>
      <c r="O82" s="509">
        <f>SUM(C82:N82)</f>
        <v>0</v>
      </c>
      <c r="P82" s="153">
        <f t="shared" si="21"/>
        <v>0</v>
      </c>
      <c r="Q82" s="173">
        <f t="shared" si="22"/>
        <v>0</v>
      </c>
      <c r="R82" s="209">
        <f t="shared" si="22"/>
        <v>0</v>
      </c>
      <c r="S82" s="209">
        <f t="shared" si="22"/>
        <v>0</v>
      </c>
      <c r="T82" s="209">
        <f t="shared" si="22"/>
        <v>0</v>
      </c>
      <c r="U82" s="209">
        <f t="shared" si="22"/>
        <v>0</v>
      </c>
      <c r="V82" s="209">
        <f t="shared" si="22"/>
        <v>0</v>
      </c>
      <c r="W82" s="209">
        <f t="shared" si="22"/>
        <v>0</v>
      </c>
      <c r="X82" s="209">
        <f t="shared" si="22"/>
        <v>0</v>
      </c>
      <c r="Y82" s="209">
        <f t="shared" si="22"/>
        <v>0</v>
      </c>
      <c r="Z82" s="209">
        <f t="shared" si="22"/>
        <v>0</v>
      </c>
      <c r="AA82" s="209">
        <f t="shared" si="22"/>
        <v>0</v>
      </c>
      <c r="AB82" s="209">
        <f t="shared" si="22"/>
        <v>0</v>
      </c>
      <c r="AC82" s="209">
        <f t="shared" si="23"/>
        <v>0</v>
      </c>
      <c r="AD82" s="150"/>
      <c r="AE82" s="150"/>
    </row>
    <row r="83" spans="1:31" ht="40.5" customHeight="1">
      <c r="A83" s="139"/>
      <c r="B83" s="498" t="s">
        <v>25</v>
      </c>
      <c r="C83" s="210"/>
      <c r="D83" s="212"/>
      <c r="E83" s="212"/>
      <c r="F83" s="212"/>
      <c r="G83" s="212"/>
      <c r="H83" s="212"/>
      <c r="I83" s="212"/>
      <c r="J83" s="212"/>
      <c r="K83" s="212"/>
      <c r="L83" s="212"/>
      <c r="M83" s="212"/>
      <c r="N83" s="212"/>
      <c r="O83" s="509">
        <f>SUM(C83:N83)</f>
        <v>0</v>
      </c>
      <c r="P83" s="153">
        <f t="shared" si="21"/>
        <v>0</v>
      </c>
      <c r="Q83" s="173">
        <f t="shared" si="22"/>
        <v>0</v>
      </c>
      <c r="R83" s="209">
        <f t="shared" si="22"/>
        <v>0</v>
      </c>
      <c r="S83" s="209">
        <f t="shared" si="22"/>
        <v>0</v>
      </c>
      <c r="T83" s="209">
        <f t="shared" si="22"/>
        <v>0</v>
      </c>
      <c r="U83" s="209">
        <f t="shared" si="22"/>
        <v>0</v>
      </c>
      <c r="V83" s="209">
        <f t="shared" si="22"/>
        <v>0</v>
      </c>
      <c r="W83" s="209">
        <f t="shared" si="22"/>
        <v>0</v>
      </c>
      <c r="X83" s="209">
        <f t="shared" si="22"/>
        <v>0</v>
      </c>
      <c r="Y83" s="209">
        <f t="shared" si="22"/>
        <v>0</v>
      </c>
      <c r="Z83" s="209">
        <f t="shared" si="22"/>
        <v>0</v>
      </c>
      <c r="AA83" s="209">
        <f t="shared" si="22"/>
        <v>0</v>
      </c>
      <c r="AB83" s="209">
        <f t="shared" si="22"/>
        <v>0</v>
      </c>
      <c r="AC83" s="209">
        <f t="shared" si="23"/>
        <v>0</v>
      </c>
      <c r="AD83" s="150"/>
      <c r="AE83" s="195"/>
    </row>
    <row r="84" spans="1:31" ht="36" customHeight="1">
      <c r="A84" s="139"/>
      <c r="B84" s="498" t="s">
        <v>26</v>
      </c>
      <c r="C84" s="499">
        <f aca="true" t="shared" si="25" ref="C84:O84">SUM(C82:C83)</f>
        <v>0</v>
      </c>
      <c r="D84" s="499">
        <f t="shared" si="25"/>
        <v>0</v>
      </c>
      <c r="E84" s="499">
        <f t="shared" si="25"/>
        <v>0</v>
      </c>
      <c r="F84" s="499">
        <f t="shared" si="25"/>
        <v>0</v>
      </c>
      <c r="G84" s="499">
        <f t="shared" si="25"/>
        <v>0</v>
      </c>
      <c r="H84" s="499">
        <f t="shared" si="25"/>
        <v>0</v>
      </c>
      <c r="I84" s="499">
        <f t="shared" si="25"/>
        <v>0</v>
      </c>
      <c r="J84" s="499">
        <f t="shared" si="25"/>
        <v>0</v>
      </c>
      <c r="K84" s="499">
        <f t="shared" si="25"/>
        <v>0</v>
      </c>
      <c r="L84" s="499">
        <f t="shared" si="25"/>
        <v>0</v>
      </c>
      <c r="M84" s="499">
        <f t="shared" si="25"/>
        <v>0</v>
      </c>
      <c r="N84" s="499">
        <f t="shared" si="25"/>
        <v>0</v>
      </c>
      <c r="O84" s="499">
        <f t="shared" si="25"/>
        <v>0</v>
      </c>
      <c r="P84" s="153">
        <f t="shared" si="21"/>
        <v>0</v>
      </c>
      <c r="Q84" s="173">
        <f t="shared" si="22"/>
        <v>0</v>
      </c>
      <c r="R84" s="209">
        <f t="shared" si="22"/>
        <v>0</v>
      </c>
      <c r="S84" s="209">
        <f t="shared" si="22"/>
        <v>0</v>
      </c>
      <c r="T84" s="209">
        <f t="shared" si="22"/>
        <v>0</v>
      </c>
      <c r="U84" s="209">
        <f t="shared" si="22"/>
        <v>0</v>
      </c>
      <c r="V84" s="209">
        <f t="shared" si="22"/>
        <v>0</v>
      </c>
      <c r="W84" s="209">
        <f t="shared" si="22"/>
        <v>0</v>
      </c>
      <c r="X84" s="209">
        <f t="shared" si="22"/>
        <v>0</v>
      </c>
      <c r="Y84" s="209">
        <f t="shared" si="22"/>
        <v>0</v>
      </c>
      <c r="Z84" s="209">
        <f t="shared" si="22"/>
        <v>0</v>
      </c>
      <c r="AA84" s="209">
        <f t="shared" si="22"/>
        <v>0</v>
      </c>
      <c r="AB84" s="209">
        <f t="shared" si="22"/>
        <v>0</v>
      </c>
      <c r="AC84" s="209">
        <f t="shared" si="23"/>
        <v>0</v>
      </c>
      <c r="AD84" s="195"/>
      <c r="AE84" s="195"/>
    </row>
    <row r="85" spans="1:31" ht="24.75" customHeight="1">
      <c r="A85" s="139"/>
      <c r="B85" s="213"/>
      <c r="C85" s="214"/>
      <c r="D85" s="214"/>
      <c r="E85" s="214"/>
      <c r="F85" s="214"/>
      <c r="G85" s="214"/>
      <c r="H85" s="214"/>
      <c r="I85" s="214"/>
      <c r="J85" s="214"/>
      <c r="K85" s="214"/>
      <c r="L85" s="214"/>
      <c r="M85" s="214"/>
      <c r="N85" s="214"/>
      <c r="O85" s="214"/>
      <c r="P85" s="153">
        <f t="shared" si="21"/>
        <v>0</v>
      </c>
      <c r="Q85" s="173">
        <f t="shared" si="22"/>
        <v>0</v>
      </c>
      <c r="R85" s="209">
        <f t="shared" si="22"/>
        <v>0</v>
      </c>
      <c r="S85" s="209">
        <f t="shared" si="22"/>
        <v>0</v>
      </c>
      <c r="T85" s="209">
        <f t="shared" si="22"/>
        <v>0</v>
      </c>
      <c r="U85" s="209">
        <f t="shared" si="22"/>
        <v>0</v>
      </c>
      <c r="V85" s="209">
        <f t="shared" si="22"/>
        <v>0</v>
      </c>
      <c r="W85" s="209">
        <f t="shared" si="22"/>
        <v>0</v>
      </c>
      <c r="X85" s="209">
        <f t="shared" si="22"/>
        <v>0</v>
      </c>
      <c r="Y85" s="209">
        <f t="shared" si="22"/>
        <v>0</v>
      </c>
      <c r="Z85" s="209">
        <f t="shared" si="22"/>
        <v>0</v>
      </c>
      <c r="AA85" s="209">
        <f t="shared" si="22"/>
        <v>0</v>
      </c>
      <c r="AB85" s="209">
        <f t="shared" si="22"/>
        <v>0</v>
      </c>
      <c r="AC85" s="209">
        <f t="shared" si="23"/>
        <v>0</v>
      </c>
      <c r="AD85" s="195"/>
      <c r="AE85" s="195"/>
    </row>
    <row r="86" spans="1:31" ht="15.75">
      <c r="A86" s="139"/>
      <c r="B86" s="213"/>
      <c r="C86" s="214"/>
      <c r="D86" s="214"/>
      <c r="E86" s="214"/>
      <c r="F86" s="214"/>
      <c r="G86" s="214"/>
      <c r="H86" s="214"/>
      <c r="I86" s="214"/>
      <c r="J86" s="214"/>
      <c r="K86" s="214"/>
      <c r="L86" s="214"/>
      <c r="M86" s="214"/>
      <c r="N86" s="214"/>
      <c r="O86" s="214"/>
      <c r="P86" s="153">
        <f t="shared" si="21"/>
        <v>0</v>
      </c>
      <c r="Q86" s="173">
        <f t="shared" si="22"/>
        <v>0</v>
      </c>
      <c r="R86" s="209">
        <f t="shared" si="22"/>
        <v>0</v>
      </c>
      <c r="S86" s="209">
        <f t="shared" si="22"/>
        <v>0</v>
      </c>
      <c r="T86" s="209">
        <f t="shared" si="22"/>
        <v>0</v>
      </c>
      <c r="U86" s="209">
        <f t="shared" si="22"/>
        <v>0</v>
      </c>
      <c r="V86" s="209">
        <f t="shared" si="22"/>
        <v>0</v>
      </c>
      <c r="W86" s="209">
        <f t="shared" si="22"/>
        <v>0</v>
      </c>
      <c r="X86" s="209">
        <f t="shared" si="22"/>
        <v>0</v>
      </c>
      <c r="Y86" s="209">
        <f t="shared" si="22"/>
        <v>0</v>
      </c>
      <c r="Z86" s="209">
        <f t="shared" si="22"/>
        <v>0</v>
      </c>
      <c r="AA86" s="209">
        <f t="shared" si="22"/>
        <v>0</v>
      </c>
      <c r="AB86" s="209">
        <f t="shared" si="22"/>
        <v>0</v>
      </c>
      <c r="AC86" s="209">
        <f t="shared" si="23"/>
        <v>0</v>
      </c>
      <c r="AD86" s="195"/>
      <c r="AE86" s="195"/>
    </row>
    <row r="87" spans="1:31" ht="23.25">
      <c r="A87" s="215" t="s">
        <v>27</v>
      </c>
      <c r="B87" s="157"/>
      <c r="C87" s="150"/>
      <c r="D87" s="150"/>
      <c r="E87" s="150"/>
      <c r="F87" s="150"/>
      <c r="G87" s="150"/>
      <c r="H87" s="150"/>
      <c r="I87" s="150"/>
      <c r="J87" s="150"/>
      <c r="K87" s="150"/>
      <c r="L87" s="150"/>
      <c r="M87" s="150"/>
      <c r="N87" s="150"/>
      <c r="O87" s="150"/>
      <c r="P87" s="153">
        <f t="shared" si="21"/>
        <v>0</v>
      </c>
      <c r="Q87" s="173">
        <f t="shared" si="22"/>
        <v>0</v>
      </c>
      <c r="R87" s="209">
        <f t="shared" si="22"/>
        <v>0</v>
      </c>
      <c r="S87" s="209">
        <f t="shared" si="22"/>
        <v>0</v>
      </c>
      <c r="T87" s="209">
        <f t="shared" si="22"/>
        <v>0</v>
      </c>
      <c r="U87" s="209">
        <f t="shared" si="22"/>
        <v>0</v>
      </c>
      <c r="V87" s="209">
        <f t="shared" si="22"/>
        <v>0</v>
      </c>
      <c r="W87" s="209">
        <f t="shared" si="22"/>
        <v>0</v>
      </c>
      <c r="X87" s="209">
        <f t="shared" si="22"/>
        <v>0</v>
      </c>
      <c r="Y87" s="209">
        <f t="shared" si="22"/>
        <v>0</v>
      </c>
      <c r="Z87" s="209">
        <f t="shared" si="22"/>
        <v>0</v>
      </c>
      <c r="AA87" s="209">
        <f t="shared" si="22"/>
        <v>0</v>
      </c>
      <c r="AB87" s="209">
        <f t="shared" si="22"/>
        <v>0</v>
      </c>
      <c r="AC87" s="209">
        <f t="shared" si="23"/>
        <v>0</v>
      </c>
      <c r="AD87" s="195"/>
      <c r="AE87" s="195"/>
    </row>
    <row r="88" spans="1:31" ht="15.75">
      <c r="A88" s="157"/>
      <c r="B88" s="510" t="s">
        <v>28</v>
      </c>
      <c r="C88" s="195"/>
      <c r="D88" s="195"/>
      <c r="E88" s="216"/>
      <c r="F88" s="195"/>
      <c r="G88" s="195"/>
      <c r="H88" s="195"/>
      <c r="I88" s="195"/>
      <c r="J88" s="195"/>
      <c r="K88" s="195"/>
      <c r="L88" s="195"/>
      <c r="M88" s="195"/>
      <c r="N88" s="195"/>
      <c r="O88" s="150"/>
      <c r="P88" s="153">
        <f t="shared" si="21"/>
        <v>0</v>
      </c>
      <c r="Q88" s="173">
        <f t="shared" si="22"/>
        <v>0</v>
      </c>
      <c r="R88" s="209">
        <f t="shared" si="22"/>
        <v>0</v>
      </c>
      <c r="S88" s="209">
        <f t="shared" si="22"/>
        <v>0</v>
      </c>
      <c r="T88" s="209">
        <f t="shared" si="22"/>
        <v>0</v>
      </c>
      <c r="U88" s="209">
        <f t="shared" si="22"/>
        <v>0</v>
      </c>
      <c r="V88" s="209">
        <f t="shared" si="22"/>
        <v>0</v>
      </c>
      <c r="W88" s="209">
        <f t="shared" si="22"/>
        <v>0</v>
      </c>
      <c r="X88" s="209">
        <f t="shared" si="22"/>
        <v>0</v>
      </c>
      <c r="Y88" s="209">
        <f t="shared" si="22"/>
        <v>0</v>
      </c>
      <c r="Z88" s="209">
        <f t="shared" si="22"/>
        <v>0</v>
      </c>
      <c r="AA88" s="209">
        <f t="shared" si="22"/>
        <v>0</v>
      </c>
      <c r="AB88" s="209">
        <f t="shared" si="22"/>
        <v>0</v>
      </c>
      <c r="AC88" s="209">
        <f t="shared" si="23"/>
        <v>0</v>
      </c>
      <c r="AD88" s="195"/>
      <c r="AE88" s="195"/>
    </row>
    <row r="89" spans="1:31" ht="15.75">
      <c r="A89" s="217" t="s">
        <v>788</v>
      </c>
      <c r="B89" s="511" t="s">
        <v>29</v>
      </c>
      <c r="C89" s="512">
        <f aca="true" t="shared" si="26" ref="C89:N89">D39</f>
        <v>0</v>
      </c>
      <c r="D89" s="512">
        <f t="shared" si="26"/>
        <v>0</v>
      </c>
      <c r="E89" s="512">
        <f t="shared" si="26"/>
        <v>0</v>
      </c>
      <c r="F89" s="512">
        <f t="shared" si="26"/>
        <v>0</v>
      </c>
      <c r="G89" s="512">
        <f t="shared" si="26"/>
        <v>0</v>
      </c>
      <c r="H89" s="512">
        <f t="shared" si="26"/>
        <v>0</v>
      </c>
      <c r="I89" s="512">
        <f t="shared" si="26"/>
        <v>0</v>
      </c>
      <c r="J89" s="512">
        <f t="shared" si="26"/>
        <v>0</v>
      </c>
      <c r="K89" s="512">
        <f t="shared" si="26"/>
        <v>0</v>
      </c>
      <c r="L89" s="512">
        <f t="shared" si="26"/>
        <v>0</v>
      </c>
      <c r="M89" s="512">
        <f t="shared" si="26"/>
        <v>0</v>
      </c>
      <c r="N89" s="512">
        <f t="shared" si="26"/>
        <v>0</v>
      </c>
      <c r="O89" s="217" t="s">
        <v>30</v>
      </c>
      <c r="P89" s="153">
        <f t="shared" si="21"/>
        <v>0</v>
      </c>
      <c r="Q89" s="173">
        <f t="shared" si="22"/>
        <v>0</v>
      </c>
      <c r="R89" s="209">
        <f t="shared" si="22"/>
        <v>0</v>
      </c>
      <c r="S89" s="209">
        <f t="shared" si="22"/>
        <v>0</v>
      </c>
      <c r="T89" s="209">
        <f t="shared" si="22"/>
        <v>0</v>
      </c>
      <c r="U89" s="209">
        <f t="shared" si="22"/>
        <v>0</v>
      </c>
      <c r="V89" s="209">
        <f t="shared" si="22"/>
        <v>0</v>
      </c>
      <c r="W89" s="209">
        <f t="shared" si="22"/>
        <v>0</v>
      </c>
      <c r="X89" s="209">
        <f t="shared" si="22"/>
        <v>0</v>
      </c>
      <c r="Y89" s="209">
        <f t="shared" si="22"/>
        <v>0</v>
      </c>
      <c r="Z89" s="209">
        <f t="shared" si="22"/>
        <v>0</v>
      </c>
      <c r="AA89" s="209">
        <f t="shared" si="22"/>
        <v>0</v>
      </c>
      <c r="AB89" s="209">
        <f t="shared" si="22"/>
        <v>0</v>
      </c>
      <c r="AC89" s="209">
        <f t="shared" si="23"/>
        <v>0</v>
      </c>
      <c r="AD89" s="195"/>
      <c r="AE89" s="195"/>
    </row>
    <row r="90" spans="1:36" ht="20.25">
      <c r="A90" s="218"/>
      <c r="B90" s="219" t="s">
        <v>31</v>
      </c>
      <c r="C90" s="220"/>
      <c r="D90" s="220"/>
      <c r="E90" s="220"/>
      <c r="F90" s="220"/>
      <c r="G90" s="220"/>
      <c r="H90" s="220"/>
      <c r="I90" s="220"/>
      <c r="J90" s="220"/>
      <c r="K90" s="220"/>
      <c r="L90" s="220"/>
      <c r="M90" s="220"/>
      <c r="N90" s="220"/>
      <c r="O90" s="221"/>
      <c r="P90" s="513">
        <f t="shared" si="21"/>
        <v>0</v>
      </c>
      <c r="Q90" s="514">
        <f t="shared" si="22"/>
        <v>0</v>
      </c>
      <c r="R90" s="515">
        <f t="shared" si="22"/>
        <v>0</v>
      </c>
      <c r="S90" s="515">
        <f t="shared" si="22"/>
        <v>0</v>
      </c>
      <c r="T90" s="515">
        <f t="shared" si="22"/>
        <v>0</v>
      </c>
      <c r="U90" s="515">
        <f t="shared" si="22"/>
        <v>0</v>
      </c>
      <c r="V90" s="515">
        <f t="shared" si="22"/>
        <v>0</v>
      </c>
      <c r="W90" s="515">
        <f t="shared" si="22"/>
        <v>0</v>
      </c>
      <c r="X90" s="515">
        <f t="shared" si="22"/>
        <v>0</v>
      </c>
      <c r="Y90" s="515">
        <f t="shared" si="22"/>
        <v>0</v>
      </c>
      <c r="Z90" s="515">
        <f t="shared" si="22"/>
        <v>0</v>
      </c>
      <c r="AA90" s="515">
        <f t="shared" si="22"/>
        <v>0</v>
      </c>
      <c r="AB90" s="515">
        <f t="shared" si="22"/>
        <v>0</v>
      </c>
      <c r="AC90" s="515">
        <f t="shared" si="23"/>
        <v>0</v>
      </c>
      <c r="AD90" s="421"/>
      <c r="AE90" s="421"/>
      <c r="AF90" s="516"/>
      <c r="AG90" s="516"/>
      <c r="AH90" s="516"/>
      <c r="AI90" s="516"/>
      <c r="AJ90" s="516"/>
    </row>
    <row r="91" spans="1:31" ht="15.75">
      <c r="A91" s="517"/>
      <c r="B91" s="178" t="s">
        <v>32</v>
      </c>
      <c r="C91" s="518">
        <f>$C$11-C94-C96-C98-C100-C102-C104-C106-C108-C110-C112-C114-C116-C118-C120-C122-C124-C126</f>
        <v>0</v>
      </c>
      <c r="D91" s="518">
        <f aca="true" t="shared" si="27" ref="D91:N91">$C$11-D94-D96-D98-D100-D102-D104-D106-D108-D110-D112-D114-D116-D118-D120-D122-D124-D126</f>
        <v>0</v>
      </c>
      <c r="E91" s="518">
        <f t="shared" si="27"/>
        <v>0</v>
      </c>
      <c r="F91" s="518">
        <f t="shared" si="27"/>
        <v>0</v>
      </c>
      <c r="G91" s="518">
        <f t="shared" si="27"/>
        <v>0</v>
      </c>
      <c r="H91" s="518">
        <f t="shared" si="27"/>
        <v>0</v>
      </c>
      <c r="I91" s="518">
        <f t="shared" si="27"/>
        <v>0</v>
      </c>
      <c r="J91" s="518">
        <f t="shared" si="27"/>
        <v>0</v>
      </c>
      <c r="K91" s="518">
        <f t="shared" si="27"/>
        <v>0</v>
      </c>
      <c r="L91" s="518">
        <f t="shared" si="27"/>
        <v>0</v>
      </c>
      <c r="M91" s="518">
        <f t="shared" si="27"/>
        <v>0</v>
      </c>
      <c r="N91" s="518">
        <f t="shared" si="27"/>
        <v>0</v>
      </c>
      <c r="O91" s="519"/>
      <c r="P91" s="153">
        <f t="shared" si="21"/>
        <v>0</v>
      </c>
      <c r="Q91" s="173">
        <f t="shared" si="22"/>
        <v>0</v>
      </c>
      <c r="R91" s="209">
        <f t="shared" si="22"/>
        <v>0</v>
      </c>
      <c r="S91" s="209">
        <f t="shared" si="22"/>
        <v>0</v>
      </c>
      <c r="T91" s="209">
        <f t="shared" si="22"/>
        <v>0</v>
      </c>
      <c r="U91" s="209">
        <f t="shared" si="22"/>
        <v>0</v>
      </c>
      <c r="V91" s="209">
        <f t="shared" si="22"/>
        <v>0</v>
      </c>
      <c r="W91" s="209">
        <f t="shared" si="22"/>
        <v>0</v>
      </c>
      <c r="X91" s="209">
        <f t="shared" si="22"/>
        <v>0</v>
      </c>
      <c r="Y91" s="209">
        <f t="shared" si="22"/>
        <v>0</v>
      </c>
      <c r="Z91" s="209">
        <f t="shared" si="22"/>
        <v>0</v>
      </c>
      <c r="AA91" s="209">
        <f t="shared" si="22"/>
        <v>0</v>
      </c>
      <c r="AB91" s="209">
        <f t="shared" si="22"/>
        <v>0</v>
      </c>
      <c r="AC91" s="209">
        <f t="shared" si="23"/>
        <v>0</v>
      </c>
      <c r="AD91" s="195"/>
      <c r="AE91" s="195"/>
    </row>
    <row r="92" spans="1:31" ht="16.5" thickBot="1">
      <c r="A92" s="520"/>
      <c r="B92" s="224"/>
      <c r="C92" s="521"/>
      <c r="D92" s="521"/>
      <c r="E92" s="521"/>
      <c r="F92" s="521"/>
      <c r="G92" s="521"/>
      <c r="H92" s="521"/>
      <c r="I92" s="521"/>
      <c r="J92" s="521"/>
      <c r="K92" s="521"/>
      <c r="L92" s="521"/>
      <c r="M92" s="521"/>
      <c r="N92" s="521"/>
      <c r="O92" s="522"/>
      <c r="P92" s="153">
        <f t="shared" si="21"/>
        <v>0</v>
      </c>
      <c r="Q92" s="222">
        <f aca="true" t="shared" si="28" ref="Q92:AB92">R62-R218</f>
        <v>0</v>
      </c>
      <c r="R92" s="222">
        <f t="shared" si="28"/>
        <v>0</v>
      </c>
      <c r="S92" s="222">
        <f t="shared" si="28"/>
        <v>0</v>
      </c>
      <c r="T92" s="222">
        <f t="shared" si="28"/>
        <v>0</v>
      </c>
      <c r="U92" s="222">
        <f t="shared" si="28"/>
        <v>0</v>
      </c>
      <c r="V92" s="222">
        <f t="shared" si="28"/>
        <v>0</v>
      </c>
      <c r="W92" s="222">
        <f t="shared" si="28"/>
        <v>0</v>
      </c>
      <c r="X92" s="222">
        <f t="shared" si="28"/>
        <v>0</v>
      </c>
      <c r="Y92" s="222">
        <f t="shared" si="28"/>
        <v>0</v>
      </c>
      <c r="Z92" s="222">
        <f t="shared" si="28"/>
        <v>0</v>
      </c>
      <c r="AA92" s="222">
        <f t="shared" si="28"/>
        <v>0</v>
      </c>
      <c r="AB92" s="222">
        <f t="shared" si="28"/>
        <v>0</v>
      </c>
      <c r="AC92" s="223">
        <f t="shared" si="23"/>
        <v>0</v>
      </c>
      <c r="AD92" s="195"/>
      <c r="AE92" s="195"/>
    </row>
    <row r="93" spans="1:31" ht="16.5" thickBot="1">
      <c r="A93" s="517"/>
      <c r="B93" s="523" t="str">
        <f>$B$41</f>
        <v>Arroz inundado #1</v>
      </c>
      <c r="C93" s="524">
        <f aca="true" t="shared" si="29" ref="C93:N93">D41</f>
        <v>0</v>
      </c>
      <c r="D93" s="524">
        <f t="shared" si="29"/>
        <v>0</v>
      </c>
      <c r="E93" s="524">
        <f t="shared" si="29"/>
        <v>0</v>
      </c>
      <c r="F93" s="524">
        <f t="shared" si="29"/>
        <v>0</v>
      </c>
      <c r="G93" s="524">
        <f t="shared" si="29"/>
        <v>0</v>
      </c>
      <c r="H93" s="524">
        <f t="shared" si="29"/>
        <v>0</v>
      </c>
      <c r="I93" s="524">
        <f t="shared" si="29"/>
        <v>0</v>
      </c>
      <c r="J93" s="524">
        <f t="shared" si="29"/>
        <v>0</v>
      </c>
      <c r="K93" s="524">
        <f t="shared" si="29"/>
        <v>0</v>
      </c>
      <c r="L93" s="524">
        <f t="shared" si="29"/>
        <v>0</v>
      </c>
      <c r="M93" s="524">
        <f t="shared" si="29"/>
        <v>0</v>
      </c>
      <c r="N93" s="524">
        <f t="shared" si="29"/>
        <v>0</v>
      </c>
      <c r="O93" s="525"/>
      <c r="P93" s="225" t="s">
        <v>33</v>
      </c>
      <c r="Q93" s="190">
        <f aca="true" t="shared" si="30" ref="Q93:AB93">SUM(Q76:Q92)</f>
        <v>0</v>
      </c>
      <c r="R93" s="226">
        <f t="shared" si="30"/>
        <v>0</v>
      </c>
      <c r="S93" s="226">
        <f t="shared" si="30"/>
        <v>0</v>
      </c>
      <c r="T93" s="226">
        <f t="shared" si="30"/>
        <v>0</v>
      </c>
      <c r="U93" s="226">
        <f t="shared" si="30"/>
        <v>0</v>
      </c>
      <c r="V93" s="226">
        <f t="shared" si="30"/>
        <v>0</v>
      </c>
      <c r="W93" s="226">
        <f t="shared" si="30"/>
        <v>0</v>
      </c>
      <c r="X93" s="226">
        <f t="shared" si="30"/>
        <v>0</v>
      </c>
      <c r="Y93" s="226">
        <f t="shared" si="30"/>
        <v>0</v>
      </c>
      <c r="Z93" s="226">
        <f t="shared" si="30"/>
        <v>0</v>
      </c>
      <c r="AA93" s="226">
        <f t="shared" si="30"/>
        <v>0</v>
      </c>
      <c r="AB93" s="190">
        <f t="shared" si="30"/>
        <v>0</v>
      </c>
      <c r="AC93" s="156">
        <f>SUM(Q93:AB93)</f>
        <v>0</v>
      </c>
      <c r="AD93" s="195"/>
      <c r="AE93" s="195"/>
    </row>
    <row r="94" spans="1:31" ht="16.5" thickBot="1">
      <c r="A94" s="526">
        <v>1</v>
      </c>
      <c r="B94" s="546" t="str">
        <f>$B$41</f>
        <v>Arroz inundado #1</v>
      </c>
      <c r="C94" s="527"/>
      <c r="D94" s="527"/>
      <c r="E94" s="527"/>
      <c r="F94" s="527"/>
      <c r="G94" s="527"/>
      <c r="H94" s="527"/>
      <c r="I94" s="527"/>
      <c r="J94" s="527"/>
      <c r="K94" s="527"/>
      <c r="L94" s="527"/>
      <c r="M94" s="527"/>
      <c r="N94" s="527"/>
      <c r="O94" s="519">
        <f>MAX(C94:N94)</f>
        <v>0</v>
      </c>
      <c r="P94" s="225" t="s">
        <v>34</v>
      </c>
      <c r="Q94" s="190"/>
      <c r="R94" s="226"/>
      <c r="S94" s="226"/>
      <c r="T94" s="226"/>
      <c r="U94" s="226"/>
      <c r="V94" s="226"/>
      <c r="W94" s="226"/>
      <c r="X94" s="226"/>
      <c r="Y94" s="226"/>
      <c r="Z94" s="226"/>
      <c r="AA94" s="226"/>
      <c r="AB94" s="190"/>
      <c r="AC94" s="227"/>
      <c r="AD94" s="195"/>
      <c r="AE94" s="195"/>
    </row>
    <row r="95" spans="1:31" ht="24" thickTop="1">
      <c r="A95" s="528"/>
      <c r="B95" s="529" t="str">
        <f>$B$42</f>
        <v>Arroz inundado #2</v>
      </c>
      <c r="C95" s="530">
        <f aca="true" t="shared" si="31" ref="C95:N95">D42</f>
        <v>0</v>
      </c>
      <c r="D95" s="530">
        <f t="shared" si="31"/>
        <v>0</v>
      </c>
      <c r="E95" s="530">
        <f t="shared" si="31"/>
        <v>0</v>
      </c>
      <c r="F95" s="530">
        <f t="shared" si="31"/>
        <v>0</v>
      </c>
      <c r="G95" s="530">
        <f t="shared" si="31"/>
        <v>0</v>
      </c>
      <c r="H95" s="530">
        <f t="shared" si="31"/>
        <v>0</v>
      </c>
      <c r="I95" s="530">
        <f t="shared" si="31"/>
        <v>0</v>
      </c>
      <c r="J95" s="530">
        <f t="shared" si="31"/>
        <v>0</v>
      </c>
      <c r="K95" s="530">
        <f t="shared" si="31"/>
        <v>0</v>
      </c>
      <c r="L95" s="530">
        <f t="shared" si="31"/>
        <v>0</v>
      </c>
      <c r="M95" s="530">
        <f t="shared" si="31"/>
        <v>0</v>
      </c>
      <c r="N95" s="530">
        <f t="shared" si="31"/>
        <v>0</v>
      </c>
      <c r="O95" s="531"/>
      <c r="P95" s="139"/>
      <c r="Q95" s="228" t="s">
        <v>35</v>
      </c>
      <c r="R95" s="229"/>
      <c r="S95" s="229"/>
      <c r="T95" s="229"/>
      <c r="U95" s="229"/>
      <c r="V95" s="229"/>
      <c r="W95" s="229"/>
      <c r="X95" s="229"/>
      <c r="Y95" s="229"/>
      <c r="Z95" s="229"/>
      <c r="AA95" s="229"/>
      <c r="AB95" s="229"/>
      <c r="AC95" s="229"/>
      <c r="AD95" s="195"/>
      <c r="AE95" s="195"/>
    </row>
    <row r="96" spans="1:31" ht="16.5" thickBot="1">
      <c r="A96" s="526">
        <v>2</v>
      </c>
      <c r="B96" s="532" t="str">
        <f>$B$42</f>
        <v>Arroz inundado #2</v>
      </c>
      <c r="C96" s="527"/>
      <c r="D96" s="527"/>
      <c r="E96" s="527"/>
      <c r="F96" s="527"/>
      <c r="G96" s="527"/>
      <c r="H96" s="527"/>
      <c r="I96" s="527"/>
      <c r="J96" s="527"/>
      <c r="K96" s="527"/>
      <c r="L96" s="527"/>
      <c r="M96" s="527"/>
      <c r="N96" s="527"/>
      <c r="O96" s="519">
        <f>MAX(C96:N96)</f>
        <v>0</v>
      </c>
      <c r="P96" s="206" t="s">
        <v>18</v>
      </c>
      <c r="Q96" s="207">
        <f aca="true" t="shared" si="32" ref="Q96:AB96">D39</f>
        <v>0</v>
      </c>
      <c r="R96" s="207">
        <f t="shared" si="32"/>
        <v>0</v>
      </c>
      <c r="S96" s="207">
        <f t="shared" si="32"/>
        <v>0</v>
      </c>
      <c r="T96" s="207">
        <f t="shared" si="32"/>
        <v>0</v>
      </c>
      <c r="U96" s="207">
        <f t="shared" si="32"/>
        <v>0</v>
      </c>
      <c r="V96" s="207">
        <f t="shared" si="32"/>
        <v>0</v>
      </c>
      <c r="W96" s="207">
        <f t="shared" si="32"/>
        <v>0</v>
      </c>
      <c r="X96" s="207">
        <f t="shared" si="32"/>
        <v>0</v>
      </c>
      <c r="Y96" s="207">
        <f t="shared" si="32"/>
        <v>0</v>
      </c>
      <c r="Z96" s="207">
        <f t="shared" si="32"/>
        <v>0</v>
      </c>
      <c r="AA96" s="207">
        <f t="shared" si="32"/>
        <v>0</v>
      </c>
      <c r="AB96" s="207">
        <f t="shared" si="32"/>
        <v>0</v>
      </c>
      <c r="AC96" s="230" t="s">
        <v>4</v>
      </c>
      <c r="AD96" s="195"/>
      <c r="AE96" s="195"/>
    </row>
    <row r="97" spans="1:31" ht="16.5" thickTop="1">
      <c r="A97" s="528"/>
      <c r="B97" s="529" t="str">
        <f>$B$43</f>
        <v>Arroz inundado #3</v>
      </c>
      <c r="C97" s="530">
        <f aca="true" t="shared" si="33" ref="C97:N97">D43</f>
        <v>0</v>
      </c>
      <c r="D97" s="530">
        <f t="shared" si="33"/>
        <v>0</v>
      </c>
      <c r="E97" s="530">
        <f t="shared" si="33"/>
        <v>0</v>
      </c>
      <c r="F97" s="530">
        <f t="shared" si="33"/>
        <v>0</v>
      </c>
      <c r="G97" s="530">
        <f t="shared" si="33"/>
        <v>0</v>
      </c>
      <c r="H97" s="530">
        <f t="shared" si="33"/>
        <v>0</v>
      </c>
      <c r="I97" s="530">
        <f t="shared" si="33"/>
        <v>0</v>
      </c>
      <c r="J97" s="530">
        <f t="shared" si="33"/>
        <v>0</v>
      </c>
      <c r="K97" s="530">
        <f t="shared" si="33"/>
        <v>0</v>
      </c>
      <c r="L97" s="530">
        <f t="shared" si="33"/>
        <v>0</v>
      </c>
      <c r="M97" s="530">
        <f t="shared" si="33"/>
        <v>0</v>
      </c>
      <c r="N97" s="530">
        <f t="shared" si="33"/>
        <v>0</v>
      </c>
      <c r="O97" s="531"/>
      <c r="P97" s="189" t="str">
        <f aca="true" t="shared" si="34" ref="P97:P113">B41</f>
        <v>Arroz inundado #1</v>
      </c>
      <c r="Q97" s="190">
        <f>Q76/((100-$C$14-$C$15)/100)</f>
        <v>0</v>
      </c>
      <c r="R97" s="190">
        <f aca="true" t="shared" si="35" ref="R97:AB97">R76/((100-$C$14-$C$15)/100)</f>
        <v>0</v>
      </c>
      <c r="S97" s="190">
        <f t="shared" si="35"/>
        <v>0</v>
      </c>
      <c r="T97" s="190">
        <f t="shared" si="35"/>
        <v>0</v>
      </c>
      <c r="U97" s="190">
        <f t="shared" si="35"/>
        <v>0</v>
      </c>
      <c r="V97" s="190">
        <f t="shared" si="35"/>
        <v>0</v>
      </c>
      <c r="W97" s="190">
        <f t="shared" si="35"/>
        <v>0</v>
      </c>
      <c r="X97" s="190">
        <f t="shared" si="35"/>
        <v>0</v>
      </c>
      <c r="Y97" s="190">
        <f t="shared" si="35"/>
        <v>0</v>
      </c>
      <c r="Z97" s="190">
        <f t="shared" si="35"/>
        <v>0</v>
      </c>
      <c r="AA97" s="190">
        <f t="shared" si="35"/>
        <v>0</v>
      </c>
      <c r="AB97" s="190">
        <f t="shared" si="35"/>
        <v>0</v>
      </c>
      <c r="AC97" s="209">
        <f aca="true" t="shared" si="36" ref="AC97:AC113">SUM(Q97:AB97)</f>
        <v>0</v>
      </c>
      <c r="AD97" s="195"/>
      <c r="AE97" s="195"/>
    </row>
    <row r="98" spans="1:31" ht="16.5" thickBot="1">
      <c r="A98" s="533">
        <v>3</v>
      </c>
      <c r="B98" s="678" t="str">
        <f>$B$43</f>
        <v>Arroz inundado #3</v>
      </c>
      <c r="C98" s="535"/>
      <c r="D98" s="535"/>
      <c r="E98" s="535"/>
      <c r="F98" s="535"/>
      <c r="G98" s="535"/>
      <c r="H98" s="535"/>
      <c r="I98" s="535"/>
      <c r="J98" s="535"/>
      <c r="K98" s="535"/>
      <c r="L98" s="535"/>
      <c r="M98" s="535"/>
      <c r="N98" s="535"/>
      <c r="O98" s="519">
        <f>MAX(C98:N98)</f>
        <v>0</v>
      </c>
      <c r="P98" s="189" t="str">
        <f t="shared" si="34"/>
        <v>Arroz inundado #2</v>
      </c>
      <c r="Q98" s="190">
        <f aca="true" t="shared" si="37" ref="Q98:AB99">Q77/((100-$C$14-$C$15)/100)</f>
        <v>0</v>
      </c>
      <c r="R98" s="190">
        <f t="shared" si="37"/>
        <v>0</v>
      </c>
      <c r="S98" s="190">
        <f t="shared" si="37"/>
        <v>0</v>
      </c>
      <c r="T98" s="190">
        <f t="shared" si="37"/>
        <v>0</v>
      </c>
      <c r="U98" s="190">
        <f t="shared" si="37"/>
        <v>0</v>
      </c>
      <c r="V98" s="190">
        <f t="shared" si="37"/>
        <v>0</v>
      </c>
      <c r="W98" s="190">
        <f t="shared" si="37"/>
        <v>0</v>
      </c>
      <c r="X98" s="190">
        <f t="shared" si="37"/>
        <v>0</v>
      </c>
      <c r="Y98" s="190">
        <f t="shared" si="37"/>
        <v>0</v>
      </c>
      <c r="Z98" s="190">
        <f t="shared" si="37"/>
        <v>0</v>
      </c>
      <c r="AA98" s="190">
        <f t="shared" si="37"/>
        <v>0</v>
      </c>
      <c r="AB98" s="190">
        <f t="shared" si="37"/>
        <v>0</v>
      </c>
      <c r="AC98" s="209">
        <f t="shared" si="36"/>
        <v>0</v>
      </c>
      <c r="AD98" s="195"/>
      <c r="AE98" s="195"/>
    </row>
    <row r="99" spans="1:31" ht="16.5" thickTop="1">
      <c r="A99" s="536"/>
      <c r="B99" s="540">
        <f>$B$44</f>
        <v>0</v>
      </c>
      <c r="C99" s="537">
        <f aca="true" t="shared" si="38" ref="C99:N99">D44</f>
        <v>0</v>
      </c>
      <c r="D99" s="537">
        <f t="shared" si="38"/>
        <v>0</v>
      </c>
      <c r="E99" s="537">
        <f t="shared" si="38"/>
        <v>0</v>
      </c>
      <c r="F99" s="537">
        <f t="shared" si="38"/>
        <v>0</v>
      </c>
      <c r="G99" s="537">
        <f t="shared" si="38"/>
        <v>0</v>
      </c>
      <c r="H99" s="537">
        <f t="shared" si="38"/>
        <v>0</v>
      </c>
      <c r="I99" s="537">
        <f t="shared" si="38"/>
        <v>0</v>
      </c>
      <c r="J99" s="537">
        <f t="shared" si="38"/>
        <v>0</v>
      </c>
      <c r="K99" s="537">
        <f t="shared" si="38"/>
        <v>0</v>
      </c>
      <c r="L99" s="537">
        <f t="shared" si="38"/>
        <v>0</v>
      </c>
      <c r="M99" s="537">
        <f t="shared" si="38"/>
        <v>0</v>
      </c>
      <c r="N99" s="537">
        <f t="shared" si="38"/>
        <v>0</v>
      </c>
      <c r="O99" s="531"/>
      <c r="P99" s="189" t="str">
        <f t="shared" si="34"/>
        <v>Arroz inundado #3</v>
      </c>
      <c r="Q99" s="190">
        <f t="shared" si="37"/>
        <v>0</v>
      </c>
      <c r="R99" s="190">
        <f t="shared" si="37"/>
        <v>0</v>
      </c>
      <c r="S99" s="190">
        <f t="shared" si="37"/>
        <v>0</v>
      </c>
      <c r="T99" s="190">
        <f t="shared" si="37"/>
        <v>0</v>
      </c>
      <c r="U99" s="190">
        <f t="shared" si="37"/>
        <v>0</v>
      </c>
      <c r="V99" s="190">
        <f t="shared" si="37"/>
        <v>0</v>
      </c>
      <c r="W99" s="190">
        <f t="shared" si="37"/>
        <v>0</v>
      </c>
      <c r="X99" s="190">
        <f t="shared" si="37"/>
        <v>0</v>
      </c>
      <c r="Y99" s="190">
        <f t="shared" si="37"/>
        <v>0</v>
      </c>
      <c r="Z99" s="190">
        <f t="shared" si="37"/>
        <v>0</v>
      </c>
      <c r="AA99" s="190">
        <f t="shared" si="37"/>
        <v>0</v>
      </c>
      <c r="AB99" s="190">
        <f t="shared" si="37"/>
        <v>0</v>
      </c>
      <c r="AC99" s="209">
        <f t="shared" si="36"/>
        <v>0</v>
      </c>
      <c r="AD99" s="195"/>
      <c r="AE99" s="195"/>
    </row>
    <row r="100" spans="1:31" ht="16.5" thickBot="1">
      <c r="A100" s="526">
        <v>4</v>
      </c>
      <c r="B100" s="538">
        <f>$B$44</f>
        <v>0</v>
      </c>
      <c r="C100" s="527"/>
      <c r="D100" s="527"/>
      <c r="E100" s="527"/>
      <c r="F100" s="527"/>
      <c r="G100" s="527"/>
      <c r="H100" s="527"/>
      <c r="I100" s="527"/>
      <c r="J100" s="527"/>
      <c r="K100" s="527"/>
      <c r="L100" s="527"/>
      <c r="M100" s="527"/>
      <c r="N100" s="527"/>
      <c r="O100" s="519">
        <f>MAX(C100:N100)</f>
        <v>0</v>
      </c>
      <c r="P100" s="189">
        <f t="shared" si="34"/>
        <v>0</v>
      </c>
      <c r="Q100" s="190" t="e">
        <f>Q79/($C$16/100)</f>
        <v>#DIV/0!</v>
      </c>
      <c r="R100" s="190" t="e">
        <f aca="true" t="shared" si="39" ref="R100:AB100">R79/($C$16/100)</f>
        <v>#DIV/0!</v>
      </c>
      <c r="S100" s="190" t="e">
        <f t="shared" si="39"/>
        <v>#DIV/0!</v>
      </c>
      <c r="T100" s="190" t="e">
        <f t="shared" si="39"/>
        <v>#DIV/0!</v>
      </c>
      <c r="U100" s="190" t="e">
        <f t="shared" si="39"/>
        <v>#DIV/0!</v>
      </c>
      <c r="V100" s="190" t="e">
        <f t="shared" si="39"/>
        <v>#DIV/0!</v>
      </c>
      <c r="W100" s="190" t="e">
        <f t="shared" si="39"/>
        <v>#DIV/0!</v>
      </c>
      <c r="X100" s="190" t="e">
        <f t="shared" si="39"/>
        <v>#DIV/0!</v>
      </c>
      <c r="Y100" s="190" t="e">
        <f t="shared" si="39"/>
        <v>#DIV/0!</v>
      </c>
      <c r="Z100" s="190" t="e">
        <f t="shared" si="39"/>
        <v>#DIV/0!</v>
      </c>
      <c r="AA100" s="190" t="e">
        <f t="shared" si="39"/>
        <v>#DIV/0!</v>
      </c>
      <c r="AB100" s="190" t="e">
        <f t="shared" si="39"/>
        <v>#DIV/0!</v>
      </c>
      <c r="AC100" s="209" t="e">
        <f t="shared" si="36"/>
        <v>#DIV/0!</v>
      </c>
      <c r="AD100" s="195"/>
      <c r="AE100" s="195"/>
    </row>
    <row r="101" spans="1:31" ht="16.5" thickTop="1">
      <c r="A101" s="528"/>
      <c r="B101" s="539">
        <f>$B$45</f>
        <v>0</v>
      </c>
      <c r="C101" s="530">
        <f aca="true" t="shared" si="40" ref="C101:N101">D45</f>
        <v>0</v>
      </c>
      <c r="D101" s="530">
        <f t="shared" si="40"/>
        <v>0</v>
      </c>
      <c r="E101" s="530">
        <f t="shared" si="40"/>
        <v>0</v>
      </c>
      <c r="F101" s="530">
        <f t="shared" si="40"/>
        <v>0</v>
      </c>
      <c r="G101" s="530">
        <f t="shared" si="40"/>
        <v>0</v>
      </c>
      <c r="H101" s="530">
        <f t="shared" si="40"/>
        <v>0</v>
      </c>
      <c r="I101" s="530">
        <f t="shared" si="40"/>
        <v>0</v>
      </c>
      <c r="J101" s="530">
        <f t="shared" si="40"/>
        <v>0</v>
      </c>
      <c r="K101" s="530">
        <f t="shared" si="40"/>
        <v>0</v>
      </c>
      <c r="L101" s="530">
        <f t="shared" si="40"/>
        <v>0</v>
      </c>
      <c r="M101" s="530">
        <f t="shared" si="40"/>
        <v>0</v>
      </c>
      <c r="N101" s="530">
        <f t="shared" si="40"/>
        <v>0</v>
      </c>
      <c r="O101" s="531"/>
      <c r="P101" s="189">
        <f t="shared" si="34"/>
        <v>0</v>
      </c>
      <c r="Q101" s="190" t="e">
        <f aca="true" t="shared" si="41" ref="Q101:AB113">Q80/($C$16/100)</f>
        <v>#DIV/0!</v>
      </c>
      <c r="R101" s="190" t="e">
        <f t="shared" si="41"/>
        <v>#DIV/0!</v>
      </c>
      <c r="S101" s="190" t="e">
        <f t="shared" si="41"/>
        <v>#DIV/0!</v>
      </c>
      <c r="T101" s="190" t="e">
        <f t="shared" si="41"/>
        <v>#DIV/0!</v>
      </c>
      <c r="U101" s="190" t="e">
        <f t="shared" si="41"/>
        <v>#DIV/0!</v>
      </c>
      <c r="V101" s="190" t="e">
        <f t="shared" si="41"/>
        <v>#DIV/0!</v>
      </c>
      <c r="W101" s="190" t="e">
        <f t="shared" si="41"/>
        <v>#DIV/0!</v>
      </c>
      <c r="X101" s="190" t="e">
        <f t="shared" si="41"/>
        <v>#DIV/0!</v>
      </c>
      <c r="Y101" s="190" t="e">
        <f t="shared" si="41"/>
        <v>#DIV/0!</v>
      </c>
      <c r="Z101" s="190" t="e">
        <f t="shared" si="41"/>
        <v>#DIV/0!</v>
      </c>
      <c r="AA101" s="190" t="e">
        <f t="shared" si="41"/>
        <v>#DIV/0!</v>
      </c>
      <c r="AB101" s="190" t="e">
        <f t="shared" si="41"/>
        <v>#DIV/0!</v>
      </c>
      <c r="AC101" s="209" t="e">
        <f t="shared" si="36"/>
        <v>#DIV/0!</v>
      </c>
      <c r="AD101" s="195"/>
      <c r="AE101" s="195"/>
    </row>
    <row r="102" spans="1:31" ht="16.5" thickBot="1">
      <c r="A102" s="533">
        <v>5</v>
      </c>
      <c r="B102" s="534">
        <f>$B$45</f>
        <v>0</v>
      </c>
      <c r="C102" s="535"/>
      <c r="D102" s="535"/>
      <c r="E102" s="535"/>
      <c r="F102" s="535"/>
      <c r="G102" s="535"/>
      <c r="H102" s="535"/>
      <c r="I102" s="535"/>
      <c r="J102" s="535"/>
      <c r="K102" s="535"/>
      <c r="L102" s="535"/>
      <c r="M102" s="535"/>
      <c r="N102" s="535"/>
      <c r="O102" s="519">
        <f>MAX(C102:N102)</f>
        <v>0</v>
      </c>
      <c r="P102" s="189">
        <f t="shared" si="34"/>
        <v>0</v>
      </c>
      <c r="Q102" s="190" t="e">
        <f t="shared" si="41"/>
        <v>#DIV/0!</v>
      </c>
      <c r="R102" s="190" t="e">
        <f t="shared" si="41"/>
        <v>#DIV/0!</v>
      </c>
      <c r="S102" s="190" t="e">
        <f t="shared" si="41"/>
        <v>#DIV/0!</v>
      </c>
      <c r="T102" s="190" t="e">
        <f t="shared" si="41"/>
        <v>#DIV/0!</v>
      </c>
      <c r="U102" s="190" t="e">
        <f t="shared" si="41"/>
        <v>#DIV/0!</v>
      </c>
      <c r="V102" s="190" t="e">
        <f t="shared" si="41"/>
        <v>#DIV/0!</v>
      </c>
      <c r="W102" s="190" t="e">
        <f t="shared" si="41"/>
        <v>#DIV/0!</v>
      </c>
      <c r="X102" s="190" t="e">
        <f t="shared" si="41"/>
        <v>#DIV/0!</v>
      </c>
      <c r="Y102" s="190" t="e">
        <f t="shared" si="41"/>
        <v>#DIV/0!</v>
      </c>
      <c r="Z102" s="190" t="e">
        <f t="shared" si="41"/>
        <v>#DIV/0!</v>
      </c>
      <c r="AA102" s="190" t="e">
        <f t="shared" si="41"/>
        <v>#DIV/0!</v>
      </c>
      <c r="AB102" s="190" t="e">
        <f t="shared" si="41"/>
        <v>#DIV/0!</v>
      </c>
      <c r="AC102" s="209" t="e">
        <f t="shared" si="36"/>
        <v>#DIV/0!</v>
      </c>
      <c r="AD102" s="195"/>
      <c r="AE102" s="195"/>
    </row>
    <row r="103" spans="1:31" ht="16.5" thickTop="1">
      <c r="A103" s="536"/>
      <c r="B103" s="540">
        <f>$B$46</f>
        <v>0</v>
      </c>
      <c r="C103" s="537">
        <f aca="true" t="shared" si="42" ref="C103:N103">D46</f>
        <v>0</v>
      </c>
      <c r="D103" s="537">
        <f t="shared" si="42"/>
        <v>0</v>
      </c>
      <c r="E103" s="537">
        <f t="shared" si="42"/>
        <v>0</v>
      </c>
      <c r="F103" s="537">
        <f t="shared" si="42"/>
        <v>0</v>
      </c>
      <c r="G103" s="537">
        <f t="shared" si="42"/>
        <v>0</v>
      </c>
      <c r="H103" s="537">
        <f t="shared" si="42"/>
        <v>0</v>
      </c>
      <c r="I103" s="537">
        <f t="shared" si="42"/>
        <v>0</v>
      </c>
      <c r="J103" s="537">
        <f t="shared" si="42"/>
        <v>0</v>
      </c>
      <c r="K103" s="537">
        <f t="shared" si="42"/>
        <v>0</v>
      </c>
      <c r="L103" s="537">
        <f t="shared" si="42"/>
        <v>0</v>
      </c>
      <c r="M103" s="537">
        <f t="shared" si="42"/>
        <v>0</v>
      </c>
      <c r="N103" s="537">
        <f t="shared" si="42"/>
        <v>0</v>
      </c>
      <c r="O103" s="531"/>
      <c r="P103" s="189">
        <f t="shared" si="34"/>
        <v>0</v>
      </c>
      <c r="Q103" s="190" t="e">
        <f t="shared" si="41"/>
        <v>#DIV/0!</v>
      </c>
      <c r="R103" s="190" t="e">
        <f t="shared" si="41"/>
        <v>#DIV/0!</v>
      </c>
      <c r="S103" s="190" t="e">
        <f t="shared" si="41"/>
        <v>#DIV/0!</v>
      </c>
      <c r="T103" s="190" t="e">
        <f t="shared" si="41"/>
        <v>#DIV/0!</v>
      </c>
      <c r="U103" s="190" t="e">
        <f t="shared" si="41"/>
        <v>#DIV/0!</v>
      </c>
      <c r="V103" s="190" t="e">
        <f t="shared" si="41"/>
        <v>#DIV/0!</v>
      </c>
      <c r="W103" s="190" t="e">
        <f t="shared" si="41"/>
        <v>#DIV/0!</v>
      </c>
      <c r="X103" s="190" t="e">
        <f t="shared" si="41"/>
        <v>#DIV/0!</v>
      </c>
      <c r="Y103" s="190" t="e">
        <f t="shared" si="41"/>
        <v>#DIV/0!</v>
      </c>
      <c r="Z103" s="190" t="e">
        <f t="shared" si="41"/>
        <v>#DIV/0!</v>
      </c>
      <c r="AA103" s="190" t="e">
        <f t="shared" si="41"/>
        <v>#DIV/0!</v>
      </c>
      <c r="AB103" s="190" t="e">
        <f t="shared" si="41"/>
        <v>#DIV/0!</v>
      </c>
      <c r="AC103" s="209" t="e">
        <f t="shared" si="36"/>
        <v>#DIV/0!</v>
      </c>
      <c r="AD103" s="195"/>
      <c r="AE103" s="195"/>
    </row>
    <row r="104" spans="1:31" ht="16.5" thickBot="1">
      <c r="A104" s="526">
        <v>6</v>
      </c>
      <c r="B104" s="538">
        <f>$B$46</f>
        <v>0</v>
      </c>
      <c r="C104" s="527"/>
      <c r="D104" s="527"/>
      <c r="E104" s="527"/>
      <c r="F104" s="527"/>
      <c r="G104" s="527"/>
      <c r="H104" s="527"/>
      <c r="I104" s="527"/>
      <c r="J104" s="527"/>
      <c r="K104" s="527"/>
      <c r="L104" s="527"/>
      <c r="M104" s="527"/>
      <c r="N104" s="527"/>
      <c r="O104" s="519">
        <f>MAX(C104:N104)</f>
        <v>0</v>
      </c>
      <c r="P104" s="189">
        <f t="shared" si="34"/>
        <v>0</v>
      </c>
      <c r="Q104" s="190" t="e">
        <f t="shared" si="41"/>
        <v>#DIV/0!</v>
      </c>
      <c r="R104" s="190" t="e">
        <f t="shared" si="41"/>
        <v>#DIV/0!</v>
      </c>
      <c r="S104" s="190" t="e">
        <f t="shared" si="41"/>
        <v>#DIV/0!</v>
      </c>
      <c r="T104" s="190" t="e">
        <f t="shared" si="41"/>
        <v>#DIV/0!</v>
      </c>
      <c r="U104" s="190" t="e">
        <f t="shared" si="41"/>
        <v>#DIV/0!</v>
      </c>
      <c r="V104" s="190" t="e">
        <f t="shared" si="41"/>
        <v>#DIV/0!</v>
      </c>
      <c r="W104" s="190" t="e">
        <f t="shared" si="41"/>
        <v>#DIV/0!</v>
      </c>
      <c r="X104" s="190" t="e">
        <f t="shared" si="41"/>
        <v>#DIV/0!</v>
      </c>
      <c r="Y104" s="190" t="e">
        <f t="shared" si="41"/>
        <v>#DIV/0!</v>
      </c>
      <c r="Z104" s="190" t="e">
        <f t="shared" si="41"/>
        <v>#DIV/0!</v>
      </c>
      <c r="AA104" s="190" t="e">
        <f t="shared" si="41"/>
        <v>#DIV/0!</v>
      </c>
      <c r="AB104" s="190" t="e">
        <f t="shared" si="41"/>
        <v>#DIV/0!</v>
      </c>
      <c r="AC104" s="209" t="e">
        <f t="shared" si="36"/>
        <v>#DIV/0!</v>
      </c>
      <c r="AD104" s="195"/>
      <c r="AE104" s="195"/>
    </row>
    <row r="105" spans="1:31" ht="16.5" thickTop="1">
      <c r="A105" s="528"/>
      <c r="B105" s="539">
        <f>$B$47</f>
        <v>0</v>
      </c>
      <c r="C105" s="530">
        <f aca="true" t="shared" si="43" ref="C105:N105">D47</f>
        <v>0</v>
      </c>
      <c r="D105" s="530">
        <f t="shared" si="43"/>
        <v>0</v>
      </c>
      <c r="E105" s="530">
        <f t="shared" si="43"/>
        <v>0</v>
      </c>
      <c r="F105" s="530">
        <f t="shared" si="43"/>
        <v>0</v>
      </c>
      <c r="G105" s="530">
        <f t="shared" si="43"/>
        <v>0</v>
      </c>
      <c r="H105" s="530">
        <f t="shared" si="43"/>
        <v>0</v>
      </c>
      <c r="I105" s="530">
        <f t="shared" si="43"/>
        <v>0</v>
      </c>
      <c r="J105" s="530">
        <f t="shared" si="43"/>
        <v>0</v>
      </c>
      <c r="K105" s="530">
        <f t="shared" si="43"/>
        <v>0</v>
      </c>
      <c r="L105" s="530">
        <f t="shared" si="43"/>
        <v>0</v>
      </c>
      <c r="M105" s="530">
        <f t="shared" si="43"/>
        <v>0</v>
      </c>
      <c r="N105" s="530">
        <f t="shared" si="43"/>
        <v>0</v>
      </c>
      <c r="O105" s="541"/>
      <c r="P105" s="189">
        <f t="shared" si="34"/>
        <v>0</v>
      </c>
      <c r="Q105" s="190" t="e">
        <f t="shared" si="41"/>
        <v>#DIV/0!</v>
      </c>
      <c r="R105" s="190" t="e">
        <f t="shared" si="41"/>
        <v>#DIV/0!</v>
      </c>
      <c r="S105" s="190" t="e">
        <f t="shared" si="41"/>
        <v>#DIV/0!</v>
      </c>
      <c r="T105" s="190" t="e">
        <f t="shared" si="41"/>
        <v>#DIV/0!</v>
      </c>
      <c r="U105" s="190" t="e">
        <f t="shared" si="41"/>
        <v>#DIV/0!</v>
      </c>
      <c r="V105" s="190" t="e">
        <f t="shared" si="41"/>
        <v>#DIV/0!</v>
      </c>
      <c r="W105" s="190" t="e">
        <f t="shared" si="41"/>
        <v>#DIV/0!</v>
      </c>
      <c r="X105" s="190" t="e">
        <f t="shared" si="41"/>
        <v>#DIV/0!</v>
      </c>
      <c r="Y105" s="190" t="e">
        <f t="shared" si="41"/>
        <v>#DIV/0!</v>
      </c>
      <c r="Z105" s="190" t="e">
        <f t="shared" si="41"/>
        <v>#DIV/0!</v>
      </c>
      <c r="AA105" s="190" t="e">
        <f t="shared" si="41"/>
        <v>#DIV/0!</v>
      </c>
      <c r="AB105" s="190" t="e">
        <f t="shared" si="41"/>
        <v>#DIV/0!</v>
      </c>
      <c r="AC105" s="209" t="e">
        <f t="shared" si="36"/>
        <v>#DIV/0!</v>
      </c>
      <c r="AD105" s="195"/>
      <c r="AE105" s="195"/>
    </row>
    <row r="106" spans="1:31" ht="16.5" thickBot="1">
      <c r="A106" s="533">
        <v>7</v>
      </c>
      <c r="B106" s="534">
        <f>$B$47</f>
        <v>0</v>
      </c>
      <c r="C106" s="535"/>
      <c r="D106" s="535"/>
      <c r="E106" s="535"/>
      <c r="F106" s="535"/>
      <c r="G106" s="535"/>
      <c r="H106" s="535"/>
      <c r="I106" s="535"/>
      <c r="J106" s="535"/>
      <c r="K106" s="535"/>
      <c r="L106" s="535"/>
      <c r="M106" s="535"/>
      <c r="N106" s="535"/>
      <c r="O106" s="519">
        <f>MAX(C106:N106)</f>
        <v>0</v>
      </c>
      <c r="P106" s="189">
        <f t="shared" si="34"/>
        <v>0</v>
      </c>
      <c r="Q106" s="190" t="e">
        <f t="shared" si="41"/>
        <v>#DIV/0!</v>
      </c>
      <c r="R106" s="190" t="e">
        <f t="shared" si="41"/>
        <v>#DIV/0!</v>
      </c>
      <c r="S106" s="190" t="e">
        <f t="shared" si="41"/>
        <v>#DIV/0!</v>
      </c>
      <c r="T106" s="190" t="e">
        <f t="shared" si="41"/>
        <v>#DIV/0!</v>
      </c>
      <c r="U106" s="190" t="e">
        <f t="shared" si="41"/>
        <v>#DIV/0!</v>
      </c>
      <c r="V106" s="190" t="e">
        <f t="shared" si="41"/>
        <v>#DIV/0!</v>
      </c>
      <c r="W106" s="190" t="e">
        <f t="shared" si="41"/>
        <v>#DIV/0!</v>
      </c>
      <c r="X106" s="190" t="e">
        <f t="shared" si="41"/>
        <v>#DIV/0!</v>
      </c>
      <c r="Y106" s="190" t="e">
        <f t="shared" si="41"/>
        <v>#DIV/0!</v>
      </c>
      <c r="Z106" s="190" t="e">
        <f t="shared" si="41"/>
        <v>#DIV/0!</v>
      </c>
      <c r="AA106" s="190" t="e">
        <f t="shared" si="41"/>
        <v>#DIV/0!</v>
      </c>
      <c r="AB106" s="190" t="e">
        <f t="shared" si="41"/>
        <v>#DIV/0!</v>
      </c>
      <c r="AC106" s="209" t="e">
        <f t="shared" si="36"/>
        <v>#DIV/0!</v>
      </c>
      <c r="AD106" s="195"/>
      <c r="AE106" s="195"/>
    </row>
    <row r="107" spans="1:31" ht="16.5" thickTop="1">
      <c r="A107" s="536"/>
      <c r="B107" s="540">
        <f>$B$48</f>
        <v>0</v>
      </c>
      <c r="C107" s="537">
        <f aca="true" t="shared" si="44" ref="C107:N107">D48</f>
        <v>0</v>
      </c>
      <c r="D107" s="537">
        <f t="shared" si="44"/>
        <v>0</v>
      </c>
      <c r="E107" s="537">
        <f t="shared" si="44"/>
        <v>0</v>
      </c>
      <c r="F107" s="537">
        <f t="shared" si="44"/>
        <v>0</v>
      </c>
      <c r="G107" s="537">
        <f t="shared" si="44"/>
        <v>0</v>
      </c>
      <c r="H107" s="537">
        <f t="shared" si="44"/>
        <v>0</v>
      </c>
      <c r="I107" s="537">
        <f t="shared" si="44"/>
        <v>0</v>
      </c>
      <c r="J107" s="537">
        <f t="shared" si="44"/>
        <v>0</v>
      </c>
      <c r="K107" s="537">
        <f t="shared" si="44"/>
        <v>0</v>
      </c>
      <c r="L107" s="537">
        <f t="shared" si="44"/>
        <v>0</v>
      </c>
      <c r="M107" s="537">
        <f t="shared" si="44"/>
        <v>0</v>
      </c>
      <c r="N107" s="537">
        <f t="shared" si="44"/>
        <v>0</v>
      </c>
      <c r="O107" s="531"/>
      <c r="P107" s="189">
        <f t="shared" si="34"/>
        <v>0</v>
      </c>
      <c r="Q107" s="190" t="e">
        <f t="shared" si="41"/>
        <v>#DIV/0!</v>
      </c>
      <c r="R107" s="190" t="e">
        <f t="shared" si="41"/>
        <v>#DIV/0!</v>
      </c>
      <c r="S107" s="190" t="e">
        <f t="shared" si="41"/>
        <v>#DIV/0!</v>
      </c>
      <c r="T107" s="190" t="e">
        <f t="shared" si="41"/>
        <v>#DIV/0!</v>
      </c>
      <c r="U107" s="190" t="e">
        <f t="shared" si="41"/>
        <v>#DIV/0!</v>
      </c>
      <c r="V107" s="190" t="e">
        <f t="shared" si="41"/>
        <v>#DIV/0!</v>
      </c>
      <c r="W107" s="190" t="e">
        <f t="shared" si="41"/>
        <v>#DIV/0!</v>
      </c>
      <c r="X107" s="190" t="e">
        <f t="shared" si="41"/>
        <v>#DIV/0!</v>
      </c>
      <c r="Y107" s="190" t="e">
        <f t="shared" si="41"/>
        <v>#DIV/0!</v>
      </c>
      <c r="Z107" s="190" t="e">
        <f t="shared" si="41"/>
        <v>#DIV/0!</v>
      </c>
      <c r="AA107" s="190" t="e">
        <f t="shared" si="41"/>
        <v>#DIV/0!</v>
      </c>
      <c r="AB107" s="190" t="e">
        <f t="shared" si="41"/>
        <v>#DIV/0!</v>
      </c>
      <c r="AC107" s="209" t="e">
        <f t="shared" si="36"/>
        <v>#DIV/0!</v>
      </c>
      <c r="AD107" s="195"/>
      <c r="AE107" s="195"/>
    </row>
    <row r="108" spans="1:31" ht="16.5" thickBot="1">
      <c r="A108" s="526">
        <v>8</v>
      </c>
      <c r="B108" s="538">
        <f>$B$48</f>
        <v>0</v>
      </c>
      <c r="C108" s="527"/>
      <c r="D108" s="527"/>
      <c r="E108" s="527"/>
      <c r="F108" s="527"/>
      <c r="G108" s="527"/>
      <c r="H108" s="527"/>
      <c r="I108" s="527"/>
      <c r="J108" s="527"/>
      <c r="K108" s="527"/>
      <c r="L108" s="527"/>
      <c r="M108" s="527"/>
      <c r="N108" s="527"/>
      <c r="O108" s="519">
        <f>MAX(C108:N108)</f>
        <v>0</v>
      </c>
      <c r="P108" s="189">
        <f t="shared" si="34"/>
        <v>0</v>
      </c>
      <c r="Q108" s="190" t="e">
        <f t="shared" si="41"/>
        <v>#DIV/0!</v>
      </c>
      <c r="R108" s="190" t="e">
        <f t="shared" si="41"/>
        <v>#DIV/0!</v>
      </c>
      <c r="S108" s="190" t="e">
        <f t="shared" si="41"/>
        <v>#DIV/0!</v>
      </c>
      <c r="T108" s="190" t="e">
        <f t="shared" si="41"/>
        <v>#DIV/0!</v>
      </c>
      <c r="U108" s="190" t="e">
        <f t="shared" si="41"/>
        <v>#DIV/0!</v>
      </c>
      <c r="V108" s="190" t="e">
        <f t="shared" si="41"/>
        <v>#DIV/0!</v>
      </c>
      <c r="W108" s="190" t="e">
        <f t="shared" si="41"/>
        <v>#DIV/0!</v>
      </c>
      <c r="X108" s="190" t="e">
        <f t="shared" si="41"/>
        <v>#DIV/0!</v>
      </c>
      <c r="Y108" s="190" t="e">
        <f t="shared" si="41"/>
        <v>#DIV/0!</v>
      </c>
      <c r="Z108" s="190" t="e">
        <f t="shared" si="41"/>
        <v>#DIV/0!</v>
      </c>
      <c r="AA108" s="190" t="e">
        <f t="shared" si="41"/>
        <v>#DIV/0!</v>
      </c>
      <c r="AB108" s="190" t="e">
        <f t="shared" si="41"/>
        <v>#DIV/0!</v>
      </c>
      <c r="AC108" s="209" t="e">
        <f t="shared" si="36"/>
        <v>#DIV/0!</v>
      </c>
      <c r="AD108" s="195"/>
      <c r="AE108" s="195"/>
    </row>
    <row r="109" spans="1:31" ht="16.5" thickTop="1">
      <c r="A109" s="528"/>
      <c r="B109" s="539">
        <f>$B$49</f>
        <v>0</v>
      </c>
      <c r="C109" s="530">
        <f aca="true" t="shared" si="45" ref="C109:N109">D49</f>
        <v>0</v>
      </c>
      <c r="D109" s="530">
        <f t="shared" si="45"/>
        <v>0</v>
      </c>
      <c r="E109" s="530">
        <f t="shared" si="45"/>
        <v>0</v>
      </c>
      <c r="F109" s="530">
        <f t="shared" si="45"/>
        <v>0</v>
      </c>
      <c r="G109" s="530">
        <f t="shared" si="45"/>
        <v>0</v>
      </c>
      <c r="H109" s="530">
        <f t="shared" si="45"/>
        <v>0</v>
      </c>
      <c r="I109" s="530">
        <f t="shared" si="45"/>
        <v>0</v>
      </c>
      <c r="J109" s="530">
        <f t="shared" si="45"/>
        <v>0</v>
      </c>
      <c r="K109" s="530">
        <f t="shared" si="45"/>
        <v>0</v>
      </c>
      <c r="L109" s="530">
        <f t="shared" si="45"/>
        <v>0</v>
      </c>
      <c r="M109" s="530">
        <f t="shared" si="45"/>
        <v>0</v>
      </c>
      <c r="N109" s="530">
        <f t="shared" si="45"/>
        <v>0</v>
      </c>
      <c r="O109" s="531"/>
      <c r="P109" s="189">
        <f t="shared" si="34"/>
        <v>0</v>
      </c>
      <c r="Q109" s="190" t="e">
        <f t="shared" si="41"/>
        <v>#DIV/0!</v>
      </c>
      <c r="R109" s="190" t="e">
        <f t="shared" si="41"/>
        <v>#DIV/0!</v>
      </c>
      <c r="S109" s="190" t="e">
        <f t="shared" si="41"/>
        <v>#DIV/0!</v>
      </c>
      <c r="T109" s="190" t="e">
        <f t="shared" si="41"/>
        <v>#DIV/0!</v>
      </c>
      <c r="U109" s="190" t="e">
        <f t="shared" si="41"/>
        <v>#DIV/0!</v>
      </c>
      <c r="V109" s="190" t="e">
        <f t="shared" si="41"/>
        <v>#DIV/0!</v>
      </c>
      <c r="W109" s="190" t="e">
        <f t="shared" si="41"/>
        <v>#DIV/0!</v>
      </c>
      <c r="X109" s="190" t="e">
        <f t="shared" si="41"/>
        <v>#DIV/0!</v>
      </c>
      <c r="Y109" s="190" t="e">
        <f t="shared" si="41"/>
        <v>#DIV/0!</v>
      </c>
      <c r="Z109" s="190" t="e">
        <f t="shared" si="41"/>
        <v>#DIV/0!</v>
      </c>
      <c r="AA109" s="190" t="e">
        <f t="shared" si="41"/>
        <v>#DIV/0!</v>
      </c>
      <c r="AB109" s="190" t="e">
        <f t="shared" si="41"/>
        <v>#DIV/0!</v>
      </c>
      <c r="AC109" s="209" t="e">
        <f t="shared" si="36"/>
        <v>#DIV/0!</v>
      </c>
      <c r="AD109" s="195"/>
      <c r="AE109" s="195"/>
    </row>
    <row r="110" spans="1:31" ht="16.5" thickBot="1">
      <c r="A110" s="533">
        <v>9</v>
      </c>
      <c r="B110" s="534">
        <f>$B$49</f>
        <v>0</v>
      </c>
      <c r="C110" s="535"/>
      <c r="D110" s="535"/>
      <c r="E110" s="535"/>
      <c r="F110" s="535"/>
      <c r="G110" s="535"/>
      <c r="H110" s="535"/>
      <c r="I110" s="535"/>
      <c r="J110" s="535"/>
      <c r="K110" s="535"/>
      <c r="L110" s="535"/>
      <c r="M110" s="535"/>
      <c r="N110" s="535"/>
      <c r="O110" s="519">
        <f>MAX(C110:N110)</f>
        <v>0</v>
      </c>
      <c r="P110" s="189">
        <f t="shared" si="34"/>
        <v>0</v>
      </c>
      <c r="Q110" s="190" t="e">
        <f t="shared" si="41"/>
        <v>#DIV/0!</v>
      </c>
      <c r="R110" s="190" t="e">
        <f t="shared" si="41"/>
        <v>#DIV/0!</v>
      </c>
      <c r="S110" s="190" t="e">
        <f t="shared" si="41"/>
        <v>#DIV/0!</v>
      </c>
      <c r="T110" s="190" t="e">
        <f t="shared" si="41"/>
        <v>#DIV/0!</v>
      </c>
      <c r="U110" s="190" t="e">
        <f t="shared" si="41"/>
        <v>#DIV/0!</v>
      </c>
      <c r="V110" s="190" t="e">
        <f t="shared" si="41"/>
        <v>#DIV/0!</v>
      </c>
      <c r="W110" s="190" t="e">
        <f t="shared" si="41"/>
        <v>#DIV/0!</v>
      </c>
      <c r="X110" s="190" t="e">
        <f t="shared" si="41"/>
        <v>#DIV/0!</v>
      </c>
      <c r="Y110" s="190" t="e">
        <f t="shared" si="41"/>
        <v>#DIV/0!</v>
      </c>
      <c r="Z110" s="190" t="e">
        <f t="shared" si="41"/>
        <v>#DIV/0!</v>
      </c>
      <c r="AA110" s="190" t="e">
        <f t="shared" si="41"/>
        <v>#DIV/0!</v>
      </c>
      <c r="AB110" s="190" t="e">
        <f t="shared" si="41"/>
        <v>#DIV/0!</v>
      </c>
      <c r="AC110" s="209" t="e">
        <f t="shared" si="36"/>
        <v>#DIV/0!</v>
      </c>
      <c r="AD110" s="195"/>
      <c r="AE110" s="195"/>
    </row>
    <row r="111" spans="1:31" ht="16.5" thickTop="1">
      <c r="A111" s="536"/>
      <c r="B111" s="540">
        <f>$B$50</f>
        <v>0</v>
      </c>
      <c r="C111" s="537">
        <f aca="true" t="shared" si="46" ref="C111:N111">D50</f>
        <v>0</v>
      </c>
      <c r="D111" s="537">
        <f t="shared" si="46"/>
        <v>0</v>
      </c>
      <c r="E111" s="537">
        <f t="shared" si="46"/>
        <v>0</v>
      </c>
      <c r="F111" s="537">
        <f t="shared" si="46"/>
        <v>0</v>
      </c>
      <c r="G111" s="537">
        <f t="shared" si="46"/>
        <v>0</v>
      </c>
      <c r="H111" s="537">
        <f t="shared" si="46"/>
        <v>0</v>
      </c>
      <c r="I111" s="537">
        <f t="shared" si="46"/>
        <v>0</v>
      </c>
      <c r="J111" s="537">
        <f t="shared" si="46"/>
        <v>0</v>
      </c>
      <c r="K111" s="537">
        <f t="shared" si="46"/>
        <v>0</v>
      </c>
      <c r="L111" s="537">
        <f t="shared" si="46"/>
        <v>0</v>
      </c>
      <c r="M111" s="537">
        <f t="shared" si="46"/>
        <v>0</v>
      </c>
      <c r="N111" s="537">
        <f t="shared" si="46"/>
        <v>0</v>
      </c>
      <c r="O111" s="531"/>
      <c r="P111" s="189">
        <f t="shared" si="34"/>
        <v>0</v>
      </c>
      <c r="Q111" s="190" t="e">
        <f t="shared" si="41"/>
        <v>#DIV/0!</v>
      </c>
      <c r="R111" s="190" t="e">
        <f t="shared" si="41"/>
        <v>#DIV/0!</v>
      </c>
      <c r="S111" s="190" t="e">
        <f t="shared" si="41"/>
        <v>#DIV/0!</v>
      </c>
      <c r="T111" s="190" t="e">
        <f t="shared" si="41"/>
        <v>#DIV/0!</v>
      </c>
      <c r="U111" s="190" t="e">
        <f t="shared" si="41"/>
        <v>#DIV/0!</v>
      </c>
      <c r="V111" s="190" t="e">
        <f t="shared" si="41"/>
        <v>#DIV/0!</v>
      </c>
      <c r="W111" s="190" t="e">
        <f t="shared" si="41"/>
        <v>#DIV/0!</v>
      </c>
      <c r="X111" s="190" t="e">
        <f t="shared" si="41"/>
        <v>#DIV/0!</v>
      </c>
      <c r="Y111" s="190" t="e">
        <f t="shared" si="41"/>
        <v>#DIV/0!</v>
      </c>
      <c r="Z111" s="190" t="e">
        <f t="shared" si="41"/>
        <v>#DIV/0!</v>
      </c>
      <c r="AA111" s="190" t="e">
        <f t="shared" si="41"/>
        <v>#DIV/0!</v>
      </c>
      <c r="AB111" s="190" t="e">
        <f t="shared" si="41"/>
        <v>#DIV/0!</v>
      </c>
      <c r="AC111" s="209" t="e">
        <f t="shared" si="36"/>
        <v>#DIV/0!</v>
      </c>
      <c r="AD111" s="195"/>
      <c r="AE111" s="195"/>
    </row>
    <row r="112" spans="1:31" ht="16.5" thickBot="1">
      <c r="A112" s="526">
        <v>10</v>
      </c>
      <c r="B112" s="538">
        <f>$B$50</f>
        <v>0</v>
      </c>
      <c r="C112" s="527"/>
      <c r="D112" s="527"/>
      <c r="E112" s="527"/>
      <c r="F112" s="527"/>
      <c r="G112" s="527"/>
      <c r="H112" s="527"/>
      <c r="I112" s="527"/>
      <c r="J112" s="527"/>
      <c r="K112" s="527"/>
      <c r="L112" s="527"/>
      <c r="M112" s="527"/>
      <c r="N112" s="527"/>
      <c r="O112" s="519">
        <f>MAX(C112:N112)</f>
        <v>0</v>
      </c>
      <c r="P112" s="189">
        <f t="shared" si="34"/>
        <v>0</v>
      </c>
      <c r="Q112" s="190" t="e">
        <f t="shared" si="41"/>
        <v>#DIV/0!</v>
      </c>
      <c r="R112" s="190" t="e">
        <f t="shared" si="41"/>
        <v>#DIV/0!</v>
      </c>
      <c r="S112" s="190" t="e">
        <f t="shared" si="41"/>
        <v>#DIV/0!</v>
      </c>
      <c r="T112" s="190" t="e">
        <f t="shared" si="41"/>
        <v>#DIV/0!</v>
      </c>
      <c r="U112" s="190" t="e">
        <f t="shared" si="41"/>
        <v>#DIV/0!</v>
      </c>
      <c r="V112" s="190" t="e">
        <f t="shared" si="41"/>
        <v>#DIV/0!</v>
      </c>
      <c r="W112" s="190" t="e">
        <f t="shared" si="41"/>
        <v>#DIV/0!</v>
      </c>
      <c r="X112" s="190" t="e">
        <f t="shared" si="41"/>
        <v>#DIV/0!</v>
      </c>
      <c r="Y112" s="190" t="e">
        <f t="shared" si="41"/>
        <v>#DIV/0!</v>
      </c>
      <c r="Z112" s="190" t="e">
        <f t="shared" si="41"/>
        <v>#DIV/0!</v>
      </c>
      <c r="AA112" s="190" t="e">
        <f t="shared" si="41"/>
        <v>#DIV/0!</v>
      </c>
      <c r="AB112" s="190" t="e">
        <f t="shared" si="41"/>
        <v>#DIV/0!</v>
      </c>
      <c r="AC112" s="209" t="e">
        <f t="shared" si="36"/>
        <v>#DIV/0!</v>
      </c>
      <c r="AD112" s="195"/>
      <c r="AE112" s="195"/>
    </row>
    <row r="113" spans="1:31" ht="17.25" thickBot="1" thickTop="1">
      <c r="A113" s="528"/>
      <c r="B113" s="539">
        <f>$B$51</f>
        <v>0</v>
      </c>
      <c r="C113" s="530">
        <f aca="true" t="shared" si="47" ref="C113:N113">D51</f>
        <v>0</v>
      </c>
      <c r="D113" s="530">
        <f t="shared" si="47"/>
        <v>0</v>
      </c>
      <c r="E113" s="530">
        <f t="shared" si="47"/>
        <v>0</v>
      </c>
      <c r="F113" s="530">
        <f t="shared" si="47"/>
        <v>0</v>
      </c>
      <c r="G113" s="530">
        <f t="shared" si="47"/>
        <v>0</v>
      </c>
      <c r="H113" s="530">
        <f t="shared" si="47"/>
        <v>0</v>
      </c>
      <c r="I113" s="530">
        <f t="shared" si="47"/>
        <v>0</v>
      </c>
      <c r="J113" s="530">
        <f t="shared" si="47"/>
        <v>0</v>
      </c>
      <c r="K113" s="530">
        <f t="shared" si="47"/>
        <v>0</v>
      </c>
      <c r="L113" s="530">
        <f t="shared" si="47"/>
        <v>0</v>
      </c>
      <c r="M113" s="530">
        <f t="shared" si="47"/>
        <v>0</v>
      </c>
      <c r="N113" s="530">
        <f t="shared" si="47"/>
        <v>0</v>
      </c>
      <c r="O113" s="531"/>
      <c r="P113" s="189">
        <f t="shared" si="34"/>
        <v>0</v>
      </c>
      <c r="Q113" s="193" t="e">
        <f t="shared" si="41"/>
        <v>#DIV/0!</v>
      </c>
      <c r="R113" s="193" t="e">
        <f t="shared" si="41"/>
        <v>#DIV/0!</v>
      </c>
      <c r="S113" s="193" t="e">
        <f t="shared" si="41"/>
        <v>#DIV/0!</v>
      </c>
      <c r="T113" s="193" t="e">
        <f t="shared" si="41"/>
        <v>#DIV/0!</v>
      </c>
      <c r="U113" s="193" t="e">
        <f t="shared" si="41"/>
        <v>#DIV/0!</v>
      </c>
      <c r="V113" s="193" t="e">
        <f t="shared" si="41"/>
        <v>#DIV/0!</v>
      </c>
      <c r="W113" s="193" t="e">
        <f t="shared" si="41"/>
        <v>#DIV/0!</v>
      </c>
      <c r="X113" s="193" t="e">
        <f t="shared" si="41"/>
        <v>#DIV/0!</v>
      </c>
      <c r="Y113" s="193" t="e">
        <f t="shared" si="41"/>
        <v>#DIV/0!</v>
      </c>
      <c r="Z113" s="193" t="e">
        <f t="shared" si="41"/>
        <v>#DIV/0!</v>
      </c>
      <c r="AA113" s="193" t="e">
        <f t="shared" si="41"/>
        <v>#DIV/0!</v>
      </c>
      <c r="AB113" s="193" t="e">
        <f t="shared" si="41"/>
        <v>#DIV/0!</v>
      </c>
      <c r="AC113" s="209" t="e">
        <f t="shared" si="36"/>
        <v>#DIV/0!</v>
      </c>
      <c r="AD113" s="195"/>
      <c r="AE113" s="195"/>
    </row>
    <row r="114" spans="1:31" ht="16.5" thickBot="1">
      <c r="A114" s="533">
        <v>11</v>
      </c>
      <c r="B114" s="534">
        <f>$B$51</f>
        <v>0</v>
      </c>
      <c r="C114" s="535"/>
      <c r="D114" s="535"/>
      <c r="E114" s="535"/>
      <c r="F114" s="535"/>
      <c r="G114" s="535"/>
      <c r="H114" s="535"/>
      <c r="I114" s="535"/>
      <c r="J114" s="535"/>
      <c r="K114" s="535"/>
      <c r="L114" s="535"/>
      <c r="M114" s="535"/>
      <c r="N114" s="535"/>
      <c r="O114" s="519">
        <f>MAX(C114:N114)</f>
        <v>0</v>
      </c>
      <c r="P114" s="231" t="s">
        <v>36</v>
      </c>
      <c r="Q114" s="190" t="e">
        <f>SUM(Q97:Q113)</f>
        <v>#DIV/0!</v>
      </c>
      <c r="R114" s="190" t="e">
        <f aca="true" t="shared" si="48" ref="R114:AB114">SUM(R97:R113)</f>
        <v>#DIV/0!</v>
      </c>
      <c r="S114" s="190" t="e">
        <f t="shared" si="48"/>
        <v>#DIV/0!</v>
      </c>
      <c r="T114" s="190" t="e">
        <f t="shared" si="48"/>
        <v>#DIV/0!</v>
      </c>
      <c r="U114" s="190" t="e">
        <f t="shared" si="48"/>
        <v>#DIV/0!</v>
      </c>
      <c r="V114" s="190" t="e">
        <f t="shared" si="48"/>
        <v>#DIV/0!</v>
      </c>
      <c r="W114" s="190" t="e">
        <f t="shared" si="48"/>
        <v>#DIV/0!</v>
      </c>
      <c r="X114" s="190" t="e">
        <f t="shared" si="48"/>
        <v>#DIV/0!</v>
      </c>
      <c r="Y114" s="190" t="e">
        <f t="shared" si="48"/>
        <v>#DIV/0!</v>
      </c>
      <c r="Z114" s="190" t="e">
        <f t="shared" si="48"/>
        <v>#DIV/0!</v>
      </c>
      <c r="AA114" s="190" t="e">
        <f t="shared" si="48"/>
        <v>#DIV/0!</v>
      </c>
      <c r="AB114" s="190" t="e">
        <f t="shared" si="48"/>
        <v>#DIV/0!</v>
      </c>
      <c r="AC114" s="156" t="e">
        <f>SUM(Q114:AB114)</f>
        <v>#DIV/0!</v>
      </c>
      <c r="AD114" s="195"/>
      <c r="AE114" s="195"/>
    </row>
    <row r="115" spans="1:31" ht="19.5" thickBot="1" thickTop="1">
      <c r="A115" s="536"/>
      <c r="B115" s="540">
        <f>$B$52</f>
        <v>0</v>
      </c>
      <c r="C115" s="537">
        <f aca="true" t="shared" si="49" ref="C115:N115">D52</f>
        <v>0</v>
      </c>
      <c r="D115" s="537">
        <f t="shared" si="49"/>
        <v>0</v>
      </c>
      <c r="E115" s="537">
        <f t="shared" si="49"/>
        <v>0</v>
      </c>
      <c r="F115" s="537">
        <f t="shared" si="49"/>
        <v>0</v>
      </c>
      <c r="G115" s="537">
        <f t="shared" si="49"/>
        <v>0</v>
      </c>
      <c r="H115" s="537">
        <f t="shared" si="49"/>
        <v>0</v>
      </c>
      <c r="I115" s="537">
        <f t="shared" si="49"/>
        <v>0</v>
      </c>
      <c r="J115" s="537">
        <f t="shared" si="49"/>
        <v>0</v>
      </c>
      <c r="K115" s="537">
        <f t="shared" si="49"/>
        <v>0</v>
      </c>
      <c r="L115" s="537">
        <f t="shared" si="49"/>
        <v>0</v>
      </c>
      <c r="M115" s="537">
        <f t="shared" si="49"/>
        <v>0</v>
      </c>
      <c r="N115" s="537">
        <f t="shared" si="49"/>
        <v>0</v>
      </c>
      <c r="O115" s="531"/>
      <c r="P115" s="232" t="s">
        <v>37</v>
      </c>
      <c r="Q115" s="196"/>
      <c r="R115" s="229"/>
      <c r="S115" s="229"/>
      <c r="T115" s="229"/>
      <c r="U115" s="229"/>
      <c r="V115" s="229"/>
      <c r="W115" s="229"/>
      <c r="X115" s="229"/>
      <c r="Y115" s="229"/>
      <c r="Z115" s="229"/>
      <c r="AA115" s="233"/>
      <c r="AB115" s="234" t="s">
        <v>38</v>
      </c>
      <c r="AC115" s="235" t="e">
        <f>AC93/AC114*100</f>
        <v>#DIV/0!</v>
      </c>
      <c r="AD115" s="195"/>
      <c r="AE115" s="195"/>
    </row>
    <row r="116" spans="1:31" ht="24" thickBot="1">
      <c r="A116" s="526">
        <v>12</v>
      </c>
      <c r="B116" s="538">
        <f>$B$52</f>
        <v>0</v>
      </c>
      <c r="C116" s="527"/>
      <c r="D116" s="527"/>
      <c r="E116" s="527"/>
      <c r="F116" s="527"/>
      <c r="G116" s="527"/>
      <c r="H116" s="527"/>
      <c r="I116" s="527"/>
      <c r="J116" s="527"/>
      <c r="K116" s="527"/>
      <c r="L116" s="527"/>
      <c r="M116" s="527"/>
      <c r="N116" s="527"/>
      <c r="O116" s="519">
        <f>MAX(C116:N116)</f>
        <v>0</v>
      </c>
      <c r="P116" s="236" t="s">
        <v>39</v>
      </c>
      <c r="Q116" s="196"/>
      <c r="R116" s="229"/>
      <c r="S116" s="229"/>
      <c r="T116" s="229"/>
      <c r="U116" s="229"/>
      <c r="V116" s="229"/>
      <c r="W116" s="229"/>
      <c r="X116" s="229"/>
      <c r="Y116" s="229"/>
      <c r="Z116" s="229"/>
      <c r="AA116" s="229"/>
      <c r="AB116" s="229"/>
      <c r="AC116" s="229"/>
      <c r="AD116" s="195"/>
      <c r="AE116" s="195"/>
    </row>
    <row r="117" spans="1:31" ht="18" customHeight="1" thickTop="1">
      <c r="A117" s="528"/>
      <c r="B117" s="539">
        <f>$B$53</f>
        <v>0</v>
      </c>
      <c r="C117" s="530">
        <f aca="true" t="shared" si="50" ref="C117:N117">D53</f>
        <v>0</v>
      </c>
      <c r="D117" s="530">
        <f t="shared" si="50"/>
        <v>0</v>
      </c>
      <c r="E117" s="530">
        <f t="shared" si="50"/>
        <v>0</v>
      </c>
      <c r="F117" s="530">
        <f t="shared" si="50"/>
        <v>0</v>
      </c>
      <c r="G117" s="530">
        <f t="shared" si="50"/>
        <v>0</v>
      </c>
      <c r="H117" s="530">
        <f t="shared" si="50"/>
        <v>0</v>
      </c>
      <c r="I117" s="530">
        <f t="shared" si="50"/>
        <v>0</v>
      </c>
      <c r="J117" s="530">
        <f t="shared" si="50"/>
        <v>0</v>
      </c>
      <c r="K117" s="530">
        <f t="shared" si="50"/>
        <v>0</v>
      </c>
      <c r="L117" s="530">
        <f t="shared" si="50"/>
        <v>0</v>
      </c>
      <c r="M117" s="530">
        <f t="shared" si="50"/>
        <v>0</v>
      </c>
      <c r="N117" s="530">
        <f t="shared" si="50"/>
        <v>0</v>
      </c>
      <c r="O117" s="531"/>
      <c r="P117" s="195"/>
      <c r="Q117" s="196"/>
      <c r="R117" s="229"/>
      <c r="S117" s="229"/>
      <c r="T117" s="229"/>
      <c r="U117" s="229"/>
      <c r="V117" s="229"/>
      <c r="W117" s="229"/>
      <c r="X117" s="229"/>
      <c r="Y117" s="229"/>
      <c r="Z117" s="229"/>
      <c r="AA117" s="229"/>
      <c r="AB117" s="229"/>
      <c r="AC117" s="229"/>
      <c r="AD117" s="195"/>
      <c r="AE117" s="195"/>
    </row>
    <row r="118" spans="1:31" ht="18.75" customHeight="1" thickBot="1">
      <c r="A118" s="533">
        <v>13</v>
      </c>
      <c r="B118" s="534">
        <f>$B$53</f>
        <v>0</v>
      </c>
      <c r="C118" s="535"/>
      <c r="D118" s="535"/>
      <c r="E118" s="535"/>
      <c r="F118" s="535"/>
      <c r="G118" s="535"/>
      <c r="H118" s="535"/>
      <c r="I118" s="535"/>
      <c r="J118" s="535"/>
      <c r="K118" s="535"/>
      <c r="L118" s="535"/>
      <c r="M118" s="535"/>
      <c r="N118" s="535"/>
      <c r="O118" s="519">
        <f>MAX(C118:N118)</f>
        <v>0</v>
      </c>
      <c r="P118" s="237" t="s">
        <v>18</v>
      </c>
      <c r="Q118" s="207">
        <f aca="true" t="shared" si="51" ref="Q118:AB118">D39</f>
        <v>0</v>
      </c>
      <c r="R118" s="207">
        <f t="shared" si="51"/>
        <v>0</v>
      </c>
      <c r="S118" s="207">
        <f t="shared" si="51"/>
        <v>0</v>
      </c>
      <c r="T118" s="207">
        <f t="shared" si="51"/>
        <v>0</v>
      </c>
      <c r="U118" s="207">
        <f t="shared" si="51"/>
        <v>0</v>
      </c>
      <c r="V118" s="207">
        <f t="shared" si="51"/>
        <v>0</v>
      </c>
      <c r="W118" s="207">
        <f t="shared" si="51"/>
        <v>0</v>
      </c>
      <c r="X118" s="207">
        <f t="shared" si="51"/>
        <v>0</v>
      </c>
      <c r="Y118" s="207">
        <f t="shared" si="51"/>
        <v>0</v>
      </c>
      <c r="Z118" s="207">
        <f t="shared" si="51"/>
        <v>0</v>
      </c>
      <c r="AA118" s="207">
        <f t="shared" si="51"/>
        <v>0</v>
      </c>
      <c r="AB118" s="207">
        <f t="shared" si="51"/>
        <v>0</v>
      </c>
      <c r="AC118" s="230" t="s">
        <v>4</v>
      </c>
      <c r="AD118" s="195"/>
      <c r="AE118" s="195"/>
    </row>
    <row r="119" spans="1:31" ht="16.5" thickTop="1">
      <c r="A119" s="536"/>
      <c r="B119" s="540">
        <f>$B$54</f>
        <v>0</v>
      </c>
      <c r="C119" s="537">
        <f aca="true" t="shared" si="52" ref="C119:N119">D54</f>
        <v>0</v>
      </c>
      <c r="D119" s="537">
        <f t="shared" si="52"/>
        <v>0</v>
      </c>
      <c r="E119" s="537">
        <f t="shared" si="52"/>
        <v>0</v>
      </c>
      <c r="F119" s="537">
        <f t="shared" si="52"/>
        <v>0</v>
      </c>
      <c r="G119" s="537">
        <f t="shared" si="52"/>
        <v>0</v>
      </c>
      <c r="H119" s="537">
        <f t="shared" si="52"/>
        <v>0</v>
      </c>
      <c r="I119" s="537">
        <f t="shared" si="52"/>
        <v>0</v>
      </c>
      <c r="J119" s="537">
        <f t="shared" si="52"/>
        <v>0</v>
      </c>
      <c r="K119" s="537">
        <f t="shared" si="52"/>
        <v>0</v>
      </c>
      <c r="L119" s="537">
        <f t="shared" si="52"/>
        <v>0</v>
      </c>
      <c r="M119" s="537">
        <f t="shared" si="52"/>
        <v>0</v>
      </c>
      <c r="N119" s="537">
        <f t="shared" si="52"/>
        <v>0</v>
      </c>
      <c r="O119" s="531"/>
      <c r="P119" s="238" t="str">
        <f aca="true" t="shared" si="53" ref="P119:P135">B41</f>
        <v>Arroz inundado #1</v>
      </c>
      <c r="Q119" s="226">
        <f>Q97+C255*C94/100000</f>
        <v>0</v>
      </c>
      <c r="R119" s="226">
        <f>R97+D255*D94/100000</f>
        <v>0</v>
      </c>
      <c r="S119" s="226">
        <f>S97+E255*E94/100000</f>
        <v>0</v>
      </c>
      <c r="T119" s="226">
        <f>T97+F255*F94/100000</f>
        <v>0</v>
      </c>
      <c r="U119" s="226">
        <f>U97+G255*G94/100000</f>
        <v>0</v>
      </c>
      <c r="V119" s="226">
        <f>V97+H255*H94/100000</f>
        <v>0</v>
      </c>
      <c r="W119" s="226">
        <f>W97+I255*I94/100000</f>
        <v>0</v>
      </c>
      <c r="X119" s="226">
        <f>X97+J255*J94/100000</f>
        <v>0</v>
      </c>
      <c r="Y119" s="226">
        <f>Y97+K255*K94/100000</f>
        <v>0</v>
      </c>
      <c r="Z119" s="226">
        <f>Z97+L255*L94/100000</f>
        <v>0</v>
      </c>
      <c r="AA119" s="226">
        <f>AA97+M255*M94/100000</f>
        <v>0</v>
      </c>
      <c r="AB119" s="226">
        <f>AB97+N255*N94/100000</f>
        <v>0</v>
      </c>
      <c r="AC119" s="209">
        <f aca="true" t="shared" si="54" ref="AC119:AC135">SUM(Q119:AB119)</f>
        <v>0</v>
      </c>
      <c r="AD119" s="195"/>
      <c r="AE119" s="195"/>
    </row>
    <row r="120" spans="1:31" ht="16.5" thickBot="1">
      <c r="A120" s="526">
        <v>14</v>
      </c>
      <c r="B120" s="538">
        <f>$B$54</f>
        <v>0</v>
      </c>
      <c r="C120" s="527"/>
      <c r="D120" s="527"/>
      <c r="E120" s="527"/>
      <c r="F120" s="527"/>
      <c r="G120" s="527"/>
      <c r="H120" s="527"/>
      <c r="I120" s="527"/>
      <c r="J120" s="527"/>
      <c r="K120" s="527"/>
      <c r="L120" s="527"/>
      <c r="M120" s="527"/>
      <c r="N120" s="527"/>
      <c r="O120" s="519">
        <f>MAX(C120:N120)</f>
        <v>0</v>
      </c>
      <c r="P120" s="238" t="str">
        <f t="shared" si="53"/>
        <v>Arroz inundado #2</v>
      </c>
      <c r="Q120" s="226">
        <f>Q98+C256*C96/100000</f>
        <v>0</v>
      </c>
      <c r="R120" s="226">
        <f>R98+D256*D96/100000</f>
        <v>0</v>
      </c>
      <c r="S120" s="226">
        <f>S98+E256*E96/100000</f>
        <v>0</v>
      </c>
      <c r="T120" s="226">
        <f>T98+F256*F96/100000</f>
        <v>0</v>
      </c>
      <c r="U120" s="226">
        <f>U98+G256*G96/100000</f>
        <v>0</v>
      </c>
      <c r="V120" s="226">
        <f>V98+H256*H96/100000</f>
        <v>0</v>
      </c>
      <c r="W120" s="226">
        <f>W98+I256*I96/100000</f>
        <v>0</v>
      </c>
      <c r="X120" s="226">
        <f>X98+J256*J96/100000</f>
        <v>0</v>
      </c>
      <c r="Y120" s="226">
        <f>Y98+K256*K96/100000</f>
        <v>0</v>
      </c>
      <c r="Z120" s="226">
        <f>Z98+L256*L96/100000</f>
        <v>0</v>
      </c>
      <c r="AA120" s="226">
        <f>AA98+M256*M96/100000</f>
        <v>0</v>
      </c>
      <c r="AB120" s="226">
        <f>AB98+N256*N96/100000</f>
        <v>0</v>
      </c>
      <c r="AC120" s="209">
        <f t="shared" si="54"/>
        <v>0</v>
      </c>
      <c r="AD120" s="195"/>
      <c r="AE120" s="195"/>
    </row>
    <row r="121" spans="1:31" ht="16.5" thickTop="1">
      <c r="A121" s="528"/>
      <c r="B121" s="539">
        <f>$B$55</f>
        <v>0</v>
      </c>
      <c r="C121" s="530">
        <f aca="true" t="shared" si="55" ref="C121:N121">D55</f>
        <v>0</v>
      </c>
      <c r="D121" s="530">
        <f t="shared" si="55"/>
        <v>0</v>
      </c>
      <c r="E121" s="530">
        <f t="shared" si="55"/>
        <v>0</v>
      </c>
      <c r="F121" s="530">
        <f t="shared" si="55"/>
        <v>0</v>
      </c>
      <c r="G121" s="530">
        <f t="shared" si="55"/>
        <v>0</v>
      </c>
      <c r="H121" s="530">
        <f t="shared" si="55"/>
        <v>0</v>
      </c>
      <c r="I121" s="530">
        <f t="shared" si="55"/>
        <v>0</v>
      </c>
      <c r="J121" s="530">
        <f t="shared" si="55"/>
        <v>0</v>
      </c>
      <c r="K121" s="530">
        <f t="shared" si="55"/>
        <v>0</v>
      </c>
      <c r="L121" s="530">
        <f t="shared" si="55"/>
        <v>0</v>
      </c>
      <c r="M121" s="530">
        <f t="shared" si="55"/>
        <v>0</v>
      </c>
      <c r="N121" s="530">
        <f t="shared" si="55"/>
        <v>0</v>
      </c>
      <c r="O121" s="531"/>
      <c r="P121" s="238" t="str">
        <f t="shared" si="53"/>
        <v>Arroz inundado #3</v>
      </c>
      <c r="Q121" s="226">
        <f>Q99+C257*C98/100000</f>
        <v>0</v>
      </c>
      <c r="R121" s="226">
        <f>R99+D257*D98/100000</f>
        <v>0</v>
      </c>
      <c r="S121" s="226">
        <f>S99+E257*E98/100000</f>
        <v>0</v>
      </c>
      <c r="T121" s="226">
        <f>T99+F257*F98/100000</f>
        <v>0</v>
      </c>
      <c r="U121" s="226">
        <f>U99+G257*G98/100000</f>
        <v>0</v>
      </c>
      <c r="V121" s="226">
        <f>V99+H257*H98/100000</f>
        <v>0</v>
      </c>
      <c r="W121" s="226">
        <f>W99+I257*I98/100000</f>
        <v>0</v>
      </c>
      <c r="X121" s="226">
        <f>X99+J257*J98/100000</f>
        <v>0</v>
      </c>
      <c r="Y121" s="226">
        <f>Y99+K257*K98/100000</f>
        <v>0</v>
      </c>
      <c r="Z121" s="226">
        <f>Z99+L257*L98/100000</f>
        <v>0</v>
      </c>
      <c r="AA121" s="226">
        <f>AA99+M257*M98/100000</f>
        <v>0</v>
      </c>
      <c r="AB121" s="226">
        <f>AB99+N257*N98/100000</f>
        <v>0</v>
      </c>
      <c r="AC121" s="209">
        <f t="shared" si="54"/>
        <v>0</v>
      </c>
      <c r="AD121" s="195"/>
      <c r="AE121" s="195"/>
    </row>
    <row r="122" spans="1:31" ht="16.5" thickBot="1">
      <c r="A122" s="533">
        <v>15</v>
      </c>
      <c r="B122" s="534">
        <f>$B$55</f>
        <v>0</v>
      </c>
      <c r="C122" s="535"/>
      <c r="D122" s="535"/>
      <c r="E122" s="535"/>
      <c r="F122" s="535"/>
      <c r="G122" s="535"/>
      <c r="H122" s="535"/>
      <c r="I122" s="535"/>
      <c r="J122" s="535"/>
      <c r="K122" s="535"/>
      <c r="L122" s="535"/>
      <c r="M122" s="535"/>
      <c r="N122" s="535"/>
      <c r="O122" s="519">
        <f>MAX(C122:N122)</f>
        <v>0</v>
      </c>
      <c r="P122" s="238">
        <f t="shared" si="53"/>
        <v>0</v>
      </c>
      <c r="Q122" s="226" t="e">
        <f>Q100+C258*C100/100000</f>
        <v>#DIV/0!</v>
      </c>
      <c r="R122" s="226" t="e">
        <f>R100+D258*D100/100000</f>
        <v>#DIV/0!</v>
      </c>
      <c r="S122" s="226" t="e">
        <f>S100+E258*E100/100000</f>
        <v>#DIV/0!</v>
      </c>
      <c r="T122" s="226" t="e">
        <f>T100+F258*F100/100000</f>
        <v>#DIV/0!</v>
      </c>
      <c r="U122" s="226" t="e">
        <f>U100+G258*G100/100000</f>
        <v>#DIV/0!</v>
      </c>
      <c r="V122" s="226" t="e">
        <f>V100+H258*H100/100000</f>
        <v>#DIV/0!</v>
      </c>
      <c r="W122" s="226" t="e">
        <f>W100+I258*I100/100000</f>
        <v>#DIV/0!</v>
      </c>
      <c r="X122" s="226" t="e">
        <f>X100+J258*J100/100000</f>
        <v>#DIV/0!</v>
      </c>
      <c r="Y122" s="226" t="e">
        <f>Y100+K258*K100/100000</f>
        <v>#DIV/0!</v>
      </c>
      <c r="Z122" s="226" t="e">
        <f>Z100+L258*L100/100000</f>
        <v>#DIV/0!</v>
      </c>
      <c r="AA122" s="226" t="e">
        <f>AA100+M258*M100/100000</f>
        <v>#DIV/0!</v>
      </c>
      <c r="AB122" s="226" t="e">
        <f>AB100+N258*N100/100000</f>
        <v>#DIV/0!</v>
      </c>
      <c r="AC122" s="209" t="e">
        <f t="shared" si="54"/>
        <v>#DIV/0!</v>
      </c>
      <c r="AD122" s="195"/>
      <c r="AE122" s="195"/>
    </row>
    <row r="123" spans="1:31" ht="16.5" thickTop="1">
      <c r="A123" s="536"/>
      <c r="B123" s="540">
        <f>$B$56</f>
        <v>0</v>
      </c>
      <c r="C123" s="537">
        <f aca="true" t="shared" si="56" ref="C123:N123">D56</f>
        <v>0</v>
      </c>
      <c r="D123" s="537">
        <f t="shared" si="56"/>
        <v>0</v>
      </c>
      <c r="E123" s="537">
        <f t="shared" si="56"/>
        <v>0</v>
      </c>
      <c r="F123" s="537">
        <f t="shared" si="56"/>
        <v>0</v>
      </c>
      <c r="G123" s="537">
        <f t="shared" si="56"/>
        <v>0</v>
      </c>
      <c r="H123" s="537">
        <f t="shared" si="56"/>
        <v>0</v>
      </c>
      <c r="I123" s="537">
        <f t="shared" si="56"/>
        <v>0</v>
      </c>
      <c r="J123" s="537">
        <f t="shared" si="56"/>
        <v>0</v>
      </c>
      <c r="K123" s="537">
        <f t="shared" si="56"/>
        <v>0</v>
      </c>
      <c r="L123" s="537">
        <f t="shared" si="56"/>
        <v>0</v>
      </c>
      <c r="M123" s="537">
        <f t="shared" si="56"/>
        <v>0</v>
      </c>
      <c r="N123" s="537">
        <f t="shared" si="56"/>
        <v>0</v>
      </c>
      <c r="O123" s="531"/>
      <c r="P123" s="238">
        <f t="shared" si="53"/>
        <v>0</v>
      </c>
      <c r="Q123" s="226" t="e">
        <f>Q101+C259*C102/100000</f>
        <v>#DIV/0!</v>
      </c>
      <c r="R123" s="226" t="e">
        <f>R101+D259*D102/100000</f>
        <v>#DIV/0!</v>
      </c>
      <c r="S123" s="226" t="e">
        <f>S101+E259*E102/100000</f>
        <v>#DIV/0!</v>
      </c>
      <c r="T123" s="226" t="e">
        <f>T101+F259*F102/100000</f>
        <v>#DIV/0!</v>
      </c>
      <c r="U123" s="226" t="e">
        <f>U101+G259*G102/100000</f>
        <v>#DIV/0!</v>
      </c>
      <c r="V123" s="226" t="e">
        <f>V101+H259*H102/100000</f>
        <v>#DIV/0!</v>
      </c>
      <c r="W123" s="226" t="e">
        <f>W101+I259*I102/100000</f>
        <v>#DIV/0!</v>
      </c>
      <c r="X123" s="226" t="e">
        <f>X101+J259*J102/100000</f>
        <v>#DIV/0!</v>
      </c>
      <c r="Y123" s="226" t="e">
        <f>Y101+K259*K102/100000</f>
        <v>#DIV/0!</v>
      </c>
      <c r="Z123" s="226" t="e">
        <f>Z101+L259*L102/100000</f>
        <v>#DIV/0!</v>
      </c>
      <c r="AA123" s="226" t="e">
        <f>AA101+M259*M102/100000</f>
        <v>#DIV/0!</v>
      </c>
      <c r="AB123" s="226" t="e">
        <f>AB101+N259*N102/100000</f>
        <v>#DIV/0!</v>
      </c>
      <c r="AC123" s="209" t="e">
        <f t="shared" si="54"/>
        <v>#DIV/0!</v>
      </c>
      <c r="AD123" s="195"/>
      <c r="AE123" s="195"/>
    </row>
    <row r="124" spans="1:31" ht="16.5" thickBot="1">
      <c r="A124" s="526">
        <v>16</v>
      </c>
      <c r="B124" s="538">
        <f>$B$56</f>
        <v>0</v>
      </c>
      <c r="C124" s="527"/>
      <c r="D124" s="527"/>
      <c r="E124" s="527"/>
      <c r="F124" s="527"/>
      <c r="G124" s="527"/>
      <c r="H124" s="527"/>
      <c r="I124" s="527"/>
      <c r="J124" s="527"/>
      <c r="K124" s="527"/>
      <c r="L124" s="527"/>
      <c r="M124" s="527"/>
      <c r="N124" s="527"/>
      <c r="O124" s="519">
        <f>MAX(C124:N124)</f>
        <v>0</v>
      </c>
      <c r="P124" s="238">
        <f t="shared" si="53"/>
        <v>0</v>
      </c>
      <c r="Q124" s="226" t="e">
        <f>Q102+C260*C104/100000</f>
        <v>#DIV/0!</v>
      </c>
      <c r="R124" s="226" t="e">
        <f>R102+D260*D104/100000</f>
        <v>#DIV/0!</v>
      </c>
      <c r="S124" s="226" t="e">
        <f>S102+E260*E104/100000</f>
        <v>#DIV/0!</v>
      </c>
      <c r="T124" s="226" t="e">
        <f>T102+F260*F104/100000</f>
        <v>#DIV/0!</v>
      </c>
      <c r="U124" s="226" t="e">
        <f>U102+G260*G104/100000</f>
        <v>#DIV/0!</v>
      </c>
      <c r="V124" s="226" t="e">
        <f>V102+H260*H104/100000</f>
        <v>#DIV/0!</v>
      </c>
      <c r="W124" s="226" t="e">
        <f>W102+I260*I104/100000</f>
        <v>#DIV/0!</v>
      </c>
      <c r="X124" s="226" t="e">
        <f>X102+J260*J104/100000</f>
        <v>#DIV/0!</v>
      </c>
      <c r="Y124" s="226" t="e">
        <f>Y102+K260*K104/100000</f>
        <v>#DIV/0!</v>
      </c>
      <c r="Z124" s="226" t="e">
        <f>Z102+L260*L104/100000</f>
        <v>#DIV/0!</v>
      </c>
      <c r="AA124" s="226" t="e">
        <f>AA102+M260*M104/100000</f>
        <v>#DIV/0!</v>
      </c>
      <c r="AB124" s="226" t="e">
        <f>AB102+N260*N104/100000</f>
        <v>#DIV/0!</v>
      </c>
      <c r="AC124" s="209" t="e">
        <f t="shared" si="54"/>
        <v>#DIV/0!</v>
      </c>
      <c r="AD124" s="195"/>
      <c r="AE124" s="195"/>
    </row>
    <row r="125" spans="1:31" ht="16.5" thickTop="1">
      <c r="A125" s="528"/>
      <c r="B125" s="539">
        <f>$B$57</f>
        <v>0</v>
      </c>
      <c r="C125" s="530">
        <f aca="true" t="shared" si="57" ref="C125:N125">D57</f>
        <v>0</v>
      </c>
      <c r="D125" s="530">
        <f t="shared" si="57"/>
        <v>0</v>
      </c>
      <c r="E125" s="530">
        <f t="shared" si="57"/>
        <v>0</v>
      </c>
      <c r="F125" s="530">
        <f t="shared" si="57"/>
        <v>0</v>
      </c>
      <c r="G125" s="530">
        <f t="shared" si="57"/>
        <v>0</v>
      </c>
      <c r="H125" s="530">
        <f t="shared" si="57"/>
        <v>0</v>
      </c>
      <c r="I125" s="530">
        <f t="shared" si="57"/>
        <v>0</v>
      </c>
      <c r="J125" s="530">
        <f t="shared" si="57"/>
        <v>0</v>
      </c>
      <c r="K125" s="530">
        <f t="shared" si="57"/>
        <v>0</v>
      </c>
      <c r="L125" s="530">
        <f t="shared" si="57"/>
        <v>0</v>
      </c>
      <c r="M125" s="530">
        <f t="shared" si="57"/>
        <v>0</v>
      </c>
      <c r="N125" s="530">
        <f t="shared" si="57"/>
        <v>0</v>
      </c>
      <c r="O125" s="531"/>
      <c r="P125" s="238">
        <f t="shared" si="53"/>
        <v>0</v>
      </c>
      <c r="Q125" s="226" t="e">
        <f>Q103+C261*C106/100000</f>
        <v>#DIV/0!</v>
      </c>
      <c r="R125" s="226" t="e">
        <f>R103+D261*D106/100000</f>
        <v>#DIV/0!</v>
      </c>
      <c r="S125" s="226" t="e">
        <f>S103+E261*E106/100000</f>
        <v>#DIV/0!</v>
      </c>
      <c r="T125" s="226" t="e">
        <f>T103+F261*F106/100000</f>
        <v>#DIV/0!</v>
      </c>
      <c r="U125" s="226" t="e">
        <f>U103+G261*G106/100000</f>
        <v>#DIV/0!</v>
      </c>
      <c r="V125" s="226" t="e">
        <f>V103+H261*H106/100000</f>
        <v>#DIV/0!</v>
      </c>
      <c r="W125" s="226" t="e">
        <f>W103+I261*I106/100000</f>
        <v>#DIV/0!</v>
      </c>
      <c r="X125" s="226" t="e">
        <f>X103+J261*J106/100000</f>
        <v>#DIV/0!</v>
      </c>
      <c r="Y125" s="226" t="e">
        <f>Y103+K261*K106/100000</f>
        <v>#DIV/0!</v>
      </c>
      <c r="Z125" s="226" t="e">
        <f>Z103+L261*L106/100000</f>
        <v>#DIV/0!</v>
      </c>
      <c r="AA125" s="226" t="e">
        <f>AA103+M261*M106/100000</f>
        <v>#DIV/0!</v>
      </c>
      <c r="AB125" s="226" t="e">
        <f>AB103+N261*N106/100000</f>
        <v>#DIV/0!</v>
      </c>
      <c r="AC125" s="209" t="e">
        <f t="shared" si="54"/>
        <v>#DIV/0!</v>
      </c>
      <c r="AD125" s="195"/>
      <c r="AE125" s="195"/>
    </row>
    <row r="126" spans="1:31" ht="16.5" thickBot="1">
      <c r="A126" s="526">
        <v>17</v>
      </c>
      <c r="B126" s="538">
        <f>$B$57</f>
        <v>0</v>
      </c>
      <c r="C126" s="527"/>
      <c r="D126" s="527"/>
      <c r="E126" s="527"/>
      <c r="F126" s="527"/>
      <c r="G126" s="527"/>
      <c r="H126" s="527"/>
      <c r="I126" s="527"/>
      <c r="J126" s="527"/>
      <c r="K126" s="527"/>
      <c r="L126" s="527"/>
      <c r="M126" s="527"/>
      <c r="N126" s="527"/>
      <c r="O126" s="519">
        <f>MAX(C126:N126)</f>
        <v>0</v>
      </c>
      <c r="P126" s="238">
        <f t="shared" si="53"/>
        <v>0</v>
      </c>
      <c r="Q126" s="226" t="e">
        <f>Q104+C262*C108/100000</f>
        <v>#DIV/0!</v>
      </c>
      <c r="R126" s="226" t="e">
        <f>R104+D262*D108/100000</f>
        <v>#DIV/0!</v>
      </c>
      <c r="S126" s="226" t="e">
        <f>S104+E262*E108/100000</f>
        <v>#DIV/0!</v>
      </c>
      <c r="T126" s="226" t="e">
        <f>T104+F262*F108/100000</f>
        <v>#DIV/0!</v>
      </c>
      <c r="U126" s="226" t="e">
        <f>U104+G262*G108/100000</f>
        <v>#DIV/0!</v>
      </c>
      <c r="V126" s="226" t="e">
        <f>V104+H262*H108/100000</f>
        <v>#DIV/0!</v>
      </c>
      <c r="W126" s="226" t="e">
        <f>W104+I262*I108/100000</f>
        <v>#DIV/0!</v>
      </c>
      <c r="X126" s="226" t="e">
        <f>X104+J262*J108/100000</f>
        <v>#DIV/0!</v>
      </c>
      <c r="Y126" s="226" t="e">
        <f>Y104+K262*K108/100000</f>
        <v>#DIV/0!</v>
      </c>
      <c r="Z126" s="226" t="e">
        <f>Z104+L262*L108/100000</f>
        <v>#DIV/0!</v>
      </c>
      <c r="AA126" s="226" t="e">
        <f>AA104+M262*M108/100000</f>
        <v>#DIV/0!</v>
      </c>
      <c r="AB126" s="226" t="e">
        <f>AB104+N262*N108/100000</f>
        <v>#DIV/0!</v>
      </c>
      <c r="AC126" s="209" t="e">
        <f t="shared" si="54"/>
        <v>#DIV/0!</v>
      </c>
      <c r="AD126" s="195"/>
      <c r="AE126" s="195"/>
    </row>
    <row r="127" spans="1:31" ht="17.25" thickBot="1" thickTop="1">
      <c r="A127" s="421"/>
      <c r="B127" s="542" t="s">
        <v>40</v>
      </c>
      <c r="C127" s="543">
        <f aca="true" t="shared" si="58" ref="C127:M127">C94+C96+C98+C100+C102+C104+C106+C108+C110+C112+C114+C116+C118+C120+C122+C124+C126</f>
        <v>0</v>
      </c>
      <c r="D127" s="543">
        <f t="shared" si="58"/>
        <v>0</v>
      </c>
      <c r="E127" s="543">
        <f t="shared" si="58"/>
        <v>0</v>
      </c>
      <c r="F127" s="543">
        <f t="shared" si="58"/>
        <v>0</v>
      </c>
      <c r="G127" s="543">
        <f t="shared" si="58"/>
        <v>0</v>
      </c>
      <c r="H127" s="543">
        <f t="shared" si="58"/>
        <v>0</v>
      </c>
      <c r="I127" s="543">
        <f t="shared" si="58"/>
        <v>0</v>
      </c>
      <c r="J127" s="543">
        <f t="shared" si="58"/>
        <v>0</v>
      </c>
      <c r="K127" s="543">
        <f t="shared" si="58"/>
        <v>0</v>
      </c>
      <c r="L127" s="543">
        <f t="shared" si="58"/>
        <v>0</v>
      </c>
      <c r="M127" s="543">
        <f t="shared" si="58"/>
        <v>0</v>
      </c>
      <c r="N127" s="544">
        <f>N94+N96+N98+N100+N102+N104+N106+N108+N110+N112+N114+N116+N118+N120+N122+N124+N126</f>
        <v>0</v>
      </c>
      <c r="O127" s="545">
        <f>O94+O96+O98+O100+O102+O104+O106+O108+O110+O112+O114+O116+O118+O120+O122+O124+O126</f>
        <v>0</v>
      </c>
      <c r="P127" s="238">
        <f t="shared" si="53"/>
        <v>0</v>
      </c>
      <c r="Q127" s="226" t="e">
        <f>Q105+C263*C110/100000</f>
        <v>#DIV/0!</v>
      </c>
      <c r="R127" s="226" t="e">
        <f>R105+D263*D110/100000</f>
        <v>#DIV/0!</v>
      </c>
      <c r="S127" s="226" t="e">
        <f>S105+E263*E110/100000</f>
        <v>#DIV/0!</v>
      </c>
      <c r="T127" s="226" t="e">
        <f>T105+F263*F110/100000</f>
        <v>#DIV/0!</v>
      </c>
      <c r="U127" s="226" t="e">
        <f>U105+G263*G110/100000</f>
        <v>#DIV/0!</v>
      </c>
      <c r="V127" s="226" t="e">
        <f>V105+H263*H110/100000</f>
        <v>#DIV/0!</v>
      </c>
      <c r="W127" s="226" t="e">
        <f>W105+I263*I110/100000</f>
        <v>#DIV/0!</v>
      </c>
      <c r="X127" s="226" t="e">
        <f>X105+J263*J110/100000</f>
        <v>#DIV/0!</v>
      </c>
      <c r="Y127" s="226" t="e">
        <f>Y105+K263*K110/100000</f>
        <v>#DIV/0!</v>
      </c>
      <c r="Z127" s="226" t="e">
        <f>Z105+L263*L110/100000</f>
        <v>#DIV/0!</v>
      </c>
      <c r="AA127" s="226" t="e">
        <f>AA105+M263*M110/100000</f>
        <v>#DIV/0!</v>
      </c>
      <c r="AB127" s="226" t="e">
        <f>AB105+N263*N110/100000</f>
        <v>#DIV/0!</v>
      </c>
      <c r="AC127" s="209" t="e">
        <f t="shared" si="54"/>
        <v>#DIV/0!</v>
      </c>
      <c r="AD127" s="195"/>
      <c r="AE127" s="195"/>
    </row>
    <row r="128" spans="1:31" ht="15.75">
      <c r="A128" s="139"/>
      <c r="B128" s="213"/>
      <c r="C128" s="214"/>
      <c r="D128" s="214"/>
      <c r="E128" s="214"/>
      <c r="F128" s="214"/>
      <c r="G128" s="214"/>
      <c r="H128" s="214"/>
      <c r="I128" s="214"/>
      <c r="J128" s="214"/>
      <c r="K128" s="214"/>
      <c r="L128" s="214"/>
      <c r="M128" s="214"/>
      <c r="N128" s="214"/>
      <c r="O128" s="701" t="s">
        <v>41</v>
      </c>
      <c r="P128" s="238">
        <f t="shared" si="53"/>
        <v>0</v>
      </c>
      <c r="Q128" s="226" t="e">
        <f>Q106+C264*C112/100000</f>
        <v>#DIV/0!</v>
      </c>
      <c r="R128" s="226" t="e">
        <f>R106+D264*D112/100000</f>
        <v>#DIV/0!</v>
      </c>
      <c r="S128" s="226" t="e">
        <f>S106+E264*E112/100000</f>
        <v>#DIV/0!</v>
      </c>
      <c r="T128" s="226" t="e">
        <f>T106+F264*F112/100000</f>
        <v>#DIV/0!</v>
      </c>
      <c r="U128" s="226" t="e">
        <f>U106+G264*G112/100000</f>
        <v>#DIV/0!</v>
      </c>
      <c r="V128" s="226" t="e">
        <f>V106+H264*H112/100000</f>
        <v>#DIV/0!</v>
      </c>
      <c r="W128" s="226" t="e">
        <f>W106+I264*I112/100000</f>
        <v>#DIV/0!</v>
      </c>
      <c r="X128" s="226" t="e">
        <f>X106+J264*J112/100000</f>
        <v>#DIV/0!</v>
      </c>
      <c r="Y128" s="226" t="e">
        <f>Y106+K264*K112/100000</f>
        <v>#DIV/0!</v>
      </c>
      <c r="Z128" s="226" t="e">
        <f>Z106+L264*L112/100000</f>
        <v>#DIV/0!</v>
      </c>
      <c r="AA128" s="226" t="e">
        <f>AA106+M264*M112/100000</f>
        <v>#DIV/0!</v>
      </c>
      <c r="AB128" s="226" t="e">
        <f>AB106+N264*N112/100000</f>
        <v>#DIV/0!</v>
      </c>
      <c r="AC128" s="209" t="e">
        <f t="shared" si="54"/>
        <v>#DIV/0!</v>
      </c>
      <c r="AD128" s="195"/>
      <c r="AE128" s="195"/>
    </row>
    <row r="129" spans="1:31" ht="20.25">
      <c r="A129" s="239" t="s">
        <v>42</v>
      </c>
      <c r="B129" s="139"/>
      <c r="C129" s="139"/>
      <c r="D129" s="139"/>
      <c r="E129" s="139"/>
      <c r="F129" s="139"/>
      <c r="G129" s="139"/>
      <c r="H129" s="139"/>
      <c r="I129" s="139"/>
      <c r="J129" s="139"/>
      <c r="K129" s="139"/>
      <c r="L129" s="139"/>
      <c r="M129" s="139"/>
      <c r="N129" s="139"/>
      <c r="O129" s="139"/>
      <c r="P129" s="238">
        <f t="shared" si="53"/>
        <v>0</v>
      </c>
      <c r="Q129" s="226" t="e">
        <f>Q107+C265*C114/100000</f>
        <v>#DIV/0!</v>
      </c>
      <c r="R129" s="226" t="e">
        <f>R107+D265*D114/100000</f>
        <v>#DIV/0!</v>
      </c>
      <c r="S129" s="226" t="e">
        <f>S107+E265*E114/100000</f>
        <v>#DIV/0!</v>
      </c>
      <c r="T129" s="226" t="e">
        <f>T107+F265*F114/100000</f>
        <v>#DIV/0!</v>
      </c>
      <c r="U129" s="226" t="e">
        <f>U107+G265*G114/100000</f>
        <v>#DIV/0!</v>
      </c>
      <c r="V129" s="226" t="e">
        <f>V107+H265*H114/100000</f>
        <v>#DIV/0!</v>
      </c>
      <c r="W129" s="226" t="e">
        <f>W107+I265*I114/100000</f>
        <v>#DIV/0!</v>
      </c>
      <c r="X129" s="226" t="e">
        <f>X107+J265*J114/100000</f>
        <v>#DIV/0!</v>
      </c>
      <c r="Y129" s="226" t="e">
        <f>Y107+K265*K114/100000</f>
        <v>#DIV/0!</v>
      </c>
      <c r="Z129" s="226" t="e">
        <f>Z107+L265*L114/100000</f>
        <v>#DIV/0!</v>
      </c>
      <c r="AA129" s="226" t="e">
        <f>AA107+M265*M114/100000</f>
        <v>#DIV/0!</v>
      </c>
      <c r="AB129" s="226" t="e">
        <f>AB107+N265*N114/100000</f>
        <v>#DIV/0!</v>
      </c>
      <c r="AC129" s="209" t="e">
        <f t="shared" si="54"/>
        <v>#DIV/0!</v>
      </c>
      <c r="AD129" s="195"/>
      <c r="AE129" s="195"/>
    </row>
    <row r="130" spans="1:31" ht="20.25">
      <c r="A130" s="239"/>
      <c r="B130" s="139"/>
      <c r="C130" s="139"/>
      <c r="D130" s="139"/>
      <c r="E130" s="139"/>
      <c r="F130" s="139"/>
      <c r="G130" s="139"/>
      <c r="H130" s="139"/>
      <c r="I130" s="139"/>
      <c r="J130" s="139"/>
      <c r="K130" s="139"/>
      <c r="L130" s="139"/>
      <c r="M130" s="139"/>
      <c r="N130" s="139"/>
      <c r="O130" s="139"/>
      <c r="P130" s="238">
        <f t="shared" si="53"/>
        <v>0</v>
      </c>
      <c r="Q130" s="226" t="e">
        <f>Q108+C266*C116/100000</f>
        <v>#DIV/0!</v>
      </c>
      <c r="R130" s="226" t="e">
        <f>R108+D266*D116/100000</f>
        <v>#DIV/0!</v>
      </c>
      <c r="S130" s="226" t="e">
        <f>S108+E266*E116/100000</f>
        <v>#DIV/0!</v>
      </c>
      <c r="T130" s="226" t="e">
        <f>T108+F266*F116/100000</f>
        <v>#DIV/0!</v>
      </c>
      <c r="U130" s="226" t="e">
        <f>U108+G266*G116/100000</f>
        <v>#DIV/0!</v>
      </c>
      <c r="V130" s="226" t="e">
        <f>V108+H266*H116/100000</f>
        <v>#DIV/0!</v>
      </c>
      <c r="W130" s="226" t="e">
        <f>W108+I266*I116/100000</f>
        <v>#DIV/0!</v>
      </c>
      <c r="X130" s="226" t="e">
        <f>X108+J266*J116/100000</f>
        <v>#DIV/0!</v>
      </c>
      <c r="Y130" s="226" t="e">
        <f>Y108+K266*K116/100000</f>
        <v>#DIV/0!</v>
      </c>
      <c r="Z130" s="226" t="e">
        <f>Z108+L266*L116/100000</f>
        <v>#DIV/0!</v>
      </c>
      <c r="AA130" s="226" t="e">
        <f>AA108+M266*M116/100000</f>
        <v>#DIV/0!</v>
      </c>
      <c r="AB130" s="226" t="e">
        <f>AB108+N266*N116/100000</f>
        <v>#DIV/0!</v>
      </c>
      <c r="AC130" s="209" t="e">
        <f t="shared" si="54"/>
        <v>#DIV/0!</v>
      </c>
      <c r="AD130" s="195"/>
      <c r="AE130" s="195"/>
    </row>
    <row r="131" spans="1:31" ht="15.75">
      <c r="A131" s="139"/>
      <c r="B131" s="162"/>
      <c r="C131" s="162"/>
      <c r="D131" s="162"/>
      <c r="E131" s="246"/>
      <c r="F131" s="139"/>
      <c r="G131" s="139"/>
      <c r="H131" s="139"/>
      <c r="I131" s="139"/>
      <c r="J131" s="139"/>
      <c r="K131" s="139"/>
      <c r="L131" s="139"/>
      <c r="M131" s="139"/>
      <c r="N131" s="139"/>
      <c r="O131" s="139"/>
      <c r="P131" s="238">
        <f t="shared" si="53"/>
        <v>0</v>
      </c>
      <c r="Q131" s="226" t="e">
        <f>Q109+C267*C118/100000</f>
        <v>#DIV/0!</v>
      </c>
      <c r="R131" s="226" t="e">
        <f>R109+D267*D118/100000</f>
        <v>#DIV/0!</v>
      </c>
      <c r="S131" s="226" t="e">
        <f>S109+E267*E118/100000</f>
        <v>#DIV/0!</v>
      </c>
      <c r="T131" s="226" t="e">
        <f>T109+F267*F118/100000</f>
        <v>#DIV/0!</v>
      </c>
      <c r="U131" s="226" t="e">
        <f>U109+G267*G118/100000</f>
        <v>#DIV/0!</v>
      </c>
      <c r="V131" s="226" t="e">
        <f>V109+H267*H118/100000</f>
        <v>#DIV/0!</v>
      </c>
      <c r="W131" s="226" t="e">
        <f>W109+I267*I118/100000</f>
        <v>#DIV/0!</v>
      </c>
      <c r="X131" s="226" t="e">
        <f>X109+J267*J118/100000</f>
        <v>#DIV/0!</v>
      </c>
      <c r="Y131" s="226" t="e">
        <f>Y109+K267*K118/100000</f>
        <v>#DIV/0!</v>
      </c>
      <c r="Z131" s="226" t="e">
        <f>Z109+L267*L118/100000</f>
        <v>#DIV/0!</v>
      </c>
      <c r="AA131" s="226" t="e">
        <f>AA109+M267*M118/100000</f>
        <v>#DIV/0!</v>
      </c>
      <c r="AB131" s="226" t="e">
        <f>AB109+N267*N118/100000</f>
        <v>#DIV/0!</v>
      </c>
      <c r="AC131" s="209" t="e">
        <f t="shared" si="54"/>
        <v>#DIV/0!</v>
      </c>
      <c r="AD131" s="195"/>
      <c r="AE131" s="195"/>
    </row>
    <row r="132" spans="1:31" ht="23.25">
      <c r="A132" s="256" t="s">
        <v>410</v>
      </c>
      <c r="B132" s="257"/>
      <c r="C132" s="139"/>
      <c r="D132" s="139"/>
      <c r="E132" s="139"/>
      <c r="F132" s="139"/>
      <c r="G132" s="139"/>
      <c r="H132" s="139"/>
      <c r="I132" s="139"/>
      <c r="J132" s="139"/>
      <c r="K132" s="139"/>
      <c r="L132" s="139"/>
      <c r="M132" s="139"/>
      <c r="N132" s="139"/>
      <c r="O132" s="139"/>
      <c r="P132" s="238">
        <f t="shared" si="53"/>
        <v>0</v>
      </c>
      <c r="Q132" s="226" t="e">
        <f>Q110+C268*C120/100000</f>
        <v>#DIV/0!</v>
      </c>
      <c r="R132" s="226" t="e">
        <f>R110+D268*D120/100000</f>
        <v>#DIV/0!</v>
      </c>
      <c r="S132" s="226" t="e">
        <f>S110+E268*E120/100000</f>
        <v>#DIV/0!</v>
      </c>
      <c r="T132" s="226" t="e">
        <f>T110+F268*F120/100000</f>
        <v>#DIV/0!</v>
      </c>
      <c r="U132" s="226" t="e">
        <f>U110+G268*G120/100000</f>
        <v>#DIV/0!</v>
      </c>
      <c r="V132" s="226" t="e">
        <f>V110+H268*H120/100000</f>
        <v>#DIV/0!</v>
      </c>
      <c r="W132" s="226" t="e">
        <f>W110+I268*I120/100000</f>
        <v>#DIV/0!</v>
      </c>
      <c r="X132" s="226" t="e">
        <f>X110+J268*J120/100000</f>
        <v>#DIV/0!</v>
      </c>
      <c r="Y132" s="226" t="e">
        <f>Y110+K268*K120/100000</f>
        <v>#DIV/0!</v>
      </c>
      <c r="Z132" s="226" t="e">
        <f>Z110+L268*L120/100000</f>
        <v>#DIV/0!</v>
      </c>
      <c r="AA132" s="226" t="e">
        <f>AA110+M268*M120/100000</f>
        <v>#DIV/0!</v>
      </c>
      <c r="AB132" s="226" t="e">
        <f>AB110+N268*N120/100000</f>
        <v>#DIV/0!</v>
      </c>
      <c r="AC132" s="209" t="e">
        <f t="shared" si="54"/>
        <v>#DIV/0!</v>
      </c>
      <c r="AD132" s="195"/>
      <c r="AE132" s="195"/>
    </row>
    <row r="133" spans="1:31" ht="15.75">
      <c r="A133" s="139"/>
      <c r="B133" s="490" t="s">
        <v>6</v>
      </c>
      <c r="C133" s="491">
        <f aca="true" t="shared" si="59" ref="C133:N133">D39</f>
        <v>0</v>
      </c>
      <c r="D133" s="492">
        <f t="shared" si="59"/>
        <v>0</v>
      </c>
      <c r="E133" s="492">
        <f t="shared" si="59"/>
        <v>0</v>
      </c>
      <c r="F133" s="492">
        <f t="shared" si="59"/>
        <v>0</v>
      </c>
      <c r="G133" s="492">
        <f t="shared" si="59"/>
        <v>0</v>
      </c>
      <c r="H133" s="492">
        <f t="shared" si="59"/>
        <v>0</v>
      </c>
      <c r="I133" s="492">
        <f t="shared" si="59"/>
        <v>0</v>
      </c>
      <c r="J133" s="492">
        <f t="shared" si="59"/>
        <v>0</v>
      </c>
      <c r="K133" s="492">
        <f t="shared" si="59"/>
        <v>0</v>
      </c>
      <c r="L133" s="492">
        <f t="shared" si="59"/>
        <v>0</v>
      </c>
      <c r="M133" s="492">
        <f t="shared" si="59"/>
        <v>0</v>
      </c>
      <c r="N133" s="492">
        <f t="shared" si="59"/>
        <v>0</v>
      </c>
      <c r="O133" s="493" t="s">
        <v>7</v>
      </c>
      <c r="P133" s="238">
        <f t="shared" si="53"/>
        <v>0</v>
      </c>
      <c r="Q133" s="226" t="e">
        <f>Q111+C269*C122/100000</f>
        <v>#DIV/0!</v>
      </c>
      <c r="R133" s="226" t="e">
        <f>R111+D269*D122/100000</f>
        <v>#DIV/0!</v>
      </c>
      <c r="S133" s="226" t="e">
        <f>S111+E269*E122/100000</f>
        <v>#DIV/0!</v>
      </c>
      <c r="T133" s="226" t="e">
        <f>T111+F269*F122/100000</f>
        <v>#DIV/0!</v>
      </c>
      <c r="U133" s="226" t="e">
        <f>U111+G269*G122/100000</f>
        <v>#DIV/0!</v>
      </c>
      <c r="V133" s="226" t="e">
        <f>V111+H269*H122/100000</f>
        <v>#DIV/0!</v>
      </c>
      <c r="W133" s="226" t="e">
        <f>W111+I269*I122/100000</f>
        <v>#DIV/0!</v>
      </c>
      <c r="X133" s="226" t="e">
        <f>X111+J269*J122/100000</f>
        <v>#DIV/0!</v>
      </c>
      <c r="Y133" s="226" t="e">
        <f>Y111+K269*K122/100000</f>
        <v>#DIV/0!</v>
      </c>
      <c r="Z133" s="226" t="e">
        <f>Z111+L269*L122/100000</f>
        <v>#DIV/0!</v>
      </c>
      <c r="AA133" s="226" t="e">
        <f>AA111+M269*M122/100000</f>
        <v>#DIV/0!</v>
      </c>
      <c r="AB133" s="226" t="e">
        <f>AB111+N269*N122/100000</f>
        <v>#DIV/0!</v>
      </c>
      <c r="AC133" s="209" t="e">
        <f t="shared" si="54"/>
        <v>#DIV/0!</v>
      </c>
      <c r="AD133" s="195"/>
      <c r="AE133" s="195"/>
    </row>
    <row r="134" spans="1:31" ht="31.5">
      <c r="A134" s="139"/>
      <c r="B134" s="508" t="s">
        <v>44</v>
      </c>
      <c r="C134" s="688"/>
      <c r="D134" s="689"/>
      <c r="E134" s="689"/>
      <c r="F134" s="689"/>
      <c r="G134" s="689"/>
      <c r="H134" s="689"/>
      <c r="I134" s="689"/>
      <c r="J134" s="689"/>
      <c r="K134" s="689"/>
      <c r="L134" s="689"/>
      <c r="M134" s="689"/>
      <c r="N134" s="689"/>
      <c r="O134" s="509">
        <f>SUM(C134:N134)</f>
        <v>0</v>
      </c>
      <c r="P134" s="238">
        <f t="shared" si="53"/>
        <v>0</v>
      </c>
      <c r="Q134" s="226" t="e">
        <f>Q112+C270*C124/100000</f>
        <v>#DIV/0!</v>
      </c>
      <c r="R134" s="226" t="e">
        <f>R112+D270*D124/100000</f>
        <v>#DIV/0!</v>
      </c>
      <c r="S134" s="226" t="e">
        <f>S112+E270*E124/100000</f>
        <v>#DIV/0!</v>
      </c>
      <c r="T134" s="226" t="e">
        <f>T112+F270*F124/100000</f>
        <v>#DIV/0!</v>
      </c>
      <c r="U134" s="226" t="e">
        <f>U112+G270*G124/100000</f>
        <v>#DIV/0!</v>
      </c>
      <c r="V134" s="226" t="e">
        <f>V112+H270*H124/100000</f>
        <v>#DIV/0!</v>
      </c>
      <c r="W134" s="226" t="e">
        <f>W112+I270*I124/100000</f>
        <v>#DIV/0!</v>
      </c>
      <c r="X134" s="226" t="e">
        <f>X112+J270*J124/100000</f>
        <v>#DIV/0!</v>
      </c>
      <c r="Y134" s="226" t="e">
        <f>Y112+K270*K124/100000</f>
        <v>#DIV/0!</v>
      </c>
      <c r="Z134" s="226" t="e">
        <f>Z112+L270*L124/100000</f>
        <v>#DIV/0!</v>
      </c>
      <c r="AA134" s="226" t="e">
        <f>AA112+M270*M124/100000</f>
        <v>#DIV/0!</v>
      </c>
      <c r="AB134" s="226" t="e">
        <f>AB112+N270*N124/100000</f>
        <v>#DIV/0!</v>
      </c>
      <c r="AC134" s="209" t="e">
        <f t="shared" si="54"/>
        <v>#DIV/0!</v>
      </c>
      <c r="AD134" s="195"/>
      <c r="AE134" s="195"/>
    </row>
    <row r="135" spans="1:31" ht="32.25" thickBot="1">
      <c r="A135" s="139"/>
      <c r="B135" s="547" t="s">
        <v>46</v>
      </c>
      <c r="C135" s="688"/>
      <c r="D135" s="689"/>
      <c r="E135" s="689"/>
      <c r="F135" s="689"/>
      <c r="G135" s="689"/>
      <c r="H135" s="689"/>
      <c r="I135" s="689"/>
      <c r="J135" s="689"/>
      <c r="K135" s="689"/>
      <c r="L135" s="689"/>
      <c r="M135" s="689"/>
      <c r="N135" s="689"/>
      <c r="O135" s="549">
        <f>SUM(C135:N135)</f>
        <v>0</v>
      </c>
      <c r="P135" s="238">
        <f t="shared" si="53"/>
        <v>0</v>
      </c>
      <c r="Q135" s="240" t="e">
        <f>Q113+C271*C126/100000</f>
        <v>#DIV/0!</v>
      </c>
      <c r="R135" s="240" t="e">
        <f>R113+D271*D126/100000</f>
        <v>#DIV/0!</v>
      </c>
      <c r="S135" s="240" t="e">
        <f>S113+E271*E126/100000</f>
        <v>#DIV/0!</v>
      </c>
      <c r="T135" s="240" t="e">
        <f>T113+F271*F126/100000</f>
        <v>#DIV/0!</v>
      </c>
      <c r="U135" s="240" t="e">
        <f>U113+G271*G126/100000</f>
        <v>#DIV/0!</v>
      </c>
      <c r="V135" s="240" t="e">
        <f>V113+H271*H126/100000</f>
        <v>#DIV/0!</v>
      </c>
      <c r="W135" s="240" t="e">
        <f>W113+I271*I126/100000</f>
        <v>#DIV/0!</v>
      </c>
      <c r="X135" s="240" t="e">
        <f>X113+J271*J126/100000</f>
        <v>#DIV/0!</v>
      </c>
      <c r="Y135" s="240" t="e">
        <f>Y113+K271*K126/100000</f>
        <v>#DIV/0!</v>
      </c>
      <c r="Z135" s="240" t="e">
        <f>Z113+L271*L126/100000</f>
        <v>#DIV/0!</v>
      </c>
      <c r="AA135" s="240" t="e">
        <f>AA113+M271*M126/100000</f>
        <v>#DIV/0!</v>
      </c>
      <c r="AB135" s="240" t="e">
        <f>AB113+N271*N126/100000</f>
        <v>#DIV/0!</v>
      </c>
      <c r="AC135" s="209" t="e">
        <f t="shared" si="54"/>
        <v>#DIV/0!</v>
      </c>
      <c r="AD135" s="195"/>
      <c r="AE135" s="195"/>
    </row>
    <row r="136" spans="1:31" ht="31.5">
      <c r="A136" s="139"/>
      <c r="B136" s="548" t="s">
        <v>48</v>
      </c>
      <c r="C136" s="263"/>
      <c r="D136" s="263"/>
      <c r="E136" s="263"/>
      <c r="F136" s="263"/>
      <c r="G136" s="263"/>
      <c r="H136" s="263"/>
      <c r="I136" s="263"/>
      <c r="J136" s="263"/>
      <c r="K136" s="263"/>
      <c r="L136" s="263"/>
      <c r="M136" s="263"/>
      <c r="N136" s="263"/>
      <c r="O136" s="550">
        <f>SUM(C136:N136)</f>
        <v>0</v>
      </c>
      <c r="P136" s="225" t="s">
        <v>36</v>
      </c>
      <c r="Q136" s="226" t="e">
        <f aca="true" t="shared" si="60" ref="Q136:AB136">SUM(Q119:Q135)</f>
        <v>#DIV/0!</v>
      </c>
      <c r="R136" s="226" t="e">
        <f t="shared" si="60"/>
        <v>#DIV/0!</v>
      </c>
      <c r="S136" s="226" t="e">
        <f t="shared" si="60"/>
        <v>#DIV/0!</v>
      </c>
      <c r="T136" s="226" t="e">
        <f t="shared" si="60"/>
        <v>#DIV/0!</v>
      </c>
      <c r="U136" s="226" t="e">
        <f t="shared" si="60"/>
        <v>#DIV/0!</v>
      </c>
      <c r="V136" s="226" t="e">
        <f t="shared" si="60"/>
        <v>#DIV/0!</v>
      </c>
      <c r="W136" s="226" t="e">
        <f t="shared" si="60"/>
        <v>#DIV/0!</v>
      </c>
      <c r="X136" s="226" t="e">
        <f t="shared" si="60"/>
        <v>#DIV/0!</v>
      </c>
      <c r="Y136" s="226" t="e">
        <f t="shared" si="60"/>
        <v>#DIV/0!</v>
      </c>
      <c r="Z136" s="226" t="e">
        <f t="shared" si="60"/>
        <v>#DIV/0!</v>
      </c>
      <c r="AA136" s="226" t="e">
        <f t="shared" si="60"/>
        <v>#DIV/0!</v>
      </c>
      <c r="AB136" s="226" t="e">
        <f t="shared" si="60"/>
        <v>#DIV/0!</v>
      </c>
      <c r="AC136" s="242"/>
      <c r="AD136" s="195"/>
      <c r="AE136" s="195"/>
    </row>
    <row r="137" spans="1:31" ht="31.5">
      <c r="A137" s="139"/>
      <c r="B137" s="508" t="s">
        <v>50</v>
      </c>
      <c r="C137" s="210"/>
      <c r="D137" s="211"/>
      <c r="E137" s="211"/>
      <c r="F137" s="211"/>
      <c r="G137" s="211"/>
      <c r="H137" s="211"/>
      <c r="I137" s="211"/>
      <c r="J137" s="211"/>
      <c r="K137" s="211"/>
      <c r="L137" s="211"/>
      <c r="M137" s="211"/>
      <c r="N137" s="211"/>
      <c r="O137" s="509">
        <f>SUM(C137:N137)</f>
        <v>0</v>
      </c>
      <c r="P137" s="225" t="s">
        <v>45</v>
      </c>
      <c r="Q137" s="244"/>
      <c r="R137" s="245"/>
      <c r="S137" s="245"/>
      <c r="T137" s="245"/>
      <c r="U137" s="245"/>
      <c r="V137" s="245"/>
      <c r="W137" s="245"/>
      <c r="X137" s="245"/>
      <c r="Y137" s="245"/>
      <c r="Z137" s="245"/>
      <c r="AA137" s="245"/>
      <c r="AB137" s="245"/>
      <c r="AC137" s="229"/>
      <c r="AD137" s="195"/>
      <c r="AE137" s="195"/>
    </row>
    <row r="138" spans="1:31" ht="15.75">
      <c r="A138" s="139"/>
      <c r="B138" s="508" t="s">
        <v>51</v>
      </c>
      <c r="C138" s="499">
        <f aca="true" t="shared" si="61" ref="C138:N138">C136+C137</f>
        <v>0</v>
      </c>
      <c r="D138" s="499">
        <f t="shared" si="61"/>
        <v>0</v>
      </c>
      <c r="E138" s="499">
        <f t="shared" si="61"/>
        <v>0</v>
      </c>
      <c r="F138" s="499">
        <f t="shared" si="61"/>
        <v>0</v>
      </c>
      <c r="G138" s="499">
        <f t="shared" si="61"/>
        <v>0</v>
      </c>
      <c r="H138" s="499">
        <f t="shared" si="61"/>
        <v>0</v>
      </c>
      <c r="I138" s="499">
        <f t="shared" si="61"/>
        <v>0</v>
      </c>
      <c r="J138" s="499">
        <f t="shared" si="61"/>
        <v>0</v>
      </c>
      <c r="K138" s="499">
        <f t="shared" si="61"/>
        <v>0</v>
      </c>
      <c r="L138" s="499">
        <f t="shared" si="61"/>
        <v>0</v>
      </c>
      <c r="M138" s="499">
        <f t="shared" si="61"/>
        <v>0</v>
      </c>
      <c r="N138" s="499">
        <f t="shared" si="61"/>
        <v>0</v>
      </c>
      <c r="O138" s="499">
        <f>$O136+$O137</f>
        <v>0</v>
      </c>
      <c r="P138" s="225" t="s">
        <v>47</v>
      </c>
      <c r="Q138" s="244"/>
      <c r="R138" s="245"/>
      <c r="S138" s="245"/>
      <c r="T138" s="245"/>
      <c r="U138" s="245"/>
      <c r="V138" s="245"/>
      <c r="W138" s="245"/>
      <c r="X138" s="245"/>
      <c r="Y138" s="245"/>
      <c r="Z138" s="245"/>
      <c r="AA138" s="245"/>
      <c r="AB138" s="245"/>
      <c r="AC138" s="229"/>
      <c r="AD138" s="195"/>
      <c r="AE138" s="195"/>
    </row>
    <row r="139" spans="1:31" ht="31.5">
      <c r="A139" s="139"/>
      <c r="B139" s="508" t="s">
        <v>52</v>
      </c>
      <c r="C139" s="499">
        <f>SUM(C134:C137)</f>
        <v>0</v>
      </c>
      <c r="D139" s="499">
        <f>SUM(D134:D137)</f>
        <v>0</v>
      </c>
      <c r="E139" s="499">
        <f>SUM(E134:E137)</f>
        <v>0</v>
      </c>
      <c r="F139" s="499">
        <f>SUM(F134:F137)</f>
        <v>0</v>
      </c>
      <c r="G139" s="499">
        <f aca="true" t="shared" si="62" ref="G139:N139">G134+G135+G138</f>
        <v>0</v>
      </c>
      <c r="H139" s="499">
        <f t="shared" si="62"/>
        <v>0</v>
      </c>
      <c r="I139" s="499">
        <f t="shared" si="62"/>
        <v>0</v>
      </c>
      <c r="J139" s="499">
        <f t="shared" si="62"/>
        <v>0</v>
      </c>
      <c r="K139" s="499">
        <f t="shared" si="62"/>
        <v>0</v>
      </c>
      <c r="L139" s="499">
        <f t="shared" si="62"/>
        <v>0</v>
      </c>
      <c r="M139" s="499">
        <f t="shared" si="62"/>
        <v>0</v>
      </c>
      <c r="N139" s="499">
        <f t="shared" si="62"/>
        <v>0</v>
      </c>
      <c r="O139" s="499">
        <f>$O134+$O135</f>
        <v>0</v>
      </c>
      <c r="P139" s="248" t="s">
        <v>49</v>
      </c>
      <c r="Q139" s="249" t="e">
        <f>MAX(Q136:AB136)</f>
        <v>#DIV/0!</v>
      </c>
      <c r="R139" s="245"/>
      <c r="S139" s="245"/>
      <c r="T139" s="245"/>
      <c r="U139" s="245"/>
      <c r="V139" s="245"/>
      <c r="W139" s="245"/>
      <c r="X139" s="245"/>
      <c r="Y139" s="245"/>
      <c r="Z139" s="245"/>
      <c r="AA139" s="245"/>
      <c r="AB139" s="245"/>
      <c r="AC139" s="229"/>
      <c r="AD139" s="195"/>
      <c r="AE139" s="195"/>
    </row>
    <row r="140" spans="1:31" ht="16.5" thickBot="1">
      <c r="A140" s="264"/>
      <c r="B140" s="264"/>
      <c r="C140" s="264"/>
      <c r="D140" s="264"/>
      <c r="E140" s="264"/>
      <c r="F140" s="264"/>
      <c r="G140" s="264"/>
      <c r="H140" s="264"/>
      <c r="I140" s="139"/>
      <c r="J140" s="139"/>
      <c r="K140" s="139"/>
      <c r="L140" s="139"/>
      <c r="M140" s="139"/>
      <c r="N140" s="139"/>
      <c r="O140" s="139"/>
      <c r="P140" s="250"/>
      <c r="Q140" s="196"/>
      <c r="R140" s="229"/>
      <c r="S140" s="229"/>
      <c r="T140" s="229"/>
      <c r="U140" s="229"/>
      <c r="V140" s="229"/>
      <c r="W140" s="229"/>
      <c r="X140" s="229"/>
      <c r="Y140" s="229"/>
      <c r="Z140" s="229"/>
      <c r="AA140" s="229"/>
      <c r="AB140" s="229"/>
      <c r="AC140" s="229"/>
      <c r="AD140" s="195"/>
      <c r="AE140" s="195"/>
    </row>
    <row r="141" spans="1:31" ht="20.25">
      <c r="A141" s="239" t="s">
        <v>55</v>
      </c>
      <c r="B141" s="139"/>
      <c r="C141" s="139"/>
      <c r="D141" s="139"/>
      <c r="E141" s="139"/>
      <c r="F141" s="139"/>
      <c r="G141" s="139"/>
      <c r="H141" s="139"/>
      <c r="I141" s="139"/>
      <c r="J141" s="139"/>
      <c r="K141" s="139"/>
      <c r="L141" s="139"/>
      <c r="M141" s="139"/>
      <c r="N141" s="139"/>
      <c r="O141" s="139"/>
      <c r="P141" s="250"/>
      <c r="Q141" s="196"/>
      <c r="R141" s="229"/>
      <c r="S141" s="229"/>
      <c r="T141" s="229"/>
      <c r="U141" s="229"/>
      <c r="V141" s="229"/>
      <c r="W141" s="229"/>
      <c r="X141" s="229"/>
      <c r="Y141" s="229"/>
      <c r="Z141" s="229"/>
      <c r="AA141" s="229"/>
      <c r="AB141" s="229"/>
      <c r="AC141" s="229"/>
      <c r="AD141" s="195"/>
      <c r="AE141" s="195"/>
    </row>
    <row r="142" spans="1:31" ht="15.75">
      <c r="A142" s="139"/>
      <c r="B142" s="162" t="s">
        <v>60</v>
      </c>
      <c r="C142" s="162"/>
      <c r="D142" s="162"/>
      <c r="E142" s="551">
        <f>$O139+O138</f>
        <v>0</v>
      </c>
      <c r="F142" s="716" t="s">
        <v>61</v>
      </c>
      <c r="G142" s="162"/>
      <c r="H142" s="139"/>
      <c r="I142" s="139"/>
      <c r="J142" s="139"/>
      <c r="K142" s="139"/>
      <c r="L142" s="139"/>
      <c r="M142" s="139"/>
      <c r="N142" s="139"/>
      <c r="O142" s="139"/>
      <c r="P142" s="251" t="s">
        <v>53</v>
      </c>
      <c r="Q142" s="196"/>
      <c r="R142" s="229"/>
      <c r="S142" s="229"/>
      <c r="T142" s="229"/>
      <c r="U142" s="229"/>
      <c r="V142" s="229"/>
      <c r="W142" s="229"/>
      <c r="X142" s="229"/>
      <c r="Y142" s="229"/>
      <c r="Z142" s="229"/>
      <c r="AA142" s="229"/>
      <c r="AB142" s="229"/>
      <c r="AC142" s="229"/>
      <c r="AD142" s="195"/>
      <c r="AE142" s="195"/>
    </row>
    <row r="143" spans="1:31" ht="15.75">
      <c r="A143" s="139"/>
      <c r="B143" s="162" t="s">
        <v>65</v>
      </c>
      <c r="C143" s="162"/>
      <c r="D143" s="162"/>
      <c r="E143" s="709"/>
      <c r="F143" s="552"/>
      <c r="G143" s="162"/>
      <c r="H143" s="139"/>
      <c r="I143" s="139"/>
      <c r="J143" s="139"/>
      <c r="K143" s="139"/>
      <c r="L143" s="139"/>
      <c r="M143" s="139"/>
      <c r="N143" s="139"/>
      <c r="O143" s="719"/>
      <c r="P143" s="251" t="s">
        <v>54</v>
      </c>
      <c r="Q143" s="196"/>
      <c r="R143" s="229"/>
      <c r="S143" s="229"/>
      <c r="T143" s="229"/>
      <c r="U143" s="229"/>
      <c r="V143" s="229"/>
      <c r="W143" s="229"/>
      <c r="X143" s="229"/>
      <c r="Y143" s="229"/>
      <c r="Z143" s="229"/>
      <c r="AA143" s="229"/>
      <c r="AB143" s="229"/>
      <c r="AC143" s="229"/>
      <c r="AD143" s="195"/>
      <c r="AE143" s="195"/>
    </row>
    <row r="144" spans="1:31" ht="15.75">
      <c r="A144" s="139"/>
      <c r="B144" s="162" t="s">
        <v>66</v>
      </c>
      <c r="C144" s="162"/>
      <c r="D144" s="712">
        <f>C13</f>
        <v>0</v>
      </c>
      <c r="E144" s="710" t="s">
        <v>67</v>
      </c>
      <c r="F144" s="552"/>
      <c r="G144" s="162"/>
      <c r="H144" s="139"/>
      <c r="I144" s="139"/>
      <c r="J144" s="139"/>
      <c r="K144" s="139"/>
      <c r="L144" s="139"/>
      <c r="M144" s="139"/>
      <c r="N144" s="139"/>
      <c r="O144" s="139"/>
      <c r="P144" s="251"/>
      <c r="Q144" s="252"/>
      <c r="R144" s="229"/>
      <c r="S144" s="253" t="s">
        <v>739</v>
      </c>
      <c r="T144" s="254" t="s">
        <v>56</v>
      </c>
      <c r="U144" s="229" t="s">
        <v>57</v>
      </c>
      <c r="V144" s="229" t="s">
        <v>58</v>
      </c>
      <c r="W144" s="229" t="s">
        <v>59</v>
      </c>
      <c r="X144" s="229"/>
      <c r="Y144" s="229"/>
      <c r="Z144" s="229"/>
      <c r="AA144" s="229"/>
      <c r="AB144" s="229"/>
      <c r="AC144" s="229"/>
      <c r="AD144" s="195"/>
      <c r="AE144" s="195"/>
    </row>
    <row r="145" spans="1:31" ht="15.75">
      <c r="A145" s="139"/>
      <c r="B145" s="162" t="s">
        <v>68</v>
      </c>
      <c r="C145" s="162"/>
      <c r="D145" s="162"/>
      <c r="E145" s="709"/>
      <c r="F145" s="247"/>
      <c r="G145" s="162"/>
      <c r="H145" s="139"/>
      <c r="I145" s="139"/>
      <c r="J145" s="139"/>
      <c r="K145" s="139"/>
      <c r="L145" s="139"/>
      <c r="M145" s="139"/>
      <c r="N145" s="139"/>
      <c r="O145" s="139"/>
      <c r="P145" s="251" t="s">
        <v>788</v>
      </c>
      <c r="Q145" s="255" t="s">
        <v>62</v>
      </c>
      <c r="R145" s="255" t="s">
        <v>741</v>
      </c>
      <c r="S145" s="253" t="s">
        <v>63</v>
      </c>
      <c r="T145" s="255" t="s">
        <v>63</v>
      </c>
      <c r="U145" s="150" t="s">
        <v>64</v>
      </c>
      <c r="V145" s="100" t="s">
        <v>61</v>
      </c>
      <c r="W145" s="100" t="s">
        <v>61</v>
      </c>
      <c r="X145" s="150"/>
      <c r="Y145" s="150"/>
      <c r="Z145" s="150"/>
      <c r="AA145" s="150"/>
      <c r="AB145" s="150"/>
      <c r="AC145" s="150"/>
      <c r="AD145" s="150"/>
      <c r="AE145" s="195"/>
    </row>
    <row r="146" spans="1:31" ht="15.75">
      <c r="A146" s="139"/>
      <c r="B146" s="554" t="s">
        <v>69</v>
      </c>
      <c r="C146" s="712">
        <f>100-D144</f>
        <v>100</v>
      </c>
      <c r="D146" s="162" t="s">
        <v>70</v>
      </c>
      <c r="E146" s="709"/>
      <c r="F146" s="714"/>
      <c r="G146" s="712">
        <f>D144</f>
        <v>0</v>
      </c>
      <c r="H146" s="162" t="s">
        <v>71</v>
      </c>
      <c r="I146" s="139"/>
      <c r="J146" s="139"/>
      <c r="K146" s="139"/>
      <c r="L146" s="139"/>
      <c r="M146" s="139"/>
      <c r="N146" s="139"/>
      <c r="O146" s="139"/>
      <c r="P146" s="258">
        <v>1</v>
      </c>
      <c r="Q146" s="249">
        <f>AC76</f>
        <v>0</v>
      </c>
      <c r="R146" s="259">
        <f>R2</f>
        <v>0</v>
      </c>
      <c r="S146" s="226">
        <f>Q146*R146</f>
        <v>0</v>
      </c>
      <c r="T146" s="226">
        <f>IF(S146&lt;0,0,S146)</f>
        <v>0</v>
      </c>
      <c r="U146" s="100">
        <f>SUM(D175:$O175)*$O94/100000</f>
        <v>0</v>
      </c>
      <c r="V146" s="260">
        <f>T146-U146</f>
        <v>0</v>
      </c>
      <c r="W146" s="261">
        <f>IF(V146&gt;0,V146,0)</f>
        <v>0</v>
      </c>
      <c r="X146" s="150"/>
      <c r="Y146" s="150"/>
      <c r="Z146" s="150"/>
      <c r="AA146" s="150"/>
      <c r="AB146" s="150"/>
      <c r="AC146" s="150"/>
      <c r="AD146" s="150"/>
      <c r="AE146" s="195"/>
    </row>
    <row r="147" spans="1:31" ht="15.75">
      <c r="A147" s="139"/>
      <c r="B147" s="162" t="s">
        <v>72</v>
      </c>
      <c r="C147" s="162"/>
      <c r="D147" s="712">
        <f>C16</f>
        <v>0</v>
      </c>
      <c r="E147" s="709"/>
      <c r="F147" s="714"/>
      <c r="G147" s="162"/>
      <c r="H147" s="139"/>
      <c r="I147" s="139"/>
      <c r="J147" s="139"/>
      <c r="K147" s="139"/>
      <c r="L147" s="139"/>
      <c r="M147" s="139"/>
      <c r="N147" s="139"/>
      <c r="O147" s="139"/>
      <c r="P147" s="258">
        <f>P146+1</f>
        <v>2</v>
      </c>
      <c r="Q147" s="249">
        <f>AC77</f>
        <v>0</v>
      </c>
      <c r="R147" s="259">
        <f aca="true" t="shared" si="63" ref="R147:R162">R3</f>
        <v>0</v>
      </c>
      <c r="S147" s="226">
        <f aca="true" t="shared" si="64" ref="S147:S162">Q147*R147</f>
        <v>0</v>
      </c>
      <c r="T147" s="226">
        <f aca="true" t="shared" si="65" ref="T147:T162">IF(S147&lt;0,0,S147)</f>
        <v>0</v>
      </c>
      <c r="U147" s="100">
        <f>SUM(D179:$O179)*$O96/100000</f>
        <v>0</v>
      </c>
      <c r="V147" s="260">
        <f aca="true" t="shared" si="66" ref="V147:V162">T147-U147</f>
        <v>0</v>
      </c>
      <c r="W147" s="261">
        <f aca="true" t="shared" si="67" ref="W147:W162">IF(V147&gt;0,V147,0)</f>
        <v>0</v>
      </c>
      <c r="X147" s="229"/>
      <c r="Y147" s="229"/>
      <c r="Z147" s="229"/>
      <c r="AA147" s="229"/>
      <c r="AB147" s="229"/>
      <c r="AC147" s="229"/>
      <c r="AD147" s="195"/>
      <c r="AE147" s="195"/>
    </row>
    <row r="148" spans="1:31" ht="36.75" customHeight="1">
      <c r="A148" s="139"/>
      <c r="B148" s="162" t="s">
        <v>73</v>
      </c>
      <c r="C148" s="162"/>
      <c r="D148" s="162"/>
      <c r="E148" s="709"/>
      <c r="F148" s="247"/>
      <c r="G148" s="162"/>
      <c r="H148" s="139"/>
      <c r="I148" s="139"/>
      <c r="J148" s="139"/>
      <c r="K148" s="139"/>
      <c r="L148" s="139"/>
      <c r="M148" s="139"/>
      <c r="N148" s="139"/>
      <c r="O148" s="139"/>
      <c r="P148" s="262">
        <f>P147+1</f>
        <v>3</v>
      </c>
      <c r="Q148" s="249">
        <f>AC78</f>
        <v>0</v>
      </c>
      <c r="R148" s="259">
        <f t="shared" si="63"/>
        <v>0</v>
      </c>
      <c r="S148" s="226">
        <f t="shared" si="64"/>
        <v>0</v>
      </c>
      <c r="T148" s="226">
        <f t="shared" si="65"/>
        <v>0</v>
      </c>
      <c r="U148" s="100">
        <f>SUM(D183:O183)*$O98/100000</f>
        <v>0</v>
      </c>
      <c r="V148" s="260">
        <f t="shared" si="66"/>
        <v>0</v>
      </c>
      <c r="W148" s="261">
        <f t="shared" si="67"/>
        <v>0</v>
      </c>
      <c r="X148" s="229"/>
      <c r="Y148" s="229"/>
      <c r="Z148" s="229"/>
      <c r="AA148" s="229"/>
      <c r="AB148" s="229"/>
      <c r="AC148" s="229"/>
      <c r="AD148" s="195"/>
      <c r="AE148" s="195"/>
    </row>
    <row r="149" spans="1:31" ht="38.25" customHeight="1">
      <c r="A149" s="139"/>
      <c r="B149" s="554" t="s">
        <v>69</v>
      </c>
      <c r="C149" s="712">
        <f>100-D147</f>
        <v>100</v>
      </c>
      <c r="D149" s="162" t="s">
        <v>70</v>
      </c>
      <c r="E149" s="709"/>
      <c r="F149" s="552"/>
      <c r="G149" s="712">
        <f>D147</f>
        <v>0</v>
      </c>
      <c r="H149" s="162" t="s">
        <v>71</v>
      </c>
      <c r="I149" s="139"/>
      <c r="J149" s="139"/>
      <c r="K149" s="139"/>
      <c r="L149" s="139"/>
      <c r="M149" s="139"/>
      <c r="N149" s="139"/>
      <c r="O149" s="139"/>
      <c r="P149" s="262">
        <f aca="true" t="shared" si="68" ref="P149:P162">P148+1</f>
        <v>4</v>
      </c>
      <c r="Q149" s="249">
        <f>AC79</f>
        <v>0</v>
      </c>
      <c r="R149" s="259">
        <f t="shared" si="63"/>
        <v>0</v>
      </c>
      <c r="S149" s="226">
        <f t="shared" si="64"/>
        <v>0</v>
      </c>
      <c r="T149" s="226">
        <f t="shared" si="65"/>
        <v>0</v>
      </c>
      <c r="U149" s="100">
        <f>SUM(D187:O187)*$O100/100000</f>
        <v>0</v>
      </c>
      <c r="V149" s="260">
        <f t="shared" si="66"/>
        <v>0</v>
      </c>
      <c r="W149" s="261">
        <f t="shared" si="67"/>
        <v>0</v>
      </c>
      <c r="X149" s="229"/>
      <c r="Y149" s="229"/>
      <c r="Z149" s="229"/>
      <c r="AA149" s="229"/>
      <c r="AB149" s="229"/>
      <c r="AC149" s="229"/>
      <c r="AD149" s="195"/>
      <c r="AE149" s="195"/>
    </row>
    <row r="150" spans="1:31" ht="36" customHeight="1">
      <c r="A150" s="139"/>
      <c r="B150" s="554"/>
      <c r="C150" s="713"/>
      <c r="D150" s="162"/>
      <c r="E150" s="709"/>
      <c r="F150" s="552"/>
      <c r="G150" s="713"/>
      <c r="H150" s="162"/>
      <c r="I150" s="139"/>
      <c r="J150" s="139"/>
      <c r="K150" s="139"/>
      <c r="L150" s="139"/>
      <c r="M150" s="139"/>
      <c r="N150" s="139"/>
      <c r="O150" s="139"/>
      <c r="P150" s="262">
        <f t="shared" si="68"/>
        <v>5</v>
      </c>
      <c r="Q150" s="249">
        <f aca="true" t="shared" si="69" ref="Q150:Q162">AC80</f>
        <v>0</v>
      </c>
      <c r="R150" s="259">
        <f t="shared" si="63"/>
        <v>0</v>
      </c>
      <c r="S150" s="226">
        <f t="shared" si="64"/>
        <v>0</v>
      </c>
      <c r="T150" s="226">
        <f t="shared" si="65"/>
        <v>0</v>
      </c>
      <c r="U150" s="100">
        <f>SUM(D191:O191)*$O102/100000</f>
        <v>0</v>
      </c>
      <c r="V150" s="260">
        <f t="shared" si="66"/>
        <v>0</v>
      </c>
      <c r="W150" s="261">
        <f t="shared" si="67"/>
        <v>0</v>
      </c>
      <c r="X150" s="229"/>
      <c r="Y150" s="229"/>
      <c r="Z150" s="229"/>
      <c r="AA150" s="229"/>
      <c r="AB150" s="229"/>
      <c r="AC150" s="229"/>
      <c r="AD150" s="195"/>
      <c r="AE150" s="195"/>
    </row>
    <row r="151" spans="1:31" ht="36.75" customHeight="1">
      <c r="A151" s="139"/>
      <c r="B151" s="162"/>
      <c r="C151" s="713"/>
      <c r="D151" s="715"/>
      <c r="E151" s="709"/>
      <c r="F151" s="552"/>
      <c r="G151" s="713"/>
      <c r="H151" s="162"/>
      <c r="I151" s="139"/>
      <c r="J151" s="139"/>
      <c r="K151" s="139"/>
      <c r="L151" s="139"/>
      <c r="M151" s="139"/>
      <c r="N151" s="139"/>
      <c r="O151" s="139"/>
      <c r="P151" s="262">
        <f t="shared" si="68"/>
        <v>6</v>
      </c>
      <c r="Q151" s="249">
        <f t="shared" si="69"/>
        <v>0</v>
      </c>
      <c r="R151" s="259">
        <f t="shared" si="63"/>
        <v>0</v>
      </c>
      <c r="S151" s="226">
        <f t="shared" si="64"/>
        <v>0</v>
      </c>
      <c r="T151" s="226">
        <f t="shared" si="65"/>
        <v>0</v>
      </c>
      <c r="U151" s="100">
        <f>SUM(D195:O195)*$O104/100000</f>
        <v>0</v>
      </c>
      <c r="V151" s="260">
        <f t="shared" si="66"/>
        <v>0</v>
      </c>
      <c r="W151" s="261">
        <f t="shared" si="67"/>
        <v>0</v>
      </c>
      <c r="X151" s="229"/>
      <c r="Y151" s="229"/>
      <c r="Z151" s="229"/>
      <c r="AA151" s="229"/>
      <c r="AB151" s="229"/>
      <c r="AC151" s="229"/>
      <c r="AD151" s="195"/>
      <c r="AE151" s="195"/>
    </row>
    <row r="152" spans="1:31" ht="34.5" customHeight="1">
      <c r="A152" s="139"/>
      <c r="B152" s="162" t="s">
        <v>74</v>
      </c>
      <c r="C152" s="162"/>
      <c r="D152" s="162"/>
      <c r="E152" s="162"/>
      <c r="F152" s="552"/>
      <c r="G152" s="162"/>
      <c r="H152" s="139"/>
      <c r="I152" s="139"/>
      <c r="J152" s="139"/>
      <c r="K152" s="139"/>
      <c r="L152" s="139"/>
      <c r="M152" s="139"/>
      <c r="N152" s="139"/>
      <c r="O152" s="139"/>
      <c r="P152" s="262">
        <f t="shared" si="68"/>
        <v>7</v>
      </c>
      <c r="Q152" s="249">
        <f t="shared" si="69"/>
        <v>0</v>
      </c>
      <c r="R152" s="259">
        <f t="shared" si="63"/>
        <v>0</v>
      </c>
      <c r="S152" s="226">
        <f t="shared" si="64"/>
        <v>0</v>
      </c>
      <c r="T152" s="226">
        <f t="shared" si="65"/>
        <v>0</v>
      </c>
      <c r="U152" s="100">
        <f>SUM(D199:O199)*$O106/100000</f>
        <v>0</v>
      </c>
      <c r="V152" s="260">
        <f t="shared" si="66"/>
        <v>0</v>
      </c>
      <c r="W152" s="261">
        <f t="shared" si="67"/>
        <v>0</v>
      </c>
      <c r="X152" s="229"/>
      <c r="Y152" s="229"/>
      <c r="Z152" s="229"/>
      <c r="AA152" s="229"/>
      <c r="AB152" s="229"/>
      <c r="AC152" s="229"/>
      <c r="AD152" s="195"/>
      <c r="AE152" s="195"/>
    </row>
    <row r="153" spans="1:31" ht="35.25" customHeight="1">
      <c r="A153" s="139"/>
      <c r="B153" s="162" t="s">
        <v>75</v>
      </c>
      <c r="C153" s="162"/>
      <c r="D153" s="162"/>
      <c r="E153" s="243" t="e">
        <f>$O134/($O134+$O135)*(100-AC115)/0.8+$O135/($O134+$O135)*(100-(AC115))/0.9</f>
        <v>#DIV/0!</v>
      </c>
      <c r="F153" s="553" t="s">
        <v>76</v>
      </c>
      <c r="G153" s="162" t="s">
        <v>77</v>
      </c>
      <c r="H153" s="139"/>
      <c r="I153" s="139"/>
      <c r="J153" s="139"/>
      <c r="K153" s="139"/>
      <c r="L153" s="139"/>
      <c r="M153" s="139"/>
      <c r="N153" s="139"/>
      <c r="O153" s="139"/>
      <c r="P153" s="262">
        <f t="shared" si="68"/>
        <v>8</v>
      </c>
      <c r="Q153" s="249">
        <f t="shared" si="69"/>
        <v>0</v>
      </c>
      <c r="R153" s="259">
        <f t="shared" si="63"/>
        <v>0</v>
      </c>
      <c r="S153" s="226">
        <f t="shared" si="64"/>
        <v>0</v>
      </c>
      <c r="T153" s="226">
        <f t="shared" si="65"/>
        <v>0</v>
      </c>
      <c r="U153" s="100">
        <f>SUM(D203:O203)*$O108/100000</f>
        <v>0</v>
      </c>
      <c r="V153" s="260">
        <f t="shared" si="66"/>
        <v>0</v>
      </c>
      <c r="W153" s="261">
        <f t="shared" si="67"/>
        <v>0</v>
      </c>
      <c r="X153" s="229"/>
      <c r="Y153" s="229"/>
      <c r="Z153" s="229"/>
      <c r="AA153" s="229"/>
      <c r="AB153" s="229"/>
      <c r="AC153" s="229"/>
      <c r="AD153" s="195"/>
      <c r="AE153" s="195"/>
    </row>
    <row r="154" spans="1:31" ht="31.5">
      <c r="A154" s="139"/>
      <c r="B154" s="164" t="s">
        <v>78</v>
      </c>
      <c r="C154" s="733"/>
      <c r="D154" s="733"/>
      <c r="E154" s="734"/>
      <c r="F154" s="717" t="e">
        <f>E142*(1-E153/100)</f>
        <v>#DIV/0!</v>
      </c>
      <c r="G154" s="162" t="s">
        <v>61</v>
      </c>
      <c r="H154" s="139"/>
      <c r="I154" s="139"/>
      <c r="J154" s="139"/>
      <c r="K154" s="139"/>
      <c r="L154" s="139"/>
      <c r="M154" s="139"/>
      <c r="N154" s="139" t="s">
        <v>79</v>
      </c>
      <c r="O154" s="719">
        <f>O134+O135</f>
        <v>0</v>
      </c>
      <c r="P154" s="262">
        <f t="shared" si="68"/>
        <v>9</v>
      </c>
      <c r="Q154" s="249">
        <f t="shared" si="69"/>
        <v>0</v>
      </c>
      <c r="R154" s="259">
        <f t="shared" si="63"/>
        <v>0</v>
      </c>
      <c r="S154" s="226">
        <f t="shared" si="64"/>
        <v>0</v>
      </c>
      <c r="T154" s="226">
        <f t="shared" si="65"/>
        <v>0</v>
      </c>
      <c r="U154" s="100">
        <f>SUM(D207:O207)*$O110/100000</f>
        <v>0</v>
      </c>
      <c r="V154" s="260">
        <f t="shared" si="66"/>
        <v>0</v>
      </c>
      <c r="W154" s="261">
        <f t="shared" si="67"/>
        <v>0</v>
      </c>
      <c r="X154" s="229"/>
      <c r="Y154" s="229"/>
      <c r="Z154" s="229"/>
      <c r="AA154" s="229"/>
      <c r="AB154" s="229"/>
      <c r="AC154" s="229"/>
      <c r="AD154" s="195"/>
      <c r="AE154" s="195"/>
    </row>
    <row r="155" spans="1:31" ht="31.5">
      <c r="A155" s="139"/>
      <c r="B155" s="164" t="s">
        <v>80</v>
      </c>
      <c r="C155" s="733"/>
      <c r="D155" s="733"/>
      <c r="E155" s="735"/>
      <c r="F155" s="711">
        <f>O73*F145/100+O73*(D144/100)*(F148/100)</f>
        <v>0</v>
      </c>
      <c r="G155" s="162" t="s">
        <v>61</v>
      </c>
      <c r="H155" s="139"/>
      <c r="I155" s="139"/>
      <c r="J155" s="139"/>
      <c r="K155" s="139"/>
      <c r="L155" s="139"/>
      <c r="M155" s="139"/>
      <c r="N155" s="720"/>
      <c r="O155" s="721"/>
      <c r="P155" s="262">
        <f t="shared" si="68"/>
        <v>10</v>
      </c>
      <c r="Q155" s="249">
        <f t="shared" si="69"/>
        <v>0</v>
      </c>
      <c r="R155" s="259">
        <f t="shared" si="63"/>
        <v>0</v>
      </c>
      <c r="S155" s="226">
        <f t="shared" si="64"/>
        <v>0</v>
      </c>
      <c r="T155" s="226">
        <f t="shared" si="65"/>
        <v>0</v>
      </c>
      <c r="U155" s="100">
        <f>SUM(D211:O211)*$O112/100000</f>
        <v>0</v>
      </c>
      <c r="V155" s="260">
        <f t="shared" si="66"/>
        <v>0</v>
      </c>
      <c r="W155" s="261">
        <f t="shared" si="67"/>
        <v>0</v>
      </c>
      <c r="X155" s="229"/>
      <c r="Y155" s="229"/>
      <c r="Z155" s="229"/>
      <c r="AA155" s="229"/>
      <c r="AB155" s="229"/>
      <c r="AC155" s="229"/>
      <c r="AD155" s="195"/>
      <c r="AE155" s="150"/>
    </row>
    <row r="156" spans="1:31" ht="16.5" thickBot="1">
      <c r="A156" s="139"/>
      <c r="B156" s="164" t="s">
        <v>81</v>
      </c>
      <c r="C156" s="733"/>
      <c r="D156" s="733"/>
      <c r="E156" s="735"/>
      <c r="F156" s="717" t="e">
        <f>F154-F155</f>
        <v>#DIV/0!</v>
      </c>
      <c r="G156" s="162" t="s">
        <v>61</v>
      </c>
      <c r="H156" s="139"/>
      <c r="I156" s="139"/>
      <c r="J156" s="139"/>
      <c r="K156" s="139"/>
      <c r="L156" s="139"/>
      <c r="M156" s="139"/>
      <c r="N156" s="720" t="s">
        <v>82</v>
      </c>
      <c r="O156" s="721" t="e">
        <f>IF(F156&lt;0,0,(O154/O139)*F156)</f>
        <v>#DIV/0!</v>
      </c>
      <c r="P156" s="262">
        <f>P155+1</f>
        <v>11</v>
      </c>
      <c r="Q156" s="249">
        <f t="shared" si="69"/>
        <v>0</v>
      </c>
      <c r="R156" s="259">
        <f t="shared" si="63"/>
        <v>0</v>
      </c>
      <c r="S156" s="226">
        <f t="shared" si="64"/>
        <v>0</v>
      </c>
      <c r="T156" s="226">
        <f t="shared" si="65"/>
        <v>0</v>
      </c>
      <c r="U156" s="100">
        <f>SUM(D215:O215)*$O114/100000</f>
        <v>0</v>
      </c>
      <c r="V156" s="260">
        <f t="shared" si="66"/>
        <v>0</v>
      </c>
      <c r="W156" s="261">
        <f t="shared" si="67"/>
        <v>0</v>
      </c>
      <c r="X156" s="229"/>
      <c r="Y156" s="229"/>
      <c r="Z156" s="229"/>
      <c r="AA156" s="229"/>
      <c r="AB156" s="229"/>
      <c r="AC156" s="229"/>
      <c r="AD156" s="195"/>
      <c r="AE156" s="150"/>
    </row>
    <row r="157" spans="1:31" ht="34.5" customHeight="1" thickBot="1" thickTop="1">
      <c r="A157" s="139"/>
      <c r="B157" s="164" t="s">
        <v>83</v>
      </c>
      <c r="C157" s="733"/>
      <c r="D157" s="733"/>
      <c r="E157" s="735"/>
      <c r="F157" s="718" t="e">
        <f>IF(O154&lt;O156,O154,O156)</f>
        <v>#DIV/0!</v>
      </c>
      <c r="G157" s="162" t="s">
        <v>61</v>
      </c>
      <c r="H157" s="139"/>
      <c r="I157" s="139"/>
      <c r="J157" s="139"/>
      <c r="K157" s="139"/>
      <c r="L157" s="139"/>
      <c r="M157" s="139"/>
      <c r="N157" s="139"/>
      <c r="O157" s="139"/>
      <c r="P157" s="262">
        <f t="shared" si="68"/>
        <v>12</v>
      </c>
      <c r="Q157" s="249">
        <f t="shared" si="69"/>
        <v>0</v>
      </c>
      <c r="R157" s="259">
        <f t="shared" si="63"/>
        <v>0</v>
      </c>
      <c r="S157" s="226">
        <f t="shared" si="64"/>
        <v>0</v>
      </c>
      <c r="T157" s="226">
        <f t="shared" si="65"/>
        <v>0</v>
      </c>
      <c r="U157" s="100">
        <f>SUM(D219:O219)*$O116/100000</f>
        <v>0</v>
      </c>
      <c r="V157" s="260">
        <f t="shared" si="66"/>
        <v>0</v>
      </c>
      <c r="W157" s="261">
        <f t="shared" si="67"/>
        <v>0</v>
      </c>
      <c r="X157" s="229"/>
      <c r="Y157" s="229"/>
      <c r="Z157" s="229"/>
      <c r="AA157" s="229"/>
      <c r="AB157" s="229"/>
      <c r="AC157" s="229"/>
      <c r="AD157" s="195"/>
      <c r="AE157" s="195"/>
    </row>
    <row r="158" spans="1:31" ht="34.5" customHeight="1" thickTop="1">
      <c r="A158" s="192" t="s">
        <v>84</v>
      </c>
      <c r="B158" s="139"/>
      <c r="C158" s="139"/>
      <c r="D158" s="139"/>
      <c r="E158" s="139"/>
      <c r="F158" s="139"/>
      <c r="G158" s="139"/>
      <c r="H158" s="139"/>
      <c r="I158" s="139"/>
      <c r="J158" s="139"/>
      <c r="K158" s="139"/>
      <c r="L158" s="139"/>
      <c r="M158" s="139"/>
      <c r="N158" s="139"/>
      <c r="O158" s="139"/>
      <c r="P158" s="262">
        <f t="shared" si="68"/>
        <v>13</v>
      </c>
      <c r="Q158" s="249">
        <f t="shared" si="69"/>
        <v>0</v>
      </c>
      <c r="R158" s="259">
        <f t="shared" si="63"/>
        <v>0</v>
      </c>
      <c r="S158" s="226">
        <f t="shared" si="64"/>
        <v>0</v>
      </c>
      <c r="T158" s="226">
        <f t="shared" si="65"/>
        <v>0</v>
      </c>
      <c r="U158" s="100">
        <f>SUM(D223:O223)*$O118/100000</f>
        <v>0</v>
      </c>
      <c r="V158" s="260">
        <f t="shared" si="66"/>
        <v>0</v>
      </c>
      <c r="W158" s="261">
        <f t="shared" si="67"/>
        <v>0</v>
      </c>
      <c r="X158" s="229"/>
      <c r="Y158" s="229"/>
      <c r="Z158" s="229"/>
      <c r="AA158" s="229"/>
      <c r="AB158" s="229"/>
      <c r="AC158" s="229"/>
      <c r="AD158" s="195"/>
      <c r="AE158" s="195"/>
    </row>
    <row r="159" spans="1:31" ht="30.75" customHeight="1">
      <c r="A159" s="276" t="s">
        <v>411</v>
      </c>
      <c r="B159" s="157"/>
      <c r="C159" s="150"/>
      <c r="D159" s="150"/>
      <c r="E159" s="150"/>
      <c r="F159" s="150"/>
      <c r="G159" s="150"/>
      <c r="H159" s="150"/>
      <c r="I159" s="150"/>
      <c r="J159" s="150"/>
      <c r="K159" s="150"/>
      <c r="L159" s="150"/>
      <c r="M159" s="150"/>
      <c r="N159" s="150"/>
      <c r="O159" s="195"/>
      <c r="P159" s="262">
        <f t="shared" si="68"/>
        <v>14</v>
      </c>
      <c r="Q159" s="249">
        <f t="shared" si="69"/>
        <v>0</v>
      </c>
      <c r="R159" s="259">
        <f t="shared" si="63"/>
        <v>0</v>
      </c>
      <c r="S159" s="226">
        <f t="shared" si="64"/>
        <v>0</v>
      </c>
      <c r="T159" s="226">
        <f t="shared" si="65"/>
        <v>0</v>
      </c>
      <c r="U159" s="100">
        <f>SUM(D227:O227)*$O120/100000</f>
        <v>0</v>
      </c>
      <c r="V159" s="260">
        <f t="shared" si="66"/>
        <v>0</v>
      </c>
      <c r="W159" s="261">
        <f t="shared" si="67"/>
        <v>0</v>
      </c>
      <c r="X159" s="229"/>
      <c r="Y159" s="229"/>
      <c r="Z159" s="229"/>
      <c r="AA159" s="229"/>
      <c r="AB159" s="229"/>
      <c r="AC159" s="229"/>
      <c r="AD159" s="195"/>
      <c r="AE159" s="195"/>
    </row>
    <row r="160" spans="1:31" ht="31.5" customHeight="1">
      <c r="A160" s="195"/>
      <c r="B160" s="587" t="s">
        <v>85</v>
      </c>
      <c r="C160" s="195"/>
      <c r="D160" s="195"/>
      <c r="E160" s="195"/>
      <c r="F160" s="195"/>
      <c r="G160" s="195"/>
      <c r="H160" s="195"/>
      <c r="I160" s="195"/>
      <c r="J160" s="195"/>
      <c r="K160" s="195"/>
      <c r="L160" s="195"/>
      <c r="M160" s="195"/>
      <c r="N160" s="195"/>
      <c r="O160" s="195"/>
      <c r="P160" s="262">
        <f t="shared" si="68"/>
        <v>15</v>
      </c>
      <c r="Q160" s="249">
        <f t="shared" si="69"/>
        <v>0</v>
      </c>
      <c r="R160" s="259">
        <f t="shared" si="63"/>
        <v>0</v>
      </c>
      <c r="S160" s="226">
        <f t="shared" si="64"/>
        <v>0</v>
      </c>
      <c r="T160" s="226">
        <f t="shared" si="65"/>
        <v>0</v>
      </c>
      <c r="U160" s="100">
        <f>SUM(D231:O231)*$O122/100000</f>
        <v>0</v>
      </c>
      <c r="V160" s="260">
        <f t="shared" si="66"/>
        <v>0</v>
      </c>
      <c r="W160" s="261">
        <f t="shared" si="67"/>
        <v>0</v>
      </c>
      <c r="X160" s="229"/>
      <c r="Y160" s="229"/>
      <c r="Z160" s="229"/>
      <c r="AA160" s="229"/>
      <c r="AB160" s="229"/>
      <c r="AC160" s="229"/>
      <c r="AD160" s="195"/>
      <c r="AE160" s="195"/>
    </row>
    <row r="161" spans="1:31" ht="18">
      <c r="A161" s="195"/>
      <c r="B161" s="587" t="s">
        <v>87</v>
      </c>
      <c r="C161" s="195"/>
      <c r="D161" s="195"/>
      <c r="E161" s="195"/>
      <c r="F161" s="195"/>
      <c r="G161" s="195"/>
      <c r="H161" s="195"/>
      <c r="I161" s="195"/>
      <c r="J161" s="195"/>
      <c r="K161" s="195"/>
      <c r="L161" s="195"/>
      <c r="M161" s="195"/>
      <c r="N161" s="195"/>
      <c r="O161" s="195"/>
      <c r="P161" s="262">
        <f t="shared" si="68"/>
        <v>16</v>
      </c>
      <c r="Q161" s="249">
        <f t="shared" si="69"/>
        <v>0</v>
      </c>
      <c r="R161" s="259">
        <f t="shared" si="63"/>
        <v>0</v>
      </c>
      <c r="S161" s="226">
        <f t="shared" si="64"/>
        <v>0</v>
      </c>
      <c r="T161" s="226">
        <f t="shared" si="65"/>
        <v>0</v>
      </c>
      <c r="U161" s="100">
        <f>SUM(D235:O235)*$O124/100000</f>
        <v>0</v>
      </c>
      <c r="V161" s="260">
        <f t="shared" si="66"/>
        <v>0</v>
      </c>
      <c r="W161" s="261">
        <f t="shared" si="67"/>
        <v>0</v>
      </c>
      <c r="X161" s="229"/>
      <c r="Y161" s="229"/>
      <c r="Z161" s="229"/>
      <c r="AA161" s="229"/>
      <c r="AB161" s="229"/>
      <c r="AC161" s="229"/>
      <c r="AD161" s="195"/>
      <c r="AE161" s="195"/>
    </row>
    <row r="162" spans="1:31" ht="27.75" customHeight="1" thickBot="1">
      <c r="A162" s="195"/>
      <c r="B162" s="587" t="s">
        <v>88</v>
      </c>
      <c r="C162" s="195"/>
      <c r="D162" s="195"/>
      <c r="E162" s="195"/>
      <c r="F162" s="195"/>
      <c r="G162" s="195"/>
      <c r="H162" s="195"/>
      <c r="I162" s="195"/>
      <c r="J162" s="195"/>
      <c r="K162" s="195"/>
      <c r="L162" s="195"/>
      <c r="M162" s="195"/>
      <c r="N162" s="195"/>
      <c r="O162" s="195"/>
      <c r="P162" s="262">
        <f t="shared" si="68"/>
        <v>17</v>
      </c>
      <c r="Q162" s="249">
        <f t="shared" si="69"/>
        <v>0</v>
      </c>
      <c r="R162" s="259">
        <f t="shared" si="63"/>
        <v>0</v>
      </c>
      <c r="S162" s="226">
        <f t="shared" si="64"/>
        <v>0</v>
      </c>
      <c r="T162" s="226">
        <f t="shared" si="65"/>
        <v>0</v>
      </c>
      <c r="U162" s="100">
        <f>SUM(D239:O239)*$O126/100000</f>
        <v>0</v>
      </c>
      <c r="V162" s="260">
        <f t="shared" si="66"/>
        <v>0</v>
      </c>
      <c r="W162" s="261">
        <f t="shared" si="67"/>
        <v>0</v>
      </c>
      <c r="X162" s="229"/>
      <c r="Y162" s="229"/>
      <c r="Z162" s="229"/>
      <c r="AA162" s="229"/>
      <c r="AB162" s="229"/>
      <c r="AC162" s="229"/>
      <c r="AD162" s="195"/>
      <c r="AE162" s="195"/>
    </row>
    <row r="163" spans="1:31" ht="18.75" thickBot="1">
      <c r="A163" s="195"/>
      <c r="B163" s="587" t="s">
        <v>89</v>
      </c>
      <c r="C163" s="195"/>
      <c r="D163" s="195"/>
      <c r="E163" s="195"/>
      <c r="F163" s="195"/>
      <c r="G163" s="195"/>
      <c r="H163" s="195"/>
      <c r="I163" s="195"/>
      <c r="J163" s="195"/>
      <c r="K163" s="195"/>
      <c r="L163" s="195"/>
      <c r="M163" s="195"/>
      <c r="N163" s="195"/>
      <c r="O163" s="195"/>
      <c r="P163" s="139"/>
      <c r="Q163" s="139"/>
      <c r="R163" s="229"/>
      <c r="S163" s="266"/>
      <c r="T163" s="267"/>
      <c r="U163" s="150"/>
      <c r="V163" s="266" t="s">
        <v>86</v>
      </c>
      <c r="W163" s="268">
        <f>SUM(W146:W162)</f>
        <v>0</v>
      </c>
      <c r="X163" s="229"/>
      <c r="Y163" s="229"/>
      <c r="Z163" s="229"/>
      <c r="AA163" s="229"/>
      <c r="AB163" s="229"/>
      <c r="AC163" s="229"/>
      <c r="AD163" s="195"/>
      <c r="AE163" s="195"/>
    </row>
    <row r="164" spans="1:31" ht="18">
      <c r="A164" s="195"/>
      <c r="B164" s="587" t="s">
        <v>90</v>
      </c>
      <c r="C164" s="195"/>
      <c r="D164" s="195"/>
      <c r="E164" s="195"/>
      <c r="F164" s="195"/>
      <c r="G164" s="195"/>
      <c r="H164" s="195"/>
      <c r="I164" s="195"/>
      <c r="J164" s="195"/>
      <c r="K164" s="195"/>
      <c r="L164" s="195"/>
      <c r="M164" s="195"/>
      <c r="N164" s="195"/>
      <c r="O164" s="195"/>
      <c r="P164" s="139"/>
      <c r="Q164" s="139"/>
      <c r="R164" s="229"/>
      <c r="S164" s="269"/>
      <c r="T164" s="249"/>
      <c r="U164" s="229"/>
      <c r="V164" s="229"/>
      <c r="W164" s="229"/>
      <c r="X164" s="229"/>
      <c r="Y164" s="229"/>
      <c r="Z164" s="229"/>
      <c r="AA164" s="229"/>
      <c r="AB164" s="229"/>
      <c r="AC164" s="229"/>
      <c r="AD164" s="195"/>
      <c r="AE164" s="195"/>
    </row>
    <row r="165" spans="1:31" ht="18.75" thickBot="1">
      <c r="A165" s="195"/>
      <c r="B165" s="587" t="s">
        <v>91</v>
      </c>
      <c r="C165" s="195"/>
      <c r="D165" s="195"/>
      <c r="E165" s="195"/>
      <c r="F165" s="195"/>
      <c r="G165" s="195"/>
      <c r="H165" s="195"/>
      <c r="I165" s="195"/>
      <c r="J165" s="195"/>
      <c r="K165" s="195"/>
      <c r="L165" s="195"/>
      <c r="M165" s="195"/>
      <c r="N165" s="195"/>
      <c r="O165" s="195"/>
      <c r="P165" s="139"/>
      <c r="Q165" s="139"/>
      <c r="R165" s="229"/>
      <c r="S165" s="229"/>
      <c r="T165" s="245"/>
      <c r="U165" s="229"/>
      <c r="V165" s="229"/>
      <c r="W165" s="229"/>
      <c r="X165" s="229"/>
      <c r="Y165" s="229"/>
      <c r="Z165" s="229"/>
      <c r="AA165" s="229"/>
      <c r="AB165" s="229"/>
      <c r="AC165" s="229"/>
      <c r="AD165" s="195"/>
      <c r="AE165" s="195"/>
    </row>
    <row r="166" spans="1:31" ht="19.5" thickBot="1" thickTop="1">
      <c r="A166" s="195"/>
      <c r="B166" s="587" t="s">
        <v>93</v>
      </c>
      <c r="C166" s="195"/>
      <c r="D166" s="195"/>
      <c r="E166" s="195"/>
      <c r="F166" s="195"/>
      <c r="G166" s="195"/>
      <c r="H166" s="195"/>
      <c r="I166" s="195"/>
      <c r="J166" s="195"/>
      <c r="K166" s="195"/>
      <c r="L166" s="195"/>
      <c r="M166" s="195"/>
      <c r="N166" s="195"/>
      <c r="O166" s="195"/>
      <c r="P166" s="139"/>
      <c r="Q166" s="139"/>
      <c r="R166" s="270"/>
      <c r="S166" s="229"/>
      <c r="T166" s="271"/>
      <c r="U166" s="196"/>
      <c r="V166" s="229"/>
      <c r="W166" s="229"/>
      <c r="X166" s="229"/>
      <c r="Y166" s="229"/>
      <c r="Z166" s="229"/>
      <c r="AA166" s="229"/>
      <c r="AB166" s="229"/>
      <c r="AC166" s="229"/>
      <c r="AD166" s="195"/>
      <c r="AE166" s="195"/>
    </row>
    <row r="167" spans="1:31" ht="18.75" thickTop="1">
      <c r="A167" s="195"/>
      <c r="B167" s="587" t="s">
        <v>95</v>
      </c>
      <c r="C167" s="195"/>
      <c r="D167" s="195"/>
      <c r="E167" s="195"/>
      <c r="F167" s="195"/>
      <c r="G167" s="195"/>
      <c r="H167" s="195"/>
      <c r="I167" s="195"/>
      <c r="J167" s="195"/>
      <c r="K167" s="195"/>
      <c r="L167" s="195"/>
      <c r="M167" s="195"/>
      <c r="N167" s="195"/>
      <c r="O167" s="195"/>
      <c r="P167" s="139"/>
      <c r="Q167" s="139"/>
      <c r="R167" s="229"/>
      <c r="S167" s="229"/>
      <c r="T167" s="229"/>
      <c r="U167" s="196"/>
      <c r="V167" s="229"/>
      <c r="W167" s="229"/>
      <c r="X167" s="229"/>
      <c r="Y167" s="229"/>
      <c r="Z167" s="229"/>
      <c r="AA167" s="229"/>
      <c r="AB167" s="229"/>
      <c r="AC167" s="229"/>
      <c r="AD167" s="195"/>
      <c r="AE167" s="195"/>
    </row>
    <row r="168" spans="1:31" ht="21" thickBot="1">
      <c r="A168" s="195"/>
      <c r="B168" s="277"/>
      <c r="C168" s="558" t="s">
        <v>96</v>
      </c>
      <c r="D168" s="563">
        <f aca="true" t="shared" si="70" ref="D168:O168">D39</f>
        <v>0</v>
      </c>
      <c r="E168" s="564">
        <f t="shared" si="70"/>
        <v>0</v>
      </c>
      <c r="F168" s="564">
        <f t="shared" si="70"/>
        <v>0</v>
      </c>
      <c r="G168" s="564">
        <f t="shared" si="70"/>
        <v>0</v>
      </c>
      <c r="H168" s="564">
        <f t="shared" si="70"/>
        <v>0</v>
      </c>
      <c r="I168" s="564">
        <f t="shared" si="70"/>
        <v>0</v>
      </c>
      <c r="J168" s="564">
        <f t="shared" si="70"/>
        <v>0</v>
      </c>
      <c r="K168" s="564">
        <f t="shared" si="70"/>
        <v>0</v>
      </c>
      <c r="L168" s="564">
        <f t="shared" si="70"/>
        <v>0</v>
      </c>
      <c r="M168" s="564">
        <f t="shared" si="70"/>
        <v>0</v>
      </c>
      <c r="N168" s="564">
        <f t="shared" si="70"/>
        <v>0</v>
      </c>
      <c r="O168" s="565">
        <f t="shared" si="70"/>
        <v>0</v>
      </c>
      <c r="P168" s="272" t="s">
        <v>92</v>
      </c>
      <c r="Q168" s="139"/>
      <c r="R168" s="229"/>
      <c r="S168" s="229"/>
      <c r="T168" s="229"/>
      <c r="U168" s="229"/>
      <c r="V168" s="229"/>
      <c r="W168" s="229"/>
      <c r="X168" s="229"/>
      <c r="Y168" s="229"/>
      <c r="Z168" s="229"/>
      <c r="AA168" s="229"/>
      <c r="AB168" s="229"/>
      <c r="AC168" s="229"/>
      <c r="AD168" s="195"/>
      <c r="AE168" s="195"/>
    </row>
    <row r="169" spans="1:31" ht="21" thickBot="1">
      <c r="A169" s="280"/>
      <c r="B169" s="281"/>
      <c r="C169" s="282" t="s">
        <v>98</v>
      </c>
      <c r="D169" s="566"/>
      <c r="E169" s="642"/>
      <c r="F169" s="567"/>
      <c r="G169" s="567"/>
      <c r="H169" s="567"/>
      <c r="I169" s="567"/>
      <c r="J169" s="567"/>
      <c r="K169" s="567"/>
      <c r="L169" s="567"/>
      <c r="M169" s="567"/>
      <c r="N169" s="641"/>
      <c r="O169" s="643"/>
      <c r="P169" s="273" t="s">
        <v>94</v>
      </c>
      <c r="Q169" s="139"/>
      <c r="R169" s="139"/>
      <c r="S169" s="139"/>
      <c r="T169" s="139"/>
      <c r="U169" s="139"/>
      <c r="V169" s="139"/>
      <c r="W169" s="139"/>
      <c r="X169" s="139"/>
      <c r="Y169" s="139"/>
      <c r="Z169" s="139"/>
      <c r="AA169" s="139"/>
      <c r="AB169" s="139"/>
      <c r="AC169" s="139"/>
      <c r="AD169" s="139"/>
      <c r="AE169" s="195"/>
    </row>
    <row r="170" spans="1:31" ht="21" thickTop="1">
      <c r="A170" s="283"/>
      <c r="B170" s="180" t="s">
        <v>31</v>
      </c>
      <c r="C170" s="284"/>
      <c r="D170" s="285"/>
      <c r="E170" s="286"/>
      <c r="F170" s="286"/>
      <c r="G170" s="286"/>
      <c r="H170" s="286"/>
      <c r="I170" s="286"/>
      <c r="J170" s="286"/>
      <c r="K170" s="286"/>
      <c r="L170" s="286"/>
      <c r="M170" s="286"/>
      <c r="N170" s="286"/>
      <c r="O170" s="287"/>
      <c r="P170" s="139"/>
      <c r="Q170" s="139"/>
      <c r="R170" s="139"/>
      <c r="S170" s="139"/>
      <c r="T170" s="139"/>
      <c r="U170" s="139"/>
      <c r="V170" s="139"/>
      <c r="W170" s="139"/>
      <c r="X170" s="139"/>
      <c r="Y170" s="139"/>
      <c r="Z170" s="139"/>
      <c r="AA170" s="139"/>
      <c r="AB170" s="139"/>
      <c r="AC170" s="139"/>
      <c r="AD170" s="139"/>
      <c r="AE170" s="195"/>
    </row>
    <row r="171" spans="1:31" ht="16.5" thickBot="1">
      <c r="A171" s="178" t="s">
        <v>788</v>
      </c>
      <c r="B171" s="288" t="s">
        <v>99</v>
      </c>
      <c r="C171" s="559"/>
      <c r="D171" s="289"/>
      <c r="E171" s="289"/>
      <c r="F171" s="289"/>
      <c r="G171" s="289"/>
      <c r="H171" s="289"/>
      <c r="I171" s="289"/>
      <c r="J171" s="289"/>
      <c r="K171" s="289"/>
      <c r="L171" s="289"/>
      <c r="M171" s="289"/>
      <c r="N171" s="289"/>
      <c r="O171" s="290"/>
      <c r="P171" s="237" t="s">
        <v>97</v>
      </c>
      <c r="Q171" s="207">
        <f aca="true" t="shared" si="71" ref="Q171:AB171">D39</f>
        <v>0</v>
      </c>
      <c r="R171" s="207">
        <f t="shared" si="71"/>
        <v>0</v>
      </c>
      <c r="S171" s="207">
        <f t="shared" si="71"/>
        <v>0</v>
      </c>
      <c r="T171" s="207">
        <f t="shared" si="71"/>
        <v>0</v>
      </c>
      <c r="U171" s="207">
        <f t="shared" si="71"/>
        <v>0</v>
      </c>
      <c r="V171" s="207">
        <f t="shared" si="71"/>
        <v>0</v>
      </c>
      <c r="W171" s="207">
        <f t="shared" si="71"/>
        <v>0</v>
      </c>
      <c r="X171" s="207">
        <f t="shared" si="71"/>
        <v>0</v>
      </c>
      <c r="Y171" s="207">
        <f t="shared" si="71"/>
        <v>0</v>
      </c>
      <c r="Z171" s="207">
        <f t="shared" si="71"/>
        <v>0</v>
      </c>
      <c r="AA171" s="207">
        <f t="shared" si="71"/>
        <v>0</v>
      </c>
      <c r="AB171" s="207">
        <f t="shared" si="71"/>
        <v>0</v>
      </c>
      <c r="AC171" s="230" t="s">
        <v>4</v>
      </c>
      <c r="AD171" s="139"/>
      <c r="AE171" s="195"/>
    </row>
    <row r="172" spans="1:31" ht="16.5" thickTop="1">
      <c r="A172" s="150"/>
      <c r="B172" s="291"/>
      <c r="C172" s="560" t="s">
        <v>100</v>
      </c>
      <c r="D172" s="654">
        <f aca="true" t="shared" si="72" ref="D172:O172">R25</f>
        <v>0</v>
      </c>
      <c r="E172" s="655">
        <f t="shared" si="72"/>
        <v>0</v>
      </c>
      <c r="F172" s="655">
        <f t="shared" si="72"/>
        <v>0</v>
      </c>
      <c r="G172" s="655">
        <f t="shared" si="72"/>
        <v>0</v>
      </c>
      <c r="H172" s="655">
        <f t="shared" si="72"/>
        <v>0</v>
      </c>
      <c r="I172" s="655">
        <f t="shared" si="72"/>
        <v>0</v>
      </c>
      <c r="J172" s="655">
        <f t="shared" si="72"/>
        <v>0</v>
      </c>
      <c r="K172" s="655">
        <f t="shared" si="72"/>
        <v>0</v>
      </c>
      <c r="L172" s="655">
        <f t="shared" si="72"/>
        <v>0</v>
      </c>
      <c r="M172" s="655">
        <f t="shared" si="72"/>
        <v>0</v>
      </c>
      <c r="N172" s="655">
        <f t="shared" si="72"/>
        <v>0</v>
      </c>
      <c r="O172" s="656">
        <f t="shared" si="72"/>
        <v>0</v>
      </c>
      <c r="P172" s="274" t="str">
        <f aca="true" t="shared" si="73" ref="P172:P188">B41</f>
        <v>Arroz inundado #1</v>
      </c>
      <c r="Q172" s="275">
        <f>Q76+C94/100000*C255</f>
        <v>0</v>
      </c>
      <c r="R172" s="275">
        <f>R76+D94/100000*D255</f>
        <v>0</v>
      </c>
      <c r="S172" s="275">
        <f>S76+E94/100000*E255</f>
        <v>0</v>
      </c>
      <c r="T172" s="275">
        <f>T76+F94/100000*F255</f>
        <v>0</v>
      </c>
      <c r="U172" s="275">
        <f>U76+G94/100000*G255</f>
        <v>0</v>
      </c>
      <c r="V172" s="275">
        <f>V76+H94/100000*H255</f>
        <v>0</v>
      </c>
      <c r="W172" s="275">
        <f>W76+I94/100000*I255</f>
        <v>0</v>
      </c>
      <c r="X172" s="275">
        <f>X76+J94/100000*J255</f>
        <v>0</v>
      </c>
      <c r="Y172" s="275">
        <f>Y76+K94/100000*K255</f>
        <v>0</v>
      </c>
      <c r="Z172" s="275">
        <f>Z76+L94/100000*L255</f>
        <v>0</v>
      </c>
      <c r="AA172" s="275">
        <f>AA76+M94/100000*M255</f>
        <v>0</v>
      </c>
      <c r="AB172" s="275">
        <f>AB76+N94/100000*N255</f>
        <v>0</v>
      </c>
      <c r="AC172" s="209">
        <f aca="true" t="shared" si="74" ref="AC172:AC189">SUM(Q172:AB172)</f>
        <v>0</v>
      </c>
      <c r="AD172" s="139"/>
      <c r="AE172" s="195"/>
    </row>
    <row r="173" spans="1:31" ht="18.75">
      <c r="A173" s="555">
        <v>1</v>
      </c>
      <c r="B173" s="584" t="str">
        <f>$B$41</f>
        <v>Arroz inundado #1</v>
      </c>
      <c r="C173" s="561" t="s">
        <v>101</v>
      </c>
      <c r="D173" s="657"/>
      <c r="E173" s="657"/>
      <c r="F173" s="657"/>
      <c r="G173" s="657"/>
      <c r="H173" s="657"/>
      <c r="I173" s="657"/>
      <c r="J173" s="657"/>
      <c r="K173" s="657"/>
      <c r="L173" s="657"/>
      <c r="M173" s="657"/>
      <c r="N173" s="657"/>
      <c r="O173" s="657"/>
      <c r="P173" s="274" t="str">
        <f t="shared" si="73"/>
        <v>Arroz inundado #2</v>
      </c>
      <c r="Q173" s="275">
        <f>Q77+C96/100000*C256</f>
        <v>0</v>
      </c>
      <c r="R173" s="275">
        <f>R77+D96/100000*D256</f>
        <v>0</v>
      </c>
      <c r="S173" s="275">
        <f>S77+E96/100000*E256</f>
        <v>0</v>
      </c>
      <c r="T173" s="275">
        <f>T77+F96/100000*F256</f>
        <v>0</v>
      </c>
      <c r="U173" s="275">
        <f>U77+G96/100000*G256</f>
        <v>0</v>
      </c>
      <c r="V173" s="275">
        <f>V77+H96/100000*H256</f>
        <v>0</v>
      </c>
      <c r="W173" s="275">
        <f>W77+I96/100000*I256</f>
        <v>0</v>
      </c>
      <c r="X173" s="275">
        <f>X77+J96/100000*J256</f>
        <v>0</v>
      </c>
      <c r="Y173" s="275">
        <f>Y77+K96/100000*K256</f>
        <v>0</v>
      </c>
      <c r="Z173" s="275">
        <f>Z77+L96/100000*L256</f>
        <v>0</v>
      </c>
      <c r="AA173" s="275">
        <f>AA77+M96/100000*M256</f>
        <v>0</v>
      </c>
      <c r="AB173" s="275">
        <f>AB77+N96/100000*N256</f>
        <v>0</v>
      </c>
      <c r="AC173" s="209">
        <f t="shared" si="74"/>
        <v>0</v>
      </c>
      <c r="AD173" s="139"/>
      <c r="AE173" s="195"/>
    </row>
    <row r="174" spans="1:31" ht="18.75">
      <c r="A174" s="555"/>
      <c r="B174" s="584"/>
      <c r="C174" s="561" t="s">
        <v>102</v>
      </c>
      <c r="D174" s="658">
        <f aca="true" t="shared" si="75" ref="D174:N174">D$169*D173/100</f>
        <v>0</v>
      </c>
      <c r="E174" s="659">
        <f t="shared" si="75"/>
        <v>0</v>
      </c>
      <c r="F174" s="659">
        <f t="shared" si="75"/>
        <v>0</v>
      </c>
      <c r="G174" s="659">
        <f t="shared" si="75"/>
        <v>0</v>
      </c>
      <c r="H174" s="659">
        <f t="shared" si="75"/>
        <v>0</v>
      </c>
      <c r="I174" s="659">
        <f t="shared" si="75"/>
        <v>0</v>
      </c>
      <c r="J174" s="659">
        <f t="shared" si="75"/>
        <v>0</v>
      </c>
      <c r="K174" s="659">
        <f t="shared" si="75"/>
        <v>0</v>
      </c>
      <c r="L174" s="659">
        <f t="shared" si="75"/>
        <v>0</v>
      </c>
      <c r="M174" s="659">
        <f t="shared" si="75"/>
        <v>0</v>
      </c>
      <c r="N174" s="659">
        <f t="shared" si="75"/>
        <v>0</v>
      </c>
      <c r="O174" s="659">
        <f>O$169*$O173/100</f>
        <v>0</v>
      </c>
      <c r="P174" s="274" t="str">
        <f t="shared" si="73"/>
        <v>Arroz inundado #3</v>
      </c>
      <c r="Q174" s="275">
        <f>Q78+C98/100000*C257</f>
        <v>0</v>
      </c>
      <c r="R174" s="275">
        <f>R78+D98/100000*D257</f>
        <v>0</v>
      </c>
      <c r="S174" s="275">
        <f>S78+E98/100000*E257</f>
        <v>0</v>
      </c>
      <c r="T174" s="275">
        <f>T78+F98/100000*F257</f>
        <v>0</v>
      </c>
      <c r="U174" s="275">
        <f>U78+G98/100000*G257</f>
        <v>0</v>
      </c>
      <c r="V174" s="275">
        <f>V78+H98/100000*H257</f>
        <v>0</v>
      </c>
      <c r="W174" s="275">
        <f>W78+I98/100000*I257</f>
        <v>0</v>
      </c>
      <c r="X174" s="275">
        <f>X78+J98/100000*J257</f>
        <v>0</v>
      </c>
      <c r="Y174" s="275">
        <f>Y78+K98/100000*K257</f>
        <v>0</v>
      </c>
      <c r="Z174" s="275">
        <f>Z78+L98/100000*L257</f>
        <v>0</v>
      </c>
      <c r="AA174" s="275">
        <f>AA78+M98/100000*M257</f>
        <v>0</v>
      </c>
      <c r="AB174" s="275">
        <f>AB78+N98/100000*N257</f>
        <v>0</v>
      </c>
      <c r="AC174" s="209">
        <f t="shared" si="74"/>
        <v>0</v>
      </c>
      <c r="AD174" s="139"/>
      <c r="AE174" s="195"/>
    </row>
    <row r="175" spans="1:31" ht="19.5" thickBot="1">
      <c r="A175" s="556"/>
      <c r="B175" s="585"/>
      <c r="C175" s="562" t="s">
        <v>103</v>
      </c>
      <c r="D175" s="660"/>
      <c r="E175" s="660"/>
      <c r="F175" s="660"/>
      <c r="G175" s="660"/>
      <c r="H175" s="660"/>
      <c r="I175" s="660"/>
      <c r="J175" s="660"/>
      <c r="K175" s="660"/>
      <c r="L175" s="660"/>
      <c r="M175" s="660"/>
      <c r="N175" s="660"/>
      <c r="O175" s="660"/>
      <c r="P175" s="274">
        <f t="shared" si="73"/>
        <v>0</v>
      </c>
      <c r="Q175" s="275">
        <f>Q79+C100/100000*C258</f>
        <v>0</v>
      </c>
      <c r="R175" s="275">
        <f>R79+D100/100000*D258</f>
        <v>0</v>
      </c>
      <c r="S175" s="275">
        <f>S79+E100/100000*E258</f>
        <v>0</v>
      </c>
      <c r="T175" s="275">
        <f>T79+F100/100000*F258</f>
        <v>0</v>
      </c>
      <c r="U175" s="275">
        <f>U79+G100/100000*G258</f>
        <v>0</v>
      </c>
      <c r="V175" s="275">
        <f>V79+H100/100000*H258</f>
        <v>0</v>
      </c>
      <c r="W175" s="275">
        <f>W79+I100/100000*I258</f>
        <v>0</v>
      </c>
      <c r="X175" s="275">
        <f>X79+J100/100000*J258</f>
        <v>0</v>
      </c>
      <c r="Y175" s="275">
        <f>Y79+K100/100000*K258</f>
        <v>0</v>
      </c>
      <c r="Z175" s="275">
        <f>Z79+L100/100000*L258</f>
        <v>0</v>
      </c>
      <c r="AA175" s="275">
        <f>AA79+M100/100000*M258</f>
        <v>0</v>
      </c>
      <c r="AB175" s="275">
        <f>AB79+N100/100000*N258</f>
        <v>0</v>
      </c>
      <c r="AC175" s="209">
        <f t="shared" si="74"/>
        <v>0</v>
      </c>
      <c r="AD175" s="139"/>
      <c r="AE175" s="195"/>
    </row>
    <row r="176" spans="1:31" ht="19.5" thickTop="1">
      <c r="A176" s="513"/>
      <c r="B176" s="586"/>
      <c r="C176" s="560" t="s">
        <v>100</v>
      </c>
      <c r="D176" s="654">
        <f aca="true" t="shared" si="76" ref="D176:O176">R26</f>
        <v>0</v>
      </c>
      <c r="E176" s="655">
        <f t="shared" si="76"/>
        <v>0</v>
      </c>
      <c r="F176" s="655">
        <f t="shared" si="76"/>
        <v>0</v>
      </c>
      <c r="G176" s="655">
        <f t="shared" si="76"/>
        <v>0</v>
      </c>
      <c r="H176" s="655">
        <f t="shared" si="76"/>
        <v>0</v>
      </c>
      <c r="I176" s="655">
        <f t="shared" si="76"/>
        <v>0</v>
      </c>
      <c r="J176" s="655">
        <f t="shared" si="76"/>
        <v>0</v>
      </c>
      <c r="K176" s="655">
        <f t="shared" si="76"/>
        <v>0</v>
      </c>
      <c r="L176" s="655">
        <f t="shared" si="76"/>
        <v>0</v>
      </c>
      <c r="M176" s="655">
        <f t="shared" si="76"/>
        <v>0</v>
      </c>
      <c r="N176" s="655">
        <f t="shared" si="76"/>
        <v>0</v>
      </c>
      <c r="O176" s="655">
        <f t="shared" si="76"/>
        <v>0</v>
      </c>
      <c r="P176" s="274">
        <f t="shared" si="73"/>
        <v>0</v>
      </c>
      <c r="Q176" s="275">
        <f>Q80+C102/100000*C259</f>
        <v>0</v>
      </c>
      <c r="R176" s="275">
        <f>R80+D102/100000*D259</f>
        <v>0</v>
      </c>
      <c r="S176" s="275">
        <f>S80+E102/100000*E259</f>
        <v>0</v>
      </c>
      <c r="T176" s="275">
        <f>T80+F102/100000*F259</f>
        <v>0</v>
      </c>
      <c r="U176" s="275">
        <f>U80+G102/100000*G259</f>
        <v>0</v>
      </c>
      <c r="V176" s="275">
        <f>V80+H102/100000*H259</f>
        <v>0</v>
      </c>
      <c r="W176" s="275">
        <f>W80+I102/100000*I259</f>
        <v>0</v>
      </c>
      <c r="X176" s="275">
        <f>X80+J102/100000*J259</f>
        <v>0</v>
      </c>
      <c r="Y176" s="275">
        <f>Y80+K102/100000*K259</f>
        <v>0</v>
      </c>
      <c r="Z176" s="275">
        <f>Z80+L102/100000*L259</f>
        <v>0</v>
      </c>
      <c r="AA176" s="275">
        <f>AA80+M102/100000*M259</f>
        <v>0</v>
      </c>
      <c r="AB176" s="275">
        <f>AB80+N102/100000*N259</f>
        <v>0</v>
      </c>
      <c r="AC176" s="209">
        <f t="shared" si="74"/>
        <v>0</v>
      </c>
      <c r="AD176" s="139"/>
      <c r="AE176" s="195"/>
    </row>
    <row r="177" spans="1:31" ht="18.75">
      <c r="A177" s="513">
        <v>2</v>
      </c>
      <c r="B177" s="584" t="str">
        <f>$B$42</f>
        <v>Arroz inundado #2</v>
      </c>
      <c r="C177" s="561" t="s">
        <v>101</v>
      </c>
      <c r="D177" s="657"/>
      <c r="E177" s="657"/>
      <c r="F177" s="657"/>
      <c r="G177" s="657"/>
      <c r="H177" s="657"/>
      <c r="I177" s="657"/>
      <c r="J177" s="657"/>
      <c r="K177" s="657"/>
      <c r="L177" s="657"/>
      <c r="M177" s="657"/>
      <c r="N177" s="657"/>
      <c r="O177" s="657"/>
      <c r="P177" s="274">
        <f t="shared" si="73"/>
        <v>0</v>
      </c>
      <c r="Q177" s="275">
        <f>Q81+C104/100000*C260</f>
        <v>0</v>
      </c>
      <c r="R177" s="275">
        <f>R81+D104/100000*D260</f>
        <v>0</v>
      </c>
      <c r="S177" s="275">
        <f>S81+E104/100000*E260</f>
        <v>0</v>
      </c>
      <c r="T177" s="275">
        <f>T81+F104/100000*F260</f>
        <v>0</v>
      </c>
      <c r="U177" s="275">
        <f>U81+G104/100000*G260</f>
        <v>0</v>
      </c>
      <c r="V177" s="275">
        <f>V81+H104/100000*H260</f>
        <v>0</v>
      </c>
      <c r="W177" s="275">
        <f>W81+I104/100000*I260</f>
        <v>0</v>
      </c>
      <c r="X177" s="275">
        <f>X81+J104/100000*J260</f>
        <v>0</v>
      </c>
      <c r="Y177" s="275">
        <f>Y81+K104/100000*K260</f>
        <v>0</v>
      </c>
      <c r="Z177" s="275">
        <f>Z81+L104/100000*L260</f>
        <v>0</v>
      </c>
      <c r="AA177" s="275">
        <f>AA81+M104/100000*M260</f>
        <v>0</v>
      </c>
      <c r="AB177" s="275">
        <f>AB81+N104/100000*N260</f>
        <v>0</v>
      </c>
      <c r="AC177" s="209">
        <f t="shared" si="74"/>
        <v>0</v>
      </c>
      <c r="AD177" s="139"/>
      <c r="AE177" s="195"/>
    </row>
    <row r="178" spans="1:31" ht="18.75">
      <c r="A178" s="555"/>
      <c r="B178" s="584"/>
      <c r="C178" s="561" t="s">
        <v>102</v>
      </c>
      <c r="D178" s="658">
        <f aca="true" t="shared" si="77" ref="D178:N178">D$169*D177/100</f>
        <v>0</v>
      </c>
      <c r="E178" s="659">
        <f t="shared" si="77"/>
        <v>0</v>
      </c>
      <c r="F178" s="659">
        <f t="shared" si="77"/>
        <v>0</v>
      </c>
      <c r="G178" s="659">
        <f t="shared" si="77"/>
        <v>0</v>
      </c>
      <c r="H178" s="659">
        <f t="shared" si="77"/>
        <v>0</v>
      </c>
      <c r="I178" s="659">
        <f t="shared" si="77"/>
        <v>0</v>
      </c>
      <c r="J178" s="659">
        <f t="shared" si="77"/>
        <v>0</v>
      </c>
      <c r="K178" s="659">
        <f t="shared" si="77"/>
        <v>0</v>
      </c>
      <c r="L178" s="659">
        <f t="shared" si="77"/>
        <v>0</v>
      </c>
      <c r="M178" s="659">
        <f t="shared" si="77"/>
        <v>0</v>
      </c>
      <c r="N178" s="659">
        <f t="shared" si="77"/>
        <v>0</v>
      </c>
      <c r="O178" s="659">
        <f>O$169*$O177/100</f>
        <v>0</v>
      </c>
      <c r="P178" s="274">
        <f t="shared" si="73"/>
        <v>0</v>
      </c>
      <c r="Q178" s="275">
        <f>Q82+C106/100000*C261</f>
        <v>0</v>
      </c>
      <c r="R178" s="275">
        <f>R82+D106/100000*D261</f>
        <v>0</v>
      </c>
      <c r="S178" s="275">
        <f>S82+E106/100000*E261</f>
        <v>0</v>
      </c>
      <c r="T178" s="275">
        <f>T82+F106/100000*F261</f>
        <v>0</v>
      </c>
      <c r="U178" s="275">
        <f>U82+G106/100000*G261</f>
        <v>0</v>
      </c>
      <c r="V178" s="275">
        <f>V82+H106/100000*H261</f>
        <v>0</v>
      </c>
      <c r="W178" s="275">
        <f>W82+I106/100000*I261</f>
        <v>0</v>
      </c>
      <c r="X178" s="275">
        <f>X82+J106/100000*J261</f>
        <v>0</v>
      </c>
      <c r="Y178" s="275">
        <f>Y82+K106/100000*K261</f>
        <v>0</v>
      </c>
      <c r="Z178" s="275">
        <f>Z82+L106/100000*L261</f>
        <v>0</v>
      </c>
      <c r="AA178" s="275">
        <f>AA82+M106/100000*M261</f>
        <v>0</v>
      </c>
      <c r="AB178" s="275">
        <f>AB82+N106/100000*N261</f>
        <v>0</v>
      </c>
      <c r="AC178" s="209">
        <f t="shared" si="74"/>
        <v>0</v>
      </c>
      <c r="AD178" s="139"/>
      <c r="AE178" s="195"/>
    </row>
    <row r="179" spans="1:31" ht="19.5" thickBot="1">
      <c r="A179" s="556"/>
      <c r="B179" s="585"/>
      <c r="C179" s="562" t="s">
        <v>103</v>
      </c>
      <c r="D179" s="660"/>
      <c r="E179" s="660"/>
      <c r="F179" s="660"/>
      <c r="G179" s="660"/>
      <c r="H179" s="660"/>
      <c r="I179" s="660"/>
      <c r="J179" s="660"/>
      <c r="K179" s="660"/>
      <c r="L179" s="660"/>
      <c r="M179" s="660"/>
      <c r="N179" s="660"/>
      <c r="O179" s="660"/>
      <c r="P179" s="274">
        <f t="shared" si="73"/>
        <v>0</v>
      </c>
      <c r="Q179" s="275">
        <f>Q83+C108/100000*C262</f>
        <v>0</v>
      </c>
      <c r="R179" s="275">
        <f>R83+D108/100000*D262</f>
        <v>0</v>
      </c>
      <c r="S179" s="275">
        <f>S83+E108/100000*E262</f>
        <v>0</v>
      </c>
      <c r="T179" s="275">
        <f>T83+F108/100000*F262</f>
        <v>0</v>
      </c>
      <c r="U179" s="275">
        <f>U83+G108/100000*G262</f>
        <v>0</v>
      </c>
      <c r="V179" s="275">
        <f>V83+H108/100000*H262</f>
        <v>0</v>
      </c>
      <c r="W179" s="275">
        <f>W83+I108/100000*I262</f>
        <v>0</v>
      </c>
      <c r="X179" s="275">
        <f>X83+J108/100000*J262</f>
        <v>0</v>
      </c>
      <c r="Y179" s="275">
        <f>Y83+K108/100000*K262</f>
        <v>0</v>
      </c>
      <c r="Z179" s="275">
        <f>Z83+L108/100000*L262</f>
        <v>0</v>
      </c>
      <c r="AA179" s="275">
        <f>AA83+M108/100000*M262</f>
        <v>0</v>
      </c>
      <c r="AB179" s="275">
        <f>AB83+N108/100000*N262</f>
        <v>0</v>
      </c>
      <c r="AC179" s="209">
        <f t="shared" si="74"/>
        <v>0</v>
      </c>
      <c r="AD179" s="139"/>
      <c r="AE179" s="195"/>
    </row>
    <row r="180" spans="1:31" ht="19.5" thickTop="1">
      <c r="A180" s="513"/>
      <c r="B180" s="586"/>
      <c r="C180" s="560" t="s">
        <v>100</v>
      </c>
      <c r="D180" s="654">
        <f aca="true" t="shared" si="78" ref="D180:O180">R27</f>
        <v>0</v>
      </c>
      <c r="E180" s="655">
        <f t="shared" si="78"/>
        <v>0</v>
      </c>
      <c r="F180" s="655">
        <f t="shared" si="78"/>
        <v>0</v>
      </c>
      <c r="G180" s="655">
        <f t="shared" si="78"/>
        <v>0</v>
      </c>
      <c r="H180" s="655">
        <f t="shared" si="78"/>
        <v>0</v>
      </c>
      <c r="I180" s="655">
        <f t="shared" si="78"/>
        <v>0</v>
      </c>
      <c r="J180" s="655">
        <f t="shared" si="78"/>
        <v>0</v>
      </c>
      <c r="K180" s="655">
        <f t="shared" si="78"/>
        <v>0</v>
      </c>
      <c r="L180" s="655">
        <f t="shared" si="78"/>
        <v>0</v>
      </c>
      <c r="M180" s="655">
        <f t="shared" si="78"/>
        <v>0</v>
      </c>
      <c r="N180" s="655">
        <f t="shared" si="78"/>
        <v>0</v>
      </c>
      <c r="O180" s="655">
        <f t="shared" si="78"/>
        <v>0</v>
      </c>
      <c r="P180" s="274">
        <f t="shared" si="73"/>
        <v>0</v>
      </c>
      <c r="Q180" s="275">
        <f>Q84+C110/100000*C263</f>
        <v>0</v>
      </c>
      <c r="R180" s="275">
        <f>R84+D110/100000*D263</f>
        <v>0</v>
      </c>
      <c r="S180" s="275">
        <f>S84+E110/100000*E263</f>
        <v>0</v>
      </c>
      <c r="T180" s="275">
        <f>T84+F110/100000*F263</f>
        <v>0</v>
      </c>
      <c r="U180" s="275">
        <f>U84+G110/100000*G263</f>
        <v>0</v>
      </c>
      <c r="V180" s="275">
        <f>V84+H110/100000*H263</f>
        <v>0</v>
      </c>
      <c r="W180" s="275">
        <f>W84+I110/100000*I263</f>
        <v>0</v>
      </c>
      <c r="X180" s="275">
        <f>X84+J110/100000*J263</f>
        <v>0</v>
      </c>
      <c r="Y180" s="275">
        <f>Y84+K110/100000*K263</f>
        <v>0</v>
      </c>
      <c r="Z180" s="275">
        <f>Z84+L110/100000*L263</f>
        <v>0</v>
      </c>
      <c r="AA180" s="275">
        <f>AA84+M110/100000*M263</f>
        <v>0</v>
      </c>
      <c r="AB180" s="275">
        <f>AB84+N110/100000*N263</f>
        <v>0</v>
      </c>
      <c r="AC180" s="209">
        <f t="shared" si="74"/>
        <v>0</v>
      </c>
      <c r="AD180" s="139"/>
      <c r="AE180" s="195"/>
    </row>
    <row r="181" spans="1:31" ht="18.75">
      <c r="A181" s="513">
        <v>3</v>
      </c>
      <c r="B181" s="584" t="str">
        <f>$B$43</f>
        <v>Arroz inundado #3</v>
      </c>
      <c r="C181" s="561" t="s">
        <v>101</v>
      </c>
      <c r="D181" s="657"/>
      <c r="E181" s="661"/>
      <c r="F181" s="661"/>
      <c r="G181" s="661"/>
      <c r="H181" s="661"/>
      <c r="I181" s="661"/>
      <c r="J181" s="661"/>
      <c r="K181" s="661"/>
      <c r="L181" s="661"/>
      <c r="M181" s="661"/>
      <c r="N181" s="661"/>
      <c r="O181" s="661"/>
      <c r="P181" s="274">
        <f t="shared" si="73"/>
        <v>0</v>
      </c>
      <c r="Q181" s="275">
        <f>Q85+C112/100000*C264</f>
        <v>0</v>
      </c>
      <c r="R181" s="275">
        <f>R85+D112/100000*D264</f>
        <v>0</v>
      </c>
      <c r="S181" s="275">
        <f>S85+E112/100000*E264</f>
        <v>0</v>
      </c>
      <c r="T181" s="275">
        <f>T85+F112/100000*F264</f>
        <v>0</v>
      </c>
      <c r="U181" s="275">
        <f>U85+G112/100000*G264</f>
        <v>0</v>
      </c>
      <c r="V181" s="275">
        <f>V85+H112/100000*H264</f>
        <v>0</v>
      </c>
      <c r="W181" s="275">
        <f>W85+I112/100000*I264</f>
        <v>0</v>
      </c>
      <c r="X181" s="275">
        <f>X85+J112/100000*J264</f>
        <v>0</v>
      </c>
      <c r="Y181" s="275">
        <f>Y85+K112/100000*K264</f>
        <v>0</v>
      </c>
      <c r="Z181" s="275">
        <f>Z85+L112/100000*L264</f>
        <v>0</v>
      </c>
      <c r="AA181" s="275">
        <f>AA85+M112/100000*M264</f>
        <v>0</v>
      </c>
      <c r="AB181" s="275">
        <f>AB85+N112/100000*N264</f>
        <v>0</v>
      </c>
      <c r="AC181" s="209">
        <f t="shared" si="74"/>
        <v>0</v>
      </c>
      <c r="AD181" s="139"/>
      <c r="AE181" s="195"/>
    </row>
    <row r="182" spans="1:31" ht="18.75">
      <c r="A182" s="555"/>
      <c r="B182" s="584"/>
      <c r="C182" s="561" t="s">
        <v>102</v>
      </c>
      <c r="D182" s="658">
        <f aca="true" t="shared" si="79" ref="D182:N182">D$169*D181/100</f>
        <v>0</v>
      </c>
      <c r="E182" s="659">
        <f t="shared" si="79"/>
        <v>0</v>
      </c>
      <c r="F182" s="659">
        <f t="shared" si="79"/>
        <v>0</v>
      </c>
      <c r="G182" s="659">
        <f t="shared" si="79"/>
        <v>0</v>
      </c>
      <c r="H182" s="659">
        <f t="shared" si="79"/>
        <v>0</v>
      </c>
      <c r="I182" s="659">
        <f t="shared" si="79"/>
        <v>0</v>
      </c>
      <c r="J182" s="659">
        <f t="shared" si="79"/>
        <v>0</v>
      </c>
      <c r="K182" s="659">
        <f t="shared" si="79"/>
        <v>0</v>
      </c>
      <c r="L182" s="659">
        <f t="shared" si="79"/>
        <v>0</v>
      </c>
      <c r="M182" s="659">
        <f t="shared" si="79"/>
        <v>0</v>
      </c>
      <c r="N182" s="659">
        <f t="shared" si="79"/>
        <v>0</v>
      </c>
      <c r="O182" s="659">
        <f>O$169*$O181/100</f>
        <v>0</v>
      </c>
      <c r="P182" s="274">
        <f t="shared" si="73"/>
        <v>0</v>
      </c>
      <c r="Q182" s="275">
        <f>Q86+C114/100000*C265</f>
        <v>0</v>
      </c>
      <c r="R182" s="275">
        <f>R86+D114/100000*D265</f>
        <v>0</v>
      </c>
      <c r="S182" s="275">
        <f>S86+E114/100000*E265</f>
        <v>0</v>
      </c>
      <c r="T182" s="275">
        <f>T86+F114/100000*F265</f>
        <v>0</v>
      </c>
      <c r="U182" s="275">
        <f>U86+G114/100000*G265</f>
        <v>0</v>
      </c>
      <c r="V182" s="275">
        <f>V86+H114/100000*H265</f>
        <v>0</v>
      </c>
      <c r="W182" s="275">
        <f>W86+I114/100000*I265</f>
        <v>0</v>
      </c>
      <c r="X182" s="275">
        <f>X86+J114/100000*J265</f>
        <v>0</v>
      </c>
      <c r="Y182" s="275">
        <f>Y86+K114/100000*K265</f>
        <v>0</v>
      </c>
      <c r="Z182" s="275">
        <f>Z86+L114/100000*L265</f>
        <v>0</v>
      </c>
      <c r="AA182" s="275">
        <f>AA86+M114/100000*M265</f>
        <v>0</v>
      </c>
      <c r="AB182" s="275">
        <f>AB86+N114/100000*N265</f>
        <v>0</v>
      </c>
      <c r="AC182" s="209">
        <f t="shared" si="74"/>
        <v>0</v>
      </c>
      <c r="AD182" s="139"/>
      <c r="AE182" s="139"/>
    </row>
    <row r="183" spans="1:31" ht="19.5" thickBot="1">
      <c r="A183" s="556"/>
      <c r="B183" s="585"/>
      <c r="C183" s="562" t="s">
        <v>103</v>
      </c>
      <c r="D183" s="660"/>
      <c r="E183" s="662"/>
      <c r="F183" s="662"/>
      <c r="G183" s="662"/>
      <c r="H183" s="662"/>
      <c r="I183" s="662"/>
      <c r="J183" s="662"/>
      <c r="K183" s="662"/>
      <c r="L183" s="662"/>
      <c r="M183" s="662"/>
      <c r="N183" s="662"/>
      <c r="O183" s="663"/>
      <c r="P183" s="274">
        <f t="shared" si="73"/>
        <v>0</v>
      </c>
      <c r="Q183" s="275">
        <f>Q87+C116/100000*C266</f>
        <v>0</v>
      </c>
      <c r="R183" s="275">
        <f>R87+D116/100000*D266</f>
        <v>0</v>
      </c>
      <c r="S183" s="275">
        <f>S87+E116/100000*E266</f>
        <v>0</v>
      </c>
      <c r="T183" s="275">
        <f>T87+F116/100000*F266</f>
        <v>0</v>
      </c>
      <c r="U183" s="275">
        <f>U87+G116/100000*G266</f>
        <v>0</v>
      </c>
      <c r="V183" s="275">
        <f>V87+H116/100000*H266</f>
        <v>0</v>
      </c>
      <c r="W183" s="275">
        <f>W87+I116/100000*I266</f>
        <v>0</v>
      </c>
      <c r="X183" s="275">
        <f>X87+J116/100000*J266</f>
        <v>0</v>
      </c>
      <c r="Y183" s="275">
        <f>Y87+K116/100000*K266</f>
        <v>0</v>
      </c>
      <c r="Z183" s="275">
        <f>Z87+L116/100000*L266</f>
        <v>0</v>
      </c>
      <c r="AA183" s="275">
        <f>AA87+M116/100000*M266</f>
        <v>0</v>
      </c>
      <c r="AB183" s="275">
        <f>AB87+N116/100000*N266</f>
        <v>0</v>
      </c>
      <c r="AC183" s="209">
        <f t="shared" si="74"/>
        <v>0</v>
      </c>
      <c r="AD183" s="139"/>
      <c r="AE183" s="139"/>
    </row>
    <row r="184" spans="1:31" ht="19.5" thickTop="1">
      <c r="A184" s="513"/>
      <c r="B184" s="586"/>
      <c r="C184" s="560" t="s">
        <v>100</v>
      </c>
      <c r="D184" s="654">
        <f aca="true" t="shared" si="80" ref="D184:O184">R28</f>
        <v>0</v>
      </c>
      <c r="E184" s="655">
        <f t="shared" si="80"/>
        <v>0</v>
      </c>
      <c r="F184" s="655">
        <f t="shared" si="80"/>
        <v>0</v>
      </c>
      <c r="G184" s="655">
        <f t="shared" si="80"/>
        <v>0</v>
      </c>
      <c r="H184" s="655">
        <f t="shared" si="80"/>
        <v>0</v>
      </c>
      <c r="I184" s="655">
        <f t="shared" si="80"/>
        <v>0</v>
      </c>
      <c r="J184" s="655">
        <f t="shared" si="80"/>
        <v>0</v>
      </c>
      <c r="K184" s="655">
        <f t="shared" si="80"/>
        <v>0</v>
      </c>
      <c r="L184" s="655">
        <f t="shared" si="80"/>
        <v>0</v>
      </c>
      <c r="M184" s="655">
        <f t="shared" si="80"/>
        <v>0</v>
      </c>
      <c r="N184" s="655">
        <f t="shared" si="80"/>
        <v>0</v>
      </c>
      <c r="O184" s="655">
        <f t="shared" si="80"/>
        <v>0</v>
      </c>
      <c r="P184" s="274">
        <f t="shared" si="73"/>
        <v>0</v>
      </c>
      <c r="Q184" s="275">
        <f>Q88+C118/100000*C267</f>
        <v>0</v>
      </c>
      <c r="R184" s="275">
        <f>R88+D118/100000*D267</f>
        <v>0</v>
      </c>
      <c r="S184" s="275">
        <f>S88+E118/100000*E267</f>
        <v>0</v>
      </c>
      <c r="T184" s="275">
        <f>T88+F118/100000*F267</f>
        <v>0</v>
      </c>
      <c r="U184" s="275">
        <f>U88+G118/100000*G267</f>
        <v>0</v>
      </c>
      <c r="V184" s="275">
        <f>V88+H118/100000*H267</f>
        <v>0</v>
      </c>
      <c r="W184" s="275">
        <f>W88+I118/100000*I267</f>
        <v>0</v>
      </c>
      <c r="X184" s="275">
        <f>X88+J118/100000*J267</f>
        <v>0</v>
      </c>
      <c r="Y184" s="275">
        <f>Y88+K118/100000*K267</f>
        <v>0</v>
      </c>
      <c r="Z184" s="275">
        <f>Z88+L118/100000*L267</f>
        <v>0</v>
      </c>
      <c r="AA184" s="275">
        <f>AA88+M118/100000*M267</f>
        <v>0</v>
      </c>
      <c r="AB184" s="275">
        <f>AB88+N118/100000*N267</f>
        <v>0</v>
      </c>
      <c r="AC184" s="209">
        <f t="shared" si="74"/>
        <v>0</v>
      </c>
      <c r="AD184" s="139"/>
      <c r="AE184" s="139"/>
    </row>
    <row r="185" spans="1:31" ht="18.75">
      <c r="A185" s="513">
        <v>4</v>
      </c>
      <c r="B185" s="584">
        <f>$B$44</f>
        <v>0</v>
      </c>
      <c r="C185" s="561" t="s">
        <v>101</v>
      </c>
      <c r="D185" s="657"/>
      <c r="E185" s="657"/>
      <c r="F185" s="657"/>
      <c r="G185" s="657"/>
      <c r="H185" s="657"/>
      <c r="I185" s="657"/>
      <c r="J185" s="657"/>
      <c r="K185" s="657"/>
      <c r="L185" s="657"/>
      <c r="M185" s="657"/>
      <c r="N185" s="657"/>
      <c r="O185" s="657"/>
      <c r="P185" s="274">
        <f t="shared" si="73"/>
        <v>0</v>
      </c>
      <c r="Q185" s="275">
        <f>Q89+C120/100000*C268</f>
        <v>0</v>
      </c>
      <c r="R185" s="275">
        <f>R89+D120/100000*D268</f>
        <v>0</v>
      </c>
      <c r="S185" s="275">
        <f>S89+E120/100000*E268</f>
        <v>0</v>
      </c>
      <c r="T185" s="275">
        <f>T89+F120/100000*F268</f>
        <v>0</v>
      </c>
      <c r="U185" s="275">
        <f>U89+G120/100000*G268</f>
        <v>0</v>
      </c>
      <c r="V185" s="275">
        <f>V89+H120/100000*H268</f>
        <v>0</v>
      </c>
      <c r="W185" s="275">
        <f>W89+I120/100000*I268</f>
        <v>0</v>
      </c>
      <c r="X185" s="275">
        <f>X89+J120/100000*J268</f>
        <v>0</v>
      </c>
      <c r="Y185" s="275">
        <f>Y89+K120/100000*K268</f>
        <v>0</v>
      </c>
      <c r="Z185" s="275">
        <f>Z89+L120/100000*L268</f>
        <v>0</v>
      </c>
      <c r="AA185" s="275">
        <f>AA89+M120/100000*M268</f>
        <v>0</v>
      </c>
      <c r="AB185" s="275">
        <f>AB89+N120/100000*N268</f>
        <v>0</v>
      </c>
      <c r="AC185" s="209">
        <f t="shared" si="74"/>
        <v>0</v>
      </c>
      <c r="AD185" s="139"/>
      <c r="AE185" s="139"/>
    </row>
    <row r="186" spans="1:31" ht="18.75">
      <c r="A186" s="555"/>
      <c r="B186" s="584"/>
      <c r="C186" s="561" t="s">
        <v>102</v>
      </c>
      <c r="D186" s="658">
        <f aca="true" t="shared" si="81" ref="D186:O186">D$169*D185/100</f>
        <v>0</v>
      </c>
      <c r="E186" s="659">
        <f t="shared" si="81"/>
        <v>0</v>
      </c>
      <c r="F186" s="659">
        <f t="shared" si="81"/>
        <v>0</v>
      </c>
      <c r="G186" s="659">
        <f t="shared" si="81"/>
        <v>0</v>
      </c>
      <c r="H186" s="659">
        <f t="shared" si="81"/>
        <v>0</v>
      </c>
      <c r="I186" s="659">
        <f t="shared" si="81"/>
        <v>0</v>
      </c>
      <c r="J186" s="659">
        <f t="shared" si="81"/>
        <v>0</v>
      </c>
      <c r="K186" s="659">
        <f t="shared" si="81"/>
        <v>0</v>
      </c>
      <c r="L186" s="659">
        <f t="shared" si="81"/>
        <v>0</v>
      </c>
      <c r="M186" s="659">
        <f t="shared" si="81"/>
        <v>0</v>
      </c>
      <c r="N186" s="659">
        <f t="shared" si="81"/>
        <v>0</v>
      </c>
      <c r="O186" s="659">
        <f t="shared" si="81"/>
        <v>0</v>
      </c>
      <c r="P186" s="274">
        <f t="shared" si="73"/>
        <v>0</v>
      </c>
      <c r="Q186" s="275">
        <f>Q90+C122/100000*C269</f>
        <v>0</v>
      </c>
      <c r="R186" s="275">
        <f>R90+D122/100000*D269</f>
        <v>0</v>
      </c>
      <c r="S186" s="275">
        <f>S90+E122/100000*E269</f>
        <v>0</v>
      </c>
      <c r="T186" s="275">
        <f>T90+F122/100000*F269</f>
        <v>0</v>
      </c>
      <c r="U186" s="275">
        <f>U90+G122/100000*G269</f>
        <v>0</v>
      </c>
      <c r="V186" s="275">
        <f>V90+H122/100000*H269</f>
        <v>0</v>
      </c>
      <c r="W186" s="275">
        <f>W90+I122/100000*I269</f>
        <v>0</v>
      </c>
      <c r="X186" s="275">
        <f>X90+J122/100000*J269</f>
        <v>0</v>
      </c>
      <c r="Y186" s="275">
        <f>Y90+K122/100000*K269</f>
        <v>0</v>
      </c>
      <c r="Z186" s="275">
        <f>Z90+L122/100000*L269</f>
        <v>0</v>
      </c>
      <c r="AA186" s="275">
        <f>AA90+M122/100000*M269</f>
        <v>0</v>
      </c>
      <c r="AB186" s="275">
        <f>AB90+N122/100000*N269</f>
        <v>0</v>
      </c>
      <c r="AC186" s="209">
        <f t="shared" si="74"/>
        <v>0</v>
      </c>
      <c r="AD186" s="139"/>
      <c r="AE186" s="139"/>
    </row>
    <row r="187" spans="1:31" ht="19.5" thickBot="1">
      <c r="A187" s="556"/>
      <c r="B187" s="585"/>
      <c r="C187" s="562" t="s">
        <v>103</v>
      </c>
      <c r="D187" s="660"/>
      <c r="E187" s="660"/>
      <c r="F187" s="660"/>
      <c r="G187" s="660"/>
      <c r="H187" s="660"/>
      <c r="I187" s="660"/>
      <c r="J187" s="660"/>
      <c r="K187" s="660"/>
      <c r="L187" s="660"/>
      <c r="M187" s="660"/>
      <c r="N187" s="660"/>
      <c r="O187" s="660"/>
      <c r="P187" s="274">
        <f t="shared" si="73"/>
        <v>0</v>
      </c>
      <c r="Q187" s="275">
        <f>Q91+C124/100000*C270</f>
        <v>0</v>
      </c>
      <c r="R187" s="275">
        <f>R91+D124/100000*D270</f>
        <v>0</v>
      </c>
      <c r="S187" s="275">
        <f>S91+E124/100000*E270</f>
        <v>0</v>
      </c>
      <c r="T187" s="275">
        <f>T91+F124/100000*F270</f>
        <v>0</v>
      </c>
      <c r="U187" s="275">
        <f>U91+G124/100000*G270</f>
        <v>0</v>
      </c>
      <c r="V187" s="275">
        <f>V91+H124/100000*H270</f>
        <v>0</v>
      </c>
      <c r="W187" s="275">
        <f>W91+I124/100000*I270</f>
        <v>0</v>
      </c>
      <c r="X187" s="275">
        <f>X91+J124/100000*J270</f>
        <v>0</v>
      </c>
      <c r="Y187" s="275">
        <f>Y91+K124/100000*K270</f>
        <v>0</v>
      </c>
      <c r="Z187" s="275">
        <f>Z91+L124/100000*L270</f>
        <v>0</v>
      </c>
      <c r="AA187" s="275">
        <f>AA91+M124/100000*M270</f>
        <v>0</v>
      </c>
      <c r="AB187" s="275">
        <f>AB91+N124/100000*N270</f>
        <v>0</v>
      </c>
      <c r="AC187" s="209">
        <f t="shared" si="74"/>
        <v>0</v>
      </c>
      <c r="AD187" s="139"/>
      <c r="AE187" s="139"/>
    </row>
    <row r="188" spans="1:31" ht="19.5" thickTop="1">
      <c r="A188" s="513"/>
      <c r="B188" s="586"/>
      <c r="C188" s="560" t="s">
        <v>100</v>
      </c>
      <c r="D188" s="654">
        <f aca="true" t="shared" si="82" ref="D188:O188">R29</f>
        <v>0</v>
      </c>
      <c r="E188" s="655">
        <f t="shared" si="82"/>
        <v>0</v>
      </c>
      <c r="F188" s="655">
        <f t="shared" si="82"/>
        <v>0</v>
      </c>
      <c r="G188" s="655">
        <f t="shared" si="82"/>
        <v>0</v>
      </c>
      <c r="H188" s="655">
        <f t="shared" si="82"/>
        <v>0</v>
      </c>
      <c r="I188" s="655">
        <f t="shared" si="82"/>
        <v>0</v>
      </c>
      <c r="J188" s="655">
        <f t="shared" si="82"/>
        <v>0</v>
      </c>
      <c r="K188" s="655">
        <f t="shared" si="82"/>
        <v>0</v>
      </c>
      <c r="L188" s="655">
        <f t="shared" si="82"/>
        <v>0</v>
      </c>
      <c r="M188" s="655">
        <f t="shared" si="82"/>
        <v>0</v>
      </c>
      <c r="N188" s="655">
        <f t="shared" si="82"/>
        <v>0</v>
      </c>
      <c r="O188" s="655">
        <f t="shared" si="82"/>
        <v>0</v>
      </c>
      <c r="P188" s="274">
        <f t="shared" si="73"/>
        <v>0</v>
      </c>
      <c r="Q188" s="292">
        <f>Q92+C126/100000*C271</f>
        <v>0</v>
      </c>
      <c r="R188" s="292">
        <f>R92+D126/100000*D271</f>
        <v>0</v>
      </c>
      <c r="S188" s="292">
        <f>S92+E126/100000*E271</f>
        <v>0</v>
      </c>
      <c r="T188" s="292">
        <f>T92+F126/100000*F271</f>
        <v>0</v>
      </c>
      <c r="U188" s="292">
        <f>U92+G126/100000*G271</f>
        <v>0</v>
      </c>
      <c r="V188" s="292">
        <f>V92+H126/100000*H271</f>
        <v>0</v>
      </c>
      <c r="W188" s="292">
        <f>W92+I126/100000*I271</f>
        <v>0</v>
      </c>
      <c r="X188" s="292">
        <f>X92+J126/100000*J271</f>
        <v>0</v>
      </c>
      <c r="Y188" s="292">
        <f>Y92+K126/100000*K271</f>
        <v>0</v>
      </c>
      <c r="Z188" s="292">
        <f>Z92+L126/100000*L271</f>
        <v>0</v>
      </c>
      <c r="AA188" s="292">
        <f>AA92+M126/100000*M271</f>
        <v>0</v>
      </c>
      <c r="AB188" s="292">
        <f>AB92+N126/100000*N271</f>
        <v>0</v>
      </c>
      <c r="AC188" s="223">
        <f t="shared" si="74"/>
        <v>0</v>
      </c>
      <c r="AD188" s="139"/>
      <c r="AE188" s="139"/>
    </row>
    <row r="189" spans="1:31" ht="18.75">
      <c r="A189" s="513">
        <v>5</v>
      </c>
      <c r="B189" s="584">
        <f>$B$45</f>
        <v>0</v>
      </c>
      <c r="C189" s="561" t="s">
        <v>101</v>
      </c>
      <c r="D189" s="657"/>
      <c r="E189" s="661"/>
      <c r="F189" s="661"/>
      <c r="G189" s="661"/>
      <c r="H189" s="661"/>
      <c r="I189" s="661"/>
      <c r="J189" s="661"/>
      <c r="K189" s="661"/>
      <c r="L189" s="661"/>
      <c r="M189" s="661"/>
      <c r="N189" s="661"/>
      <c r="O189" s="661"/>
      <c r="P189" s="293" t="s">
        <v>104</v>
      </c>
      <c r="Q189" s="275">
        <f>SUM(Q172:Q188)</f>
        <v>0</v>
      </c>
      <c r="R189" s="275">
        <f aca="true" t="shared" si="83" ref="R189:AB189">SUM(R172:R188)</f>
        <v>0</v>
      </c>
      <c r="S189" s="275">
        <f t="shared" si="83"/>
        <v>0</v>
      </c>
      <c r="T189" s="275">
        <f t="shared" si="83"/>
        <v>0</v>
      </c>
      <c r="U189" s="275">
        <f t="shared" si="83"/>
        <v>0</v>
      </c>
      <c r="V189" s="275">
        <f t="shared" si="83"/>
        <v>0</v>
      </c>
      <c r="W189" s="275">
        <f t="shared" si="83"/>
        <v>0</v>
      </c>
      <c r="X189" s="275">
        <f t="shared" si="83"/>
        <v>0</v>
      </c>
      <c r="Y189" s="275">
        <f t="shared" si="83"/>
        <v>0</v>
      </c>
      <c r="Z189" s="275">
        <f t="shared" si="83"/>
        <v>0</v>
      </c>
      <c r="AA189" s="275">
        <f t="shared" si="83"/>
        <v>0</v>
      </c>
      <c r="AB189" s="275">
        <f t="shared" si="83"/>
        <v>0</v>
      </c>
      <c r="AC189" s="209">
        <f t="shared" si="74"/>
        <v>0</v>
      </c>
      <c r="AD189" s="139"/>
      <c r="AE189" s="139"/>
    </row>
    <row r="190" spans="1:31" ht="18.75">
      <c r="A190" s="555"/>
      <c r="B190" s="584"/>
      <c r="C190" s="561" t="s">
        <v>102</v>
      </c>
      <c r="D190" s="658">
        <f aca="true" t="shared" si="84" ref="D190:O190">D$169*D189/100</f>
        <v>0</v>
      </c>
      <c r="E190" s="659">
        <f t="shared" si="84"/>
        <v>0</v>
      </c>
      <c r="F190" s="659">
        <f t="shared" si="84"/>
        <v>0</v>
      </c>
      <c r="G190" s="659">
        <f t="shared" si="84"/>
        <v>0</v>
      </c>
      <c r="H190" s="659">
        <f t="shared" si="84"/>
        <v>0</v>
      </c>
      <c r="I190" s="659">
        <f t="shared" si="84"/>
        <v>0</v>
      </c>
      <c r="J190" s="659">
        <f t="shared" si="84"/>
        <v>0</v>
      </c>
      <c r="K190" s="659">
        <f t="shared" si="84"/>
        <v>0</v>
      </c>
      <c r="L190" s="659">
        <f t="shared" si="84"/>
        <v>0</v>
      </c>
      <c r="M190" s="659">
        <f t="shared" si="84"/>
        <v>0</v>
      </c>
      <c r="N190" s="659">
        <f t="shared" si="84"/>
        <v>0</v>
      </c>
      <c r="O190" s="659">
        <f t="shared" si="84"/>
        <v>0</v>
      </c>
      <c r="P190" s="139"/>
      <c r="Q190" s="139"/>
      <c r="R190" s="139"/>
      <c r="S190" s="139"/>
      <c r="T190" s="139"/>
      <c r="U190" s="139"/>
      <c r="V190" s="139"/>
      <c r="W190" s="139"/>
      <c r="X190" s="139"/>
      <c r="Y190" s="139"/>
      <c r="Z190" s="139"/>
      <c r="AA190" s="139"/>
      <c r="AB190" s="139"/>
      <c r="AC190" s="139"/>
      <c r="AD190" s="139"/>
      <c r="AE190" s="139"/>
    </row>
    <row r="191" spans="1:31" ht="19.5" thickBot="1">
      <c r="A191" s="556"/>
      <c r="B191" s="585"/>
      <c r="C191" s="562" t="s">
        <v>103</v>
      </c>
      <c r="D191" s="660"/>
      <c r="E191" s="662"/>
      <c r="F191" s="662"/>
      <c r="G191" s="662"/>
      <c r="H191" s="662"/>
      <c r="I191" s="662"/>
      <c r="J191" s="662"/>
      <c r="K191" s="662"/>
      <c r="L191" s="662"/>
      <c r="M191" s="661"/>
      <c r="N191" s="661"/>
      <c r="O191" s="663"/>
      <c r="P191" s="293" t="s">
        <v>105</v>
      </c>
      <c r="Q191" s="275">
        <f>MAX(Q189:AB189)</f>
        <v>0</v>
      </c>
      <c r="R191" s="139"/>
      <c r="S191" s="139"/>
      <c r="T191" s="139"/>
      <c r="U191" s="139"/>
      <c r="V191" s="139"/>
      <c r="W191" s="139"/>
      <c r="X191" s="139"/>
      <c r="Y191" s="139"/>
      <c r="Z191" s="139"/>
      <c r="AA191" s="139"/>
      <c r="AB191" s="139"/>
      <c r="AC191" s="139"/>
      <c r="AD191" s="139"/>
      <c r="AE191" s="139"/>
    </row>
    <row r="192" spans="1:31" ht="19.5" thickTop="1">
      <c r="A192" s="513"/>
      <c r="B192" s="586"/>
      <c r="C192" s="560" t="s">
        <v>100</v>
      </c>
      <c r="D192" s="654">
        <f aca="true" t="shared" si="85" ref="D192:O192">R30</f>
        <v>0</v>
      </c>
      <c r="E192" s="655">
        <f t="shared" si="85"/>
        <v>0</v>
      </c>
      <c r="F192" s="655">
        <f t="shared" si="85"/>
        <v>0</v>
      </c>
      <c r="G192" s="655">
        <f t="shared" si="85"/>
        <v>0</v>
      </c>
      <c r="H192" s="655">
        <f t="shared" si="85"/>
        <v>0</v>
      </c>
      <c r="I192" s="655">
        <f t="shared" si="85"/>
        <v>0</v>
      </c>
      <c r="J192" s="655">
        <f t="shared" si="85"/>
        <v>0</v>
      </c>
      <c r="K192" s="655">
        <f t="shared" si="85"/>
        <v>0</v>
      </c>
      <c r="L192" s="655">
        <f t="shared" si="85"/>
        <v>0</v>
      </c>
      <c r="M192" s="655">
        <f t="shared" si="85"/>
        <v>0</v>
      </c>
      <c r="N192" s="655">
        <f t="shared" si="85"/>
        <v>0</v>
      </c>
      <c r="O192" s="655">
        <f t="shared" si="85"/>
        <v>0</v>
      </c>
      <c r="P192" s="139"/>
      <c r="Q192" s="139"/>
      <c r="R192" s="139"/>
      <c r="S192" s="139"/>
      <c r="T192" s="139"/>
      <c r="U192" s="139"/>
      <c r="V192" s="139"/>
      <c r="W192" s="139"/>
      <c r="X192" s="139"/>
      <c r="Y192" s="139"/>
      <c r="Z192" s="139"/>
      <c r="AA192" s="139"/>
      <c r="AB192" s="139"/>
      <c r="AC192" s="139"/>
      <c r="AD192" s="139"/>
      <c r="AE192" s="139"/>
    </row>
    <row r="193" spans="1:31" ht="18.75">
      <c r="A193" s="513">
        <v>6</v>
      </c>
      <c r="B193" s="584">
        <f>$B$46</f>
        <v>0</v>
      </c>
      <c r="C193" s="561" t="s">
        <v>101</v>
      </c>
      <c r="D193" s="657"/>
      <c r="E193" s="661"/>
      <c r="F193" s="661"/>
      <c r="G193" s="661"/>
      <c r="H193" s="661"/>
      <c r="I193" s="661"/>
      <c r="J193" s="661"/>
      <c r="K193" s="661"/>
      <c r="L193" s="661"/>
      <c r="M193" s="661"/>
      <c r="N193" s="661"/>
      <c r="O193" s="661"/>
      <c r="P193" s="139"/>
      <c r="Q193" s="139"/>
      <c r="R193" s="139"/>
      <c r="S193" s="139"/>
      <c r="T193" s="139"/>
      <c r="U193" s="139"/>
      <c r="V193" s="139"/>
      <c r="W193" s="139"/>
      <c r="X193" s="139"/>
      <c r="Y193" s="139"/>
      <c r="Z193" s="139"/>
      <c r="AA193" s="139"/>
      <c r="AB193" s="139"/>
      <c r="AC193" s="139"/>
      <c r="AD193" s="139"/>
      <c r="AE193" s="139"/>
    </row>
    <row r="194" spans="1:31" ht="18.75">
      <c r="A194" s="555"/>
      <c r="B194" s="584"/>
      <c r="C194" s="561" t="s">
        <v>102</v>
      </c>
      <c r="D194" s="658">
        <f aca="true" t="shared" si="86" ref="D194:O194">D$169*D193/100</f>
        <v>0</v>
      </c>
      <c r="E194" s="659">
        <f t="shared" si="86"/>
        <v>0</v>
      </c>
      <c r="F194" s="659">
        <f t="shared" si="86"/>
        <v>0</v>
      </c>
      <c r="G194" s="659">
        <f t="shared" si="86"/>
        <v>0</v>
      </c>
      <c r="H194" s="659">
        <f t="shared" si="86"/>
        <v>0</v>
      </c>
      <c r="I194" s="659">
        <f t="shared" si="86"/>
        <v>0</v>
      </c>
      <c r="J194" s="659">
        <f t="shared" si="86"/>
        <v>0</v>
      </c>
      <c r="K194" s="659">
        <f t="shared" si="86"/>
        <v>0</v>
      </c>
      <c r="L194" s="659">
        <f t="shared" si="86"/>
        <v>0</v>
      </c>
      <c r="M194" s="659">
        <f t="shared" si="86"/>
        <v>0</v>
      </c>
      <c r="N194" s="659">
        <f t="shared" si="86"/>
        <v>0</v>
      </c>
      <c r="O194" s="659">
        <f t="shared" si="86"/>
        <v>0</v>
      </c>
      <c r="P194" s="294" t="s">
        <v>106</v>
      </c>
      <c r="Q194" s="295">
        <f aca="true" t="shared" si="87" ref="Q194:AB194">D39</f>
        <v>0</v>
      </c>
      <c r="R194" s="279">
        <f t="shared" si="87"/>
        <v>0</v>
      </c>
      <c r="S194" s="279">
        <f t="shared" si="87"/>
        <v>0</v>
      </c>
      <c r="T194" s="279">
        <f t="shared" si="87"/>
        <v>0</v>
      </c>
      <c r="U194" s="279">
        <f t="shared" si="87"/>
        <v>0</v>
      </c>
      <c r="V194" s="279">
        <f t="shared" si="87"/>
        <v>0</v>
      </c>
      <c r="W194" s="279">
        <f t="shared" si="87"/>
        <v>0</v>
      </c>
      <c r="X194" s="279">
        <f t="shared" si="87"/>
        <v>0</v>
      </c>
      <c r="Y194" s="279">
        <f t="shared" si="87"/>
        <v>0</v>
      </c>
      <c r="Z194" s="279">
        <f t="shared" si="87"/>
        <v>0</v>
      </c>
      <c r="AA194" s="279">
        <f t="shared" si="87"/>
        <v>0</v>
      </c>
      <c r="AB194" s="279">
        <f t="shared" si="87"/>
        <v>0</v>
      </c>
      <c r="AC194" s="139" t="s">
        <v>4</v>
      </c>
      <c r="AD194" s="139"/>
      <c r="AE194" s="139"/>
    </row>
    <row r="195" spans="1:31" ht="19.5" thickBot="1">
      <c r="A195" s="556"/>
      <c r="B195" s="585"/>
      <c r="C195" s="562" t="s">
        <v>103</v>
      </c>
      <c r="D195" s="660"/>
      <c r="E195" s="662"/>
      <c r="F195" s="662"/>
      <c r="G195" s="662"/>
      <c r="H195" s="662"/>
      <c r="I195" s="662"/>
      <c r="J195" s="662"/>
      <c r="K195" s="662"/>
      <c r="L195" s="662"/>
      <c r="M195" s="661"/>
      <c r="N195" s="661"/>
      <c r="O195" s="663"/>
      <c r="P195" s="194" t="s">
        <v>107</v>
      </c>
      <c r="Q195" s="265">
        <f>D169*$C$11/100000</f>
        <v>0</v>
      </c>
      <c r="R195" s="265">
        <f aca="true" t="shared" si="88" ref="R195:AA195">E169*$C$11/100000</f>
        <v>0</v>
      </c>
      <c r="S195" s="265">
        <f t="shared" si="88"/>
        <v>0</v>
      </c>
      <c r="T195" s="265">
        <f t="shared" si="88"/>
        <v>0</v>
      </c>
      <c r="U195" s="265">
        <f t="shared" si="88"/>
        <v>0</v>
      </c>
      <c r="V195" s="265">
        <f t="shared" si="88"/>
        <v>0</v>
      </c>
      <c r="W195" s="265">
        <f t="shared" si="88"/>
        <v>0</v>
      </c>
      <c r="X195" s="265">
        <f t="shared" si="88"/>
        <v>0</v>
      </c>
      <c r="Y195" s="265">
        <f t="shared" si="88"/>
        <v>0</v>
      </c>
      <c r="Z195" s="265">
        <f t="shared" si="88"/>
        <v>0</v>
      </c>
      <c r="AA195" s="265">
        <f t="shared" si="88"/>
        <v>0</v>
      </c>
      <c r="AB195" s="265">
        <f>$O169*$C$11/100000</f>
        <v>0</v>
      </c>
      <c r="AC195" s="296">
        <f>SUM(Q195:AB195)</f>
        <v>0</v>
      </c>
      <c r="AD195" s="139"/>
      <c r="AE195" s="139"/>
    </row>
    <row r="196" spans="1:31" ht="19.5" thickTop="1">
      <c r="A196" s="513"/>
      <c r="B196" s="586"/>
      <c r="C196" s="560" t="s">
        <v>100</v>
      </c>
      <c r="D196" s="654">
        <f aca="true" t="shared" si="89" ref="D196:O196">R31</f>
        <v>0</v>
      </c>
      <c r="E196" s="655">
        <f t="shared" si="89"/>
        <v>0</v>
      </c>
      <c r="F196" s="655">
        <f t="shared" si="89"/>
        <v>0</v>
      </c>
      <c r="G196" s="655">
        <f t="shared" si="89"/>
        <v>0</v>
      </c>
      <c r="H196" s="655">
        <f t="shared" si="89"/>
        <v>0</v>
      </c>
      <c r="I196" s="655">
        <f t="shared" si="89"/>
        <v>0</v>
      </c>
      <c r="J196" s="655">
        <f t="shared" si="89"/>
        <v>0</v>
      </c>
      <c r="K196" s="655">
        <f t="shared" si="89"/>
        <v>0</v>
      </c>
      <c r="L196" s="655">
        <f t="shared" si="89"/>
        <v>0</v>
      </c>
      <c r="M196" s="655">
        <f t="shared" si="89"/>
        <v>0</v>
      </c>
      <c r="N196" s="655">
        <f t="shared" si="89"/>
        <v>0</v>
      </c>
      <c r="O196" s="655">
        <f t="shared" si="89"/>
        <v>0</v>
      </c>
      <c r="P196" s="150"/>
      <c r="Q196" s="297"/>
      <c r="R196" s="297"/>
      <c r="S196" s="297"/>
      <c r="T196" s="297"/>
      <c r="U196" s="297"/>
      <c r="V196" s="297"/>
      <c r="W196" s="297"/>
      <c r="X196" s="297"/>
      <c r="Y196" s="297"/>
      <c r="Z196" s="297"/>
      <c r="AA196" s="297"/>
      <c r="AB196" s="297"/>
      <c r="AC196" s="296"/>
      <c r="AD196" s="139"/>
      <c r="AE196" s="139"/>
    </row>
    <row r="197" spans="1:31" ht="18.75">
      <c r="A197" s="513">
        <v>7</v>
      </c>
      <c r="B197" s="584">
        <f>$B$47</f>
        <v>0</v>
      </c>
      <c r="C197" s="561" t="s">
        <v>101</v>
      </c>
      <c r="D197" s="657"/>
      <c r="E197" s="661"/>
      <c r="F197" s="661"/>
      <c r="G197" s="661"/>
      <c r="H197" s="661"/>
      <c r="I197" s="661"/>
      <c r="J197" s="661"/>
      <c r="K197" s="661"/>
      <c r="L197" s="661"/>
      <c r="M197" s="661"/>
      <c r="N197" s="661"/>
      <c r="O197" s="661"/>
      <c r="P197" s="194" t="s">
        <v>108</v>
      </c>
      <c r="Q197" s="265">
        <f aca="true" t="shared" si="90" ref="Q197:AB197">SUM(R202:R218)</f>
        <v>0</v>
      </c>
      <c r="R197" s="265">
        <f t="shared" si="90"/>
        <v>0</v>
      </c>
      <c r="S197" s="265">
        <f t="shared" si="90"/>
        <v>0</v>
      </c>
      <c r="T197" s="265">
        <f t="shared" si="90"/>
        <v>0</v>
      </c>
      <c r="U197" s="265">
        <f t="shared" si="90"/>
        <v>0</v>
      </c>
      <c r="V197" s="265">
        <f t="shared" si="90"/>
        <v>0</v>
      </c>
      <c r="W197" s="265">
        <f t="shared" si="90"/>
        <v>0</v>
      </c>
      <c r="X197" s="265">
        <f t="shared" si="90"/>
        <v>0</v>
      </c>
      <c r="Y197" s="265">
        <f t="shared" si="90"/>
        <v>0</v>
      </c>
      <c r="Z197" s="265">
        <f t="shared" si="90"/>
        <v>0</v>
      </c>
      <c r="AA197" s="265">
        <f t="shared" si="90"/>
        <v>0</v>
      </c>
      <c r="AB197" s="265">
        <f t="shared" si="90"/>
        <v>0</v>
      </c>
      <c r="AC197" s="296">
        <f>SUM(Q197:AB197)</f>
        <v>0</v>
      </c>
      <c r="AD197" s="139"/>
      <c r="AE197" s="139"/>
    </row>
    <row r="198" spans="1:31" ht="18.75">
      <c r="A198" s="555"/>
      <c r="B198" s="584"/>
      <c r="C198" s="561" t="s">
        <v>102</v>
      </c>
      <c r="D198" s="658">
        <f aca="true" t="shared" si="91" ref="D198:O198">D$169*D197/100</f>
        <v>0</v>
      </c>
      <c r="E198" s="659">
        <f t="shared" si="91"/>
        <v>0</v>
      </c>
      <c r="F198" s="659">
        <f t="shared" si="91"/>
        <v>0</v>
      </c>
      <c r="G198" s="659">
        <f t="shared" si="91"/>
        <v>0</v>
      </c>
      <c r="H198" s="659">
        <f t="shared" si="91"/>
        <v>0</v>
      </c>
      <c r="I198" s="659">
        <f t="shared" si="91"/>
        <v>0</v>
      </c>
      <c r="J198" s="659">
        <f t="shared" si="91"/>
        <v>0</v>
      </c>
      <c r="K198" s="659">
        <f t="shared" si="91"/>
        <v>0</v>
      </c>
      <c r="L198" s="659">
        <f t="shared" si="91"/>
        <v>0</v>
      </c>
      <c r="M198" s="659">
        <f t="shared" si="91"/>
        <v>0</v>
      </c>
      <c r="N198" s="659">
        <f t="shared" si="91"/>
        <v>0</v>
      </c>
      <c r="O198" s="659">
        <f t="shared" si="91"/>
        <v>0</v>
      </c>
      <c r="P198" s="194"/>
      <c r="Q198" s="194"/>
      <c r="R198" s="194"/>
      <c r="S198" s="194"/>
      <c r="T198" s="194"/>
      <c r="U198" s="194"/>
      <c r="V198" s="194"/>
      <c r="W198" s="194"/>
      <c r="X198" s="194"/>
      <c r="Y198" s="194"/>
      <c r="Z198" s="194"/>
      <c r="AA198" s="194"/>
      <c r="AB198" s="194"/>
      <c r="AC198" s="139"/>
      <c r="AD198" s="139"/>
      <c r="AE198" s="139"/>
    </row>
    <row r="199" spans="1:31" ht="19.5" thickBot="1">
      <c r="A199" s="556"/>
      <c r="B199" s="585"/>
      <c r="C199" s="562" t="s">
        <v>103</v>
      </c>
      <c r="D199" s="660"/>
      <c r="E199" s="662"/>
      <c r="F199" s="662"/>
      <c r="G199" s="662"/>
      <c r="H199" s="662"/>
      <c r="I199" s="662"/>
      <c r="J199" s="662"/>
      <c r="K199" s="662"/>
      <c r="L199" s="662"/>
      <c r="M199" s="661"/>
      <c r="N199" s="661"/>
      <c r="O199" s="663"/>
      <c r="P199" s="139"/>
      <c r="Q199" s="139"/>
      <c r="R199" s="139"/>
      <c r="S199" s="139"/>
      <c r="T199" s="139"/>
      <c r="U199" s="139"/>
      <c r="V199" s="139"/>
      <c r="W199" s="139"/>
      <c r="X199" s="139"/>
      <c r="Y199" s="139"/>
      <c r="Z199" s="139"/>
      <c r="AA199" s="139"/>
      <c r="AB199" s="139"/>
      <c r="AC199" s="139"/>
      <c r="AD199" s="139"/>
      <c r="AE199" s="139"/>
    </row>
    <row r="200" spans="1:31" ht="19.5" thickTop="1">
      <c r="A200" s="513"/>
      <c r="B200" s="586"/>
      <c r="C200" s="560" t="s">
        <v>100</v>
      </c>
      <c r="D200" s="654">
        <f aca="true" t="shared" si="92" ref="D200:O200">R32</f>
        <v>0</v>
      </c>
      <c r="E200" s="655">
        <f t="shared" si="92"/>
        <v>0</v>
      </c>
      <c r="F200" s="655">
        <f t="shared" si="92"/>
        <v>0</v>
      </c>
      <c r="G200" s="655">
        <f t="shared" si="92"/>
        <v>0</v>
      </c>
      <c r="H200" s="655">
        <f t="shared" si="92"/>
        <v>0</v>
      </c>
      <c r="I200" s="655">
        <f t="shared" si="92"/>
        <v>0</v>
      </c>
      <c r="J200" s="655">
        <f t="shared" si="92"/>
        <v>0</v>
      </c>
      <c r="K200" s="655">
        <f t="shared" si="92"/>
        <v>0</v>
      </c>
      <c r="L200" s="655">
        <f t="shared" si="92"/>
        <v>0</v>
      </c>
      <c r="M200" s="655">
        <f t="shared" si="92"/>
        <v>0</v>
      </c>
      <c r="N200" s="655">
        <f t="shared" si="92"/>
        <v>0</v>
      </c>
      <c r="O200" s="655">
        <f t="shared" si="92"/>
        <v>0</v>
      </c>
      <c r="P200" s="298" t="s">
        <v>109</v>
      </c>
      <c r="Q200" s="139"/>
      <c r="R200" s="139"/>
      <c r="S200" s="139"/>
      <c r="T200" s="139"/>
      <c r="U200" s="139"/>
      <c r="V200" s="139"/>
      <c r="W200" s="139"/>
      <c r="X200" s="139"/>
      <c r="Y200" s="139"/>
      <c r="Z200" s="139"/>
      <c r="AA200" s="139"/>
      <c r="AB200" s="139"/>
      <c r="AC200" s="139"/>
      <c r="AD200" s="139"/>
      <c r="AE200" s="139"/>
    </row>
    <row r="201" spans="1:31" ht="18.75">
      <c r="A201" s="513">
        <v>8</v>
      </c>
      <c r="B201" s="584">
        <f>$B$48</f>
        <v>0</v>
      </c>
      <c r="C201" s="561" t="s">
        <v>101</v>
      </c>
      <c r="D201" s="657"/>
      <c r="E201" s="661"/>
      <c r="F201" s="661"/>
      <c r="G201" s="661"/>
      <c r="H201" s="661"/>
      <c r="I201" s="661"/>
      <c r="J201" s="661"/>
      <c r="K201" s="661"/>
      <c r="L201" s="661"/>
      <c r="M201" s="661"/>
      <c r="N201" s="661"/>
      <c r="O201" s="661"/>
      <c r="P201" s="195" t="s">
        <v>788</v>
      </c>
      <c r="Q201" s="299" t="s">
        <v>110</v>
      </c>
      <c r="R201" s="300">
        <f aca="true" t="shared" si="93" ref="R201:AC201">D39</f>
        <v>0</v>
      </c>
      <c r="S201" s="278">
        <f t="shared" si="93"/>
        <v>0</v>
      </c>
      <c r="T201" s="278">
        <f t="shared" si="93"/>
        <v>0</v>
      </c>
      <c r="U201" s="278">
        <f t="shared" si="93"/>
        <v>0</v>
      </c>
      <c r="V201" s="278">
        <f t="shared" si="93"/>
        <v>0</v>
      </c>
      <c r="W201" s="278">
        <f t="shared" si="93"/>
        <v>0</v>
      </c>
      <c r="X201" s="278">
        <f t="shared" si="93"/>
        <v>0</v>
      </c>
      <c r="Y201" s="278">
        <f t="shared" si="93"/>
        <v>0</v>
      </c>
      <c r="Z201" s="278">
        <f t="shared" si="93"/>
        <v>0</v>
      </c>
      <c r="AA201" s="278">
        <f t="shared" si="93"/>
        <v>0</v>
      </c>
      <c r="AB201" s="278">
        <f t="shared" si="93"/>
        <v>0</v>
      </c>
      <c r="AC201" s="278">
        <f t="shared" si="93"/>
        <v>0</v>
      </c>
      <c r="AD201" s="194" t="s">
        <v>4</v>
      </c>
      <c r="AE201" s="139"/>
    </row>
    <row r="202" spans="1:31" ht="18.75">
      <c r="A202" s="555"/>
      <c r="B202" s="584"/>
      <c r="C202" s="561" t="s">
        <v>102</v>
      </c>
      <c r="D202" s="658">
        <f aca="true" t="shared" si="94" ref="D202:O202">D$169*D201/100</f>
        <v>0</v>
      </c>
      <c r="E202" s="659">
        <f t="shared" si="94"/>
        <v>0</v>
      </c>
      <c r="F202" s="659">
        <f t="shared" si="94"/>
        <v>0</v>
      </c>
      <c r="G202" s="659">
        <f t="shared" si="94"/>
        <v>0</v>
      </c>
      <c r="H202" s="659">
        <f t="shared" si="94"/>
        <v>0</v>
      </c>
      <c r="I202" s="659">
        <f t="shared" si="94"/>
        <v>0</v>
      </c>
      <c r="J202" s="659">
        <f t="shared" si="94"/>
        <v>0</v>
      </c>
      <c r="K202" s="659">
        <f t="shared" si="94"/>
        <v>0</v>
      </c>
      <c r="L202" s="659">
        <f t="shared" si="94"/>
        <v>0</v>
      </c>
      <c r="M202" s="659">
        <f t="shared" si="94"/>
        <v>0</v>
      </c>
      <c r="N202" s="659">
        <f t="shared" si="94"/>
        <v>0</v>
      </c>
      <c r="O202" s="659">
        <f t="shared" si="94"/>
        <v>0</v>
      </c>
      <c r="P202" s="293">
        <v>1</v>
      </c>
      <c r="Q202" s="301">
        <f>MAX(C94:N94)</f>
        <v>0</v>
      </c>
      <c r="R202" s="302">
        <f>0.00001*$Q202*D174</f>
        <v>0</v>
      </c>
      <c r="S202" s="302">
        <f>0.00001*$Q202*E174</f>
        <v>0</v>
      </c>
      <c r="T202" s="302">
        <f>0.00001*$Q202*F174</f>
        <v>0</v>
      </c>
      <c r="U202" s="302">
        <f>0.00001*$Q202*G174</f>
        <v>0</v>
      </c>
      <c r="V202" s="302">
        <f>0.00001*$Q202*H174</f>
        <v>0</v>
      </c>
      <c r="W202" s="302">
        <f>0.00001*$Q202*I174</f>
        <v>0</v>
      </c>
      <c r="X202" s="302">
        <f>0.00001*$Q202*J174</f>
        <v>0</v>
      </c>
      <c r="Y202" s="302">
        <f>0.00001*$Q202*K174</f>
        <v>0</v>
      </c>
      <c r="Z202" s="302">
        <f>0.00001*$Q202*L174</f>
        <v>0</v>
      </c>
      <c r="AA202" s="302">
        <f>0.00001*$Q202*M174</f>
        <v>0</v>
      </c>
      <c r="AB202" s="302">
        <f>0.00001*$Q202*N174</f>
        <v>0</v>
      </c>
      <c r="AC202" s="302">
        <f>0.00001*$Q202*$O174</f>
        <v>0</v>
      </c>
      <c r="AD202" s="302">
        <f>SUM(R202:AC202)</f>
        <v>0</v>
      </c>
      <c r="AE202" s="139"/>
    </row>
    <row r="203" spans="1:31" ht="19.5" thickBot="1">
      <c r="A203" s="556"/>
      <c r="B203" s="585"/>
      <c r="C203" s="562" t="s">
        <v>103</v>
      </c>
      <c r="D203" s="660"/>
      <c r="E203" s="662"/>
      <c r="F203" s="662"/>
      <c r="G203" s="662"/>
      <c r="H203" s="662"/>
      <c r="I203" s="662"/>
      <c r="J203" s="662"/>
      <c r="K203" s="662"/>
      <c r="L203" s="662"/>
      <c r="M203" s="661"/>
      <c r="N203" s="661"/>
      <c r="O203" s="663"/>
      <c r="P203" s="293">
        <f aca="true" t="shared" si="95" ref="P203:P218">P202+1</f>
        <v>2</v>
      </c>
      <c r="Q203" s="301">
        <f>MAX(C96:N96)</f>
        <v>0</v>
      </c>
      <c r="R203" s="302">
        <f>D178*$Q203/100000</f>
        <v>0</v>
      </c>
      <c r="S203" s="302">
        <f>E178*$Q203/100000</f>
        <v>0</v>
      </c>
      <c r="T203" s="302">
        <f>F178*$Q203/100000</f>
        <v>0</v>
      </c>
      <c r="U203" s="302">
        <f>G178*$Q203/100000</f>
        <v>0</v>
      </c>
      <c r="V203" s="302">
        <f>H178*$Q203/100000</f>
        <v>0</v>
      </c>
      <c r="W203" s="302">
        <f>I178*$Q203/100000</f>
        <v>0</v>
      </c>
      <c r="X203" s="302">
        <f>J178*$Q203/100000</f>
        <v>0</v>
      </c>
      <c r="Y203" s="302">
        <f>K178*$Q203/100000</f>
        <v>0</v>
      </c>
      <c r="Z203" s="302">
        <f>L178*$Q203/100000</f>
        <v>0</v>
      </c>
      <c r="AA203" s="302">
        <f>M178*$Q203/100000</f>
        <v>0</v>
      </c>
      <c r="AB203" s="302">
        <f>N178*$Q203/100000</f>
        <v>0</v>
      </c>
      <c r="AC203" s="302">
        <f>$O178*$Q203/100000</f>
        <v>0</v>
      </c>
      <c r="AD203" s="302">
        <f aca="true" t="shared" si="96" ref="AD203:AD218">SUM(R203:AC203)</f>
        <v>0</v>
      </c>
      <c r="AE203" s="139"/>
    </row>
    <row r="204" spans="1:31" ht="19.5" thickTop="1">
      <c r="A204" s="513"/>
      <c r="B204" s="586"/>
      <c r="C204" s="560" t="s">
        <v>100</v>
      </c>
      <c r="D204" s="654">
        <f aca="true" t="shared" si="97" ref="D204:O204">R33</f>
        <v>0</v>
      </c>
      <c r="E204" s="655">
        <f t="shared" si="97"/>
        <v>0</v>
      </c>
      <c r="F204" s="655">
        <f t="shared" si="97"/>
        <v>0</v>
      </c>
      <c r="G204" s="655">
        <f t="shared" si="97"/>
        <v>0</v>
      </c>
      <c r="H204" s="655">
        <f t="shared" si="97"/>
        <v>0</v>
      </c>
      <c r="I204" s="655">
        <f t="shared" si="97"/>
        <v>0</v>
      </c>
      <c r="J204" s="655">
        <f t="shared" si="97"/>
        <v>0</v>
      </c>
      <c r="K204" s="655">
        <f t="shared" si="97"/>
        <v>0</v>
      </c>
      <c r="L204" s="655">
        <f t="shared" si="97"/>
        <v>0</v>
      </c>
      <c r="M204" s="655">
        <f t="shared" si="97"/>
        <v>0</v>
      </c>
      <c r="N204" s="655">
        <f t="shared" si="97"/>
        <v>0</v>
      </c>
      <c r="O204" s="655">
        <f t="shared" si="97"/>
        <v>0</v>
      </c>
      <c r="P204" s="293">
        <f t="shared" si="95"/>
        <v>3</v>
      </c>
      <c r="Q204" s="301">
        <f>MAX(C98:N98)</f>
        <v>0</v>
      </c>
      <c r="R204" s="302">
        <f>D182*$Q204/100000</f>
        <v>0</v>
      </c>
      <c r="S204" s="302">
        <f>E182*$Q204/100000</f>
        <v>0</v>
      </c>
      <c r="T204" s="302">
        <f>F182*$Q204/100000</f>
        <v>0</v>
      </c>
      <c r="U204" s="302">
        <f>G182*$Q204/100000</f>
        <v>0</v>
      </c>
      <c r="V204" s="302">
        <f>H182*$Q204/100000</f>
        <v>0</v>
      </c>
      <c r="W204" s="302">
        <f>I182*$Q204/100000</f>
        <v>0</v>
      </c>
      <c r="X204" s="302">
        <f>J182*$Q204/100000</f>
        <v>0</v>
      </c>
      <c r="Y204" s="302">
        <f>K182*$Q204/100000</f>
        <v>0</v>
      </c>
      <c r="Z204" s="302">
        <f>L182*$Q204/100000</f>
        <v>0</v>
      </c>
      <c r="AA204" s="302">
        <f>M182*$Q204/100000</f>
        <v>0</v>
      </c>
      <c r="AB204" s="302">
        <f>N182*$Q204/100000</f>
        <v>0</v>
      </c>
      <c r="AC204" s="302">
        <f>$O182*$Q204/100000</f>
        <v>0</v>
      </c>
      <c r="AD204" s="302">
        <f t="shared" si="96"/>
        <v>0</v>
      </c>
      <c r="AE204" s="139"/>
    </row>
    <row r="205" spans="1:31" ht="18.75">
      <c r="A205" s="513">
        <v>9</v>
      </c>
      <c r="B205" s="584">
        <f>$B$49</f>
        <v>0</v>
      </c>
      <c r="C205" s="561" t="s">
        <v>101</v>
      </c>
      <c r="D205" s="657"/>
      <c r="E205" s="661"/>
      <c r="F205" s="661"/>
      <c r="G205" s="661"/>
      <c r="H205" s="661"/>
      <c r="I205" s="661"/>
      <c r="J205" s="661"/>
      <c r="K205" s="661"/>
      <c r="L205" s="661"/>
      <c r="M205" s="661"/>
      <c r="N205" s="661"/>
      <c r="O205" s="661"/>
      <c r="P205" s="293">
        <f t="shared" si="95"/>
        <v>4</v>
      </c>
      <c r="Q205" s="301">
        <f>MAX(C100:N100)</f>
        <v>0</v>
      </c>
      <c r="R205" s="302">
        <f>D186*$Q205/100000</f>
        <v>0</v>
      </c>
      <c r="S205" s="302">
        <f>E186*$Q205/100000</f>
        <v>0</v>
      </c>
      <c r="T205" s="302">
        <f>F186*$Q205/100000</f>
        <v>0</v>
      </c>
      <c r="U205" s="302">
        <f>G186*$Q205/100000</f>
        <v>0</v>
      </c>
      <c r="V205" s="302">
        <f>H186*$Q205/100000</f>
        <v>0</v>
      </c>
      <c r="W205" s="302">
        <f>I186*$Q205/100000</f>
        <v>0</v>
      </c>
      <c r="X205" s="302">
        <f>J186*$Q205/100000</f>
        <v>0</v>
      </c>
      <c r="Y205" s="302">
        <f>K186*$Q205/100000</f>
        <v>0</v>
      </c>
      <c r="Z205" s="302">
        <f>L186*$Q205/100000</f>
        <v>0</v>
      </c>
      <c r="AA205" s="302">
        <f>M186*$Q205/100000</f>
        <v>0</v>
      </c>
      <c r="AB205" s="302">
        <f>N186*$Q205/100000</f>
        <v>0</v>
      </c>
      <c r="AC205" s="302">
        <f>O186*$Q205/100000</f>
        <v>0</v>
      </c>
      <c r="AD205" s="302">
        <f t="shared" si="96"/>
        <v>0</v>
      </c>
      <c r="AE205" s="139"/>
    </row>
    <row r="206" spans="1:31" ht="18.75">
      <c r="A206" s="555"/>
      <c r="B206" s="584"/>
      <c r="C206" s="561" t="s">
        <v>102</v>
      </c>
      <c r="D206" s="658">
        <f aca="true" t="shared" si="98" ref="D206:O206">D$169*D205/100</f>
        <v>0</v>
      </c>
      <c r="E206" s="659">
        <f t="shared" si="98"/>
        <v>0</v>
      </c>
      <c r="F206" s="659">
        <f t="shared" si="98"/>
        <v>0</v>
      </c>
      <c r="G206" s="659">
        <f t="shared" si="98"/>
        <v>0</v>
      </c>
      <c r="H206" s="659">
        <f t="shared" si="98"/>
        <v>0</v>
      </c>
      <c r="I206" s="659">
        <f t="shared" si="98"/>
        <v>0</v>
      </c>
      <c r="J206" s="659">
        <f t="shared" si="98"/>
        <v>0</v>
      </c>
      <c r="K206" s="659">
        <f t="shared" si="98"/>
        <v>0</v>
      </c>
      <c r="L206" s="659">
        <f t="shared" si="98"/>
        <v>0</v>
      </c>
      <c r="M206" s="659">
        <f t="shared" si="98"/>
        <v>0</v>
      </c>
      <c r="N206" s="659">
        <f t="shared" si="98"/>
        <v>0</v>
      </c>
      <c r="O206" s="659">
        <f t="shared" si="98"/>
        <v>0</v>
      </c>
      <c r="P206" s="293">
        <f t="shared" si="95"/>
        <v>5</v>
      </c>
      <c r="Q206" s="301">
        <f>MAX(C102:N102)</f>
        <v>0</v>
      </c>
      <c r="R206" s="302">
        <f>D190*$Q206/100000</f>
        <v>0</v>
      </c>
      <c r="S206" s="302">
        <f>E190*$Q206/100000</f>
        <v>0</v>
      </c>
      <c r="T206" s="302">
        <f>F190*$Q206/100000</f>
        <v>0</v>
      </c>
      <c r="U206" s="302">
        <f>G190*$Q206/100000</f>
        <v>0</v>
      </c>
      <c r="V206" s="302">
        <f>H190*$Q206/100000</f>
        <v>0</v>
      </c>
      <c r="W206" s="302">
        <f>I190*$Q206/100000</f>
        <v>0</v>
      </c>
      <c r="X206" s="302">
        <f>J190*$Q206/100000</f>
        <v>0</v>
      </c>
      <c r="Y206" s="302">
        <f>K190*$Q206/100000</f>
        <v>0</v>
      </c>
      <c r="Z206" s="302">
        <f>L190*$Q206/100000</f>
        <v>0</v>
      </c>
      <c r="AA206" s="302">
        <f>M190*$Q206/100000</f>
        <v>0</v>
      </c>
      <c r="AB206" s="302">
        <f>N190*$Q206/100000</f>
        <v>0</v>
      </c>
      <c r="AC206" s="302">
        <f>O190*$Q206/100000</f>
        <v>0</v>
      </c>
      <c r="AD206" s="302">
        <f t="shared" si="96"/>
        <v>0</v>
      </c>
      <c r="AE206" s="139"/>
    </row>
    <row r="207" spans="1:31" ht="19.5" thickBot="1">
      <c r="A207" s="556"/>
      <c r="B207" s="585"/>
      <c r="C207" s="562" t="s">
        <v>103</v>
      </c>
      <c r="D207" s="660"/>
      <c r="E207" s="662"/>
      <c r="F207" s="662"/>
      <c r="G207" s="662"/>
      <c r="H207" s="662"/>
      <c r="I207" s="662"/>
      <c r="J207" s="662"/>
      <c r="K207" s="662"/>
      <c r="L207" s="662"/>
      <c r="M207" s="661"/>
      <c r="N207" s="661"/>
      <c r="O207" s="663"/>
      <c r="P207" s="293">
        <f t="shared" si="95"/>
        <v>6</v>
      </c>
      <c r="Q207" s="301">
        <f>MAX(C104:N104)</f>
        <v>0</v>
      </c>
      <c r="R207" s="302">
        <f>D194*$Q207/100000</f>
        <v>0</v>
      </c>
      <c r="S207" s="302">
        <f>E194*$Q207/100000</f>
        <v>0</v>
      </c>
      <c r="T207" s="302">
        <f>F194*$Q207/100000</f>
        <v>0</v>
      </c>
      <c r="U207" s="302">
        <f>G194*$Q207/100000</f>
        <v>0</v>
      </c>
      <c r="V207" s="302">
        <f>H194*$Q207/100000</f>
        <v>0</v>
      </c>
      <c r="W207" s="302">
        <f>I194*$Q207/100000</f>
        <v>0</v>
      </c>
      <c r="X207" s="302">
        <f>J194*$Q207/100000</f>
        <v>0</v>
      </c>
      <c r="Y207" s="302">
        <f>K194*$Q207/100000</f>
        <v>0</v>
      </c>
      <c r="Z207" s="302">
        <f>L194*$Q207/100000</f>
        <v>0</v>
      </c>
      <c r="AA207" s="302">
        <f>M194*$Q207/100000</f>
        <v>0</v>
      </c>
      <c r="AB207" s="302">
        <f>N194*$Q207/100000</f>
        <v>0</v>
      </c>
      <c r="AC207" s="302">
        <f>O194*$Q207/100000</f>
        <v>0</v>
      </c>
      <c r="AD207" s="302">
        <f t="shared" si="96"/>
        <v>0</v>
      </c>
      <c r="AE207" s="139"/>
    </row>
    <row r="208" spans="1:31" ht="19.5" thickTop="1">
      <c r="A208" s="513"/>
      <c r="B208" s="586"/>
      <c r="C208" s="560" t="s">
        <v>100</v>
      </c>
      <c r="D208" s="654">
        <f aca="true" t="shared" si="99" ref="D208:O208">R34</f>
        <v>0</v>
      </c>
      <c r="E208" s="655">
        <f t="shared" si="99"/>
        <v>0</v>
      </c>
      <c r="F208" s="655">
        <f t="shared" si="99"/>
        <v>0</v>
      </c>
      <c r="G208" s="655">
        <f t="shared" si="99"/>
        <v>0</v>
      </c>
      <c r="H208" s="655">
        <f t="shared" si="99"/>
        <v>0</v>
      </c>
      <c r="I208" s="655">
        <f t="shared" si="99"/>
        <v>0</v>
      </c>
      <c r="J208" s="655">
        <f t="shared" si="99"/>
        <v>0</v>
      </c>
      <c r="K208" s="655">
        <f t="shared" si="99"/>
        <v>0</v>
      </c>
      <c r="L208" s="655">
        <f t="shared" si="99"/>
        <v>0</v>
      </c>
      <c r="M208" s="655">
        <f t="shared" si="99"/>
        <v>0</v>
      </c>
      <c r="N208" s="655">
        <f t="shared" si="99"/>
        <v>0</v>
      </c>
      <c r="O208" s="655">
        <f t="shared" si="99"/>
        <v>0</v>
      </c>
      <c r="P208" s="293">
        <f t="shared" si="95"/>
        <v>7</v>
      </c>
      <c r="Q208" s="301">
        <f>MAX(C106:N106)</f>
        <v>0</v>
      </c>
      <c r="R208" s="302">
        <f>D198*$Q208/100000</f>
        <v>0</v>
      </c>
      <c r="S208" s="302">
        <f>E198*$Q208/100000</f>
        <v>0</v>
      </c>
      <c r="T208" s="302">
        <f>F198*$Q208/100000</f>
        <v>0</v>
      </c>
      <c r="U208" s="302">
        <f>G198*$Q208/100000</f>
        <v>0</v>
      </c>
      <c r="V208" s="302">
        <f>H198*$Q208/100000</f>
        <v>0</v>
      </c>
      <c r="W208" s="302">
        <f>I198*$Q208/100000</f>
        <v>0</v>
      </c>
      <c r="X208" s="302">
        <f>J198*$Q208/100000</f>
        <v>0</v>
      </c>
      <c r="Y208" s="302">
        <f>K198*$Q208/100000</f>
        <v>0</v>
      </c>
      <c r="Z208" s="302">
        <f>L198*$Q208/100000</f>
        <v>0</v>
      </c>
      <c r="AA208" s="302">
        <f>M198*$Q208/100000</f>
        <v>0</v>
      </c>
      <c r="AB208" s="302">
        <f>N198*$Q208/100000</f>
        <v>0</v>
      </c>
      <c r="AC208" s="302">
        <f>O198*$Q208/100000</f>
        <v>0</v>
      </c>
      <c r="AD208" s="302">
        <f t="shared" si="96"/>
        <v>0</v>
      </c>
      <c r="AE208" s="139"/>
    </row>
    <row r="209" spans="1:31" ht="18.75">
      <c r="A209" s="513">
        <v>10</v>
      </c>
      <c r="B209" s="584">
        <f>$B$50</f>
        <v>0</v>
      </c>
      <c r="C209" s="561" t="s">
        <v>101</v>
      </c>
      <c r="D209" s="657"/>
      <c r="E209" s="661"/>
      <c r="F209" s="661"/>
      <c r="G209" s="661"/>
      <c r="H209" s="661"/>
      <c r="I209" s="661"/>
      <c r="J209" s="661"/>
      <c r="K209" s="661"/>
      <c r="L209" s="661"/>
      <c r="M209" s="661"/>
      <c r="N209" s="661"/>
      <c r="O209" s="661"/>
      <c r="P209" s="293">
        <f t="shared" si="95"/>
        <v>8</v>
      </c>
      <c r="Q209" s="301">
        <f>MAX(C108:N108)</f>
        <v>0</v>
      </c>
      <c r="R209" s="302">
        <f>D202*$Q209/100000</f>
        <v>0</v>
      </c>
      <c r="S209" s="302">
        <f>E202*$Q209/100000</f>
        <v>0</v>
      </c>
      <c r="T209" s="302">
        <f>F202*$Q209/100000</f>
        <v>0</v>
      </c>
      <c r="U209" s="302">
        <f>G202*$Q209/100000</f>
        <v>0</v>
      </c>
      <c r="V209" s="302">
        <f>H202*$Q209/100000</f>
        <v>0</v>
      </c>
      <c r="W209" s="302">
        <f>I202*$Q209/100000</f>
        <v>0</v>
      </c>
      <c r="X209" s="302">
        <f>J202*$Q209/100000</f>
        <v>0</v>
      </c>
      <c r="Y209" s="302">
        <f>K202*$Q209/100000</f>
        <v>0</v>
      </c>
      <c r="Z209" s="302">
        <f>L202*$Q209/100000</f>
        <v>0</v>
      </c>
      <c r="AA209" s="302">
        <f>M202*$Q209/100000</f>
        <v>0</v>
      </c>
      <c r="AB209" s="302">
        <f>N202*$Q209/100000</f>
        <v>0</v>
      </c>
      <c r="AC209" s="302">
        <f>O202*$Q209/100000</f>
        <v>0</v>
      </c>
      <c r="AD209" s="302">
        <f t="shared" si="96"/>
        <v>0</v>
      </c>
      <c r="AE209" s="139"/>
    </row>
    <row r="210" spans="1:31" ht="18.75">
      <c r="A210" s="555"/>
      <c r="B210" s="584"/>
      <c r="C210" s="561" t="s">
        <v>102</v>
      </c>
      <c r="D210" s="658">
        <f aca="true" t="shared" si="100" ref="D210:O210">D$169*D209/100</f>
        <v>0</v>
      </c>
      <c r="E210" s="659">
        <f t="shared" si="100"/>
        <v>0</v>
      </c>
      <c r="F210" s="659">
        <f t="shared" si="100"/>
        <v>0</v>
      </c>
      <c r="G210" s="659">
        <f t="shared" si="100"/>
        <v>0</v>
      </c>
      <c r="H210" s="659">
        <f t="shared" si="100"/>
        <v>0</v>
      </c>
      <c r="I210" s="659">
        <f t="shared" si="100"/>
        <v>0</v>
      </c>
      <c r="J210" s="659">
        <f t="shared" si="100"/>
        <v>0</v>
      </c>
      <c r="K210" s="659">
        <f t="shared" si="100"/>
        <v>0</v>
      </c>
      <c r="L210" s="659">
        <f t="shared" si="100"/>
        <v>0</v>
      </c>
      <c r="M210" s="659">
        <f t="shared" si="100"/>
        <v>0</v>
      </c>
      <c r="N210" s="659">
        <f t="shared" si="100"/>
        <v>0</v>
      </c>
      <c r="O210" s="659">
        <f t="shared" si="100"/>
        <v>0</v>
      </c>
      <c r="P210" s="293">
        <f t="shared" si="95"/>
        <v>9</v>
      </c>
      <c r="Q210" s="301">
        <f>MAX(C110:N110)</f>
        <v>0</v>
      </c>
      <c r="R210" s="302">
        <f>D206*$Q210/100000</f>
        <v>0</v>
      </c>
      <c r="S210" s="302">
        <f>E206*$Q210/100000</f>
        <v>0</v>
      </c>
      <c r="T210" s="302">
        <f>F206*$Q210/100000</f>
        <v>0</v>
      </c>
      <c r="U210" s="302">
        <f>G206*$Q210/100000</f>
        <v>0</v>
      </c>
      <c r="V210" s="302">
        <f>H206*$Q210/100000</f>
        <v>0</v>
      </c>
      <c r="W210" s="302">
        <f>I206*$Q210/100000</f>
        <v>0</v>
      </c>
      <c r="X210" s="302">
        <f>J206*$Q210/100000</f>
        <v>0</v>
      </c>
      <c r="Y210" s="302">
        <f>K206*$Q210/100000</f>
        <v>0</v>
      </c>
      <c r="Z210" s="302">
        <f>L206*$Q210/100000</f>
        <v>0</v>
      </c>
      <c r="AA210" s="302">
        <f>M206*$Q210/100000</f>
        <v>0</v>
      </c>
      <c r="AB210" s="302">
        <f>N206*$Q210/100000</f>
        <v>0</v>
      </c>
      <c r="AC210" s="302">
        <f>O206*$Q210/100000</f>
        <v>0</v>
      </c>
      <c r="AD210" s="302">
        <f t="shared" si="96"/>
        <v>0</v>
      </c>
      <c r="AE210" s="139"/>
    </row>
    <row r="211" spans="1:31" ht="19.5" thickBot="1">
      <c r="A211" s="556"/>
      <c r="B211" s="585"/>
      <c r="C211" s="562" t="s">
        <v>103</v>
      </c>
      <c r="D211" s="660"/>
      <c r="E211" s="662"/>
      <c r="F211" s="662"/>
      <c r="G211" s="662"/>
      <c r="H211" s="662"/>
      <c r="I211" s="662"/>
      <c r="J211" s="662"/>
      <c r="K211" s="662"/>
      <c r="L211" s="662"/>
      <c r="M211" s="662"/>
      <c r="N211" s="662"/>
      <c r="O211" s="663"/>
      <c r="P211" s="293">
        <f t="shared" si="95"/>
        <v>10</v>
      </c>
      <c r="Q211" s="301">
        <f>MAX(C112:N112)</f>
        <v>0</v>
      </c>
      <c r="R211" s="302">
        <f>D210*$Q211/100000</f>
        <v>0</v>
      </c>
      <c r="S211" s="302">
        <f>E210*$Q211/100000</f>
        <v>0</v>
      </c>
      <c r="T211" s="302">
        <f>F210*$Q211/100000</f>
        <v>0</v>
      </c>
      <c r="U211" s="302">
        <f>G210*$Q211/100000</f>
        <v>0</v>
      </c>
      <c r="V211" s="302">
        <f>H210*$Q211/100000</f>
        <v>0</v>
      </c>
      <c r="W211" s="302">
        <f>I210*$Q211/100000</f>
        <v>0</v>
      </c>
      <c r="X211" s="302">
        <f>J210*$Q211/100000</f>
        <v>0</v>
      </c>
      <c r="Y211" s="302">
        <f>K210*$Q211/100000</f>
        <v>0</v>
      </c>
      <c r="Z211" s="302">
        <f>L210*$Q211/100000</f>
        <v>0</v>
      </c>
      <c r="AA211" s="302">
        <f>M210*$Q211/100000</f>
        <v>0</v>
      </c>
      <c r="AB211" s="302">
        <f>N210*$Q211/100000</f>
        <v>0</v>
      </c>
      <c r="AC211" s="302">
        <f>O210*$Q211/100000</f>
        <v>0</v>
      </c>
      <c r="AD211" s="302">
        <f t="shared" si="96"/>
        <v>0</v>
      </c>
      <c r="AE211" s="195"/>
    </row>
    <row r="212" spans="1:31" ht="19.5" thickTop="1">
      <c r="A212" s="513"/>
      <c r="B212" s="586"/>
      <c r="C212" s="560" t="s">
        <v>100</v>
      </c>
      <c r="D212" s="654">
        <f aca="true" t="shared" si="101" ref="D212:O212">R35</f>
        <v>0</v>
      </c>
      <c r="E212" s="655">
        <f t="shared" si="101"/>
        <v>0</v>
      </c>
      <c r="F212" s="655">
        <f t="shared" si="101"/>
        <v>0</v>
      </c>
      <c r="G212" s="655">
        <f t="shared" si="101"/>
        <v>0</v>
      </c>
      <c r="H212" s="655">
        <f t="shared" si="101"/>
        <v>0</v>
      </c>
      <c r="I212" s="655">
        <f t="shared" si="101"/>
        <v>0</v>
      </c>
      <c r="J212" s="655">
        <f t="shared" si="101"/>
        <v>0</v>
      </c>
      <c r="K212" s="655">
        <f t="shared" si="101"/>
        <v>0</v>
      </c>
      <c r="L212" s="655">
        <f t="shared" si="101"/>
        <v>0</v>
      </c>
      <c r="M212" s="655">
        <f t="shared" si="101"/>
        <v>0</v>
      </c>
      <c r="N212" s="655">
        <f t="shared" si="101"/>
        <v>0</v>
      </c>
      <c r="O212" s="655">
        <f t="shared" si="101"/>
        <v>0</v>
      </c>
      <c r="P212" s="293">
        <f t="shared" si="95"/>
        <v>11</v>
      </c>
      <c r="Q212" s="301">
        <f>MAX(C114:N114)</f>
        <v>0</v>
      </c>
      <c r="R212" s="302">
        <f>D214*$Q212/100000</f>
        <v>0</v>
      </c>
      <c r="S212" s="302">
        <f>E214*$Q212/100000</f>
        <v>0</v>
      </c>
      <c r="T212" s="302">
        <f>F214*$Q212/100000</f>
        <v>0</v>
      </c>
      <c r="U212" s="302">
        <f>G214*$Q212/100000</f>
        <v>0</v>
      </c>
      <c r="V212" s="302">
        <f>H214*$Q212/100000</f>
        <v>0</v>
      </c>
      <c r="W212" s="302">
        <f>I214*$Q212/100000</f>
        <v>0</v>
      </c>
      <c r="X212" s="302">
        <f>J214*$Q212/100000</f>
        <v>0</v>
      </c>
      <c r="Y212" s="302">
        <f>K214*$Q212/100000</f>
        <v>0</v>
      </c>
      <c r="Z212" s="302">
        <f>L214*$Q212/100000</f>
        <v>0</v>
      </c>
      <c r="AA212" s="302">
        <f>M214*$Q212/100000</f>
        <v>0</v>
      </c>
      <c r="AB212" s="302">
        <f>N214*$Q212/100000</f>
        <v>0</v>
      </c>
      <c r="AC212" s="302">
        <f>O214*$Q212/100000</f>
        <v>0</v>
      </c>
      <c r="AD212" s="302">
        <f t="shared" si="96"/>
        <v>0</v>
      </c>
      <c r="AE212" s="139"/>
    </row>
    <row r="213" spans="1:31" ht="18.75">
      <c r="A213" s="513">
        <v>11</v>
      </c>
      <c r="B213" s="584">
        <f>$B$51</f>
        <v>0</v>
      </c>
      <c r="C213" s="561" t="s">
        <v>101</v>
      </c>
      <c r="D213" s="657"/>
      <c r="E213" s="661"/>
      <c r="F213" s="661"/>
      <c r="G213" s="661"/>
      <c r="H213" s="661"/>
      <c r="I213" s="661"/>
      <c r="J213" s="661"/>
      <c r="K213" s="661"/>
      <c r="L213" s="661"/>
      <c r="M213" s="661"/>
      <c r="N213" s="661"/>
      <c r="O213" s="661"/>
      <c r="P213" s="293">
        <f t="shared" si="95"/>
        <v>12</v>
      </c>
      <c r="Q213" s="301">
        <f>MAX(C116:N116)</f>
        <v>0</v>
      </c>
      <c r="R213" s="302">
        <f>D218*$Q213/100000</f>
        <v>0</v>
      </c>
      <c r="S213" s="302">
        <f>E218*$Q213/100000</f>
        <v>0</v>
      </c>
      <c r="T213" s="302">
        <f>F218*$Q213/100000</f>
        <v>0</v>
      </c>
      <c r="U213" s="302">
        <f>G218*$Q213/100000</f>
        <v>0</v>
      </c>
      <c r="V213" s="302">
        <f>H218*$Q213/100000</f>
        <v>0</v>
      </c>
      <c r="W213" s="302">
        <f>I218*$Q213/100000</f>
        <v>0</v>
      </c>
      <c r="X213" s="302">
        <f>J218*$Q213/100000</f>
        <v>0</v>
      </c>
      <c r="Y213" s="302">
        <f>K218*$Q213/100000</f>
        <v>0</v>
      </c>
      <c r="Z213" s="302">
        <f>L218*$Q213/100000</f>
        <v>0</v>
      </c>
      <c r="AA213" s="302">
        <f>M218*$Q213/100000</f>
        <v>0</v>
      </c>
      <c r="AB213" s="302">
        <f>N218*$Q213/100000</f>
        <v>0</v>
      </c>
      <c r="AC213" s="302">
        <f>O218*$Q213/100000</f>
        <v>0</v>
      </c>
      <c r="AD213" s="302">
        <f t="shared" si="96"/>
        <v>0</v>
      </c>
      <c r="AE213" s="139"/>
    </row>
    <row r="214" spans="1:31" ht="18.75">
      <c r="A214" s="555"/>
      <c r="B214" s="584"/>
      <c r="C214" s="561" t="s">
        <v>102</v>
      </c>
      <c r="D214" s="658">
        <f aca="true" t="shared" si="102" ref="D214:O214">D$169*D213/100</f>
        <v>0</v>
      </c>
      <c r="E214" s="659">
        <f t="shared" si="102"/>
        <v>0</v>
      </c>
      <c r="F214" s="659">
        <f t="shared" si="102"/>
        <v>0</v>
      </c>
      <c r="G214" s="659">
        <f t="shared" si="102"/>
        <v>0</v>
      </c>
      <c r="H214" s="659">
        <f t="shared" si="102"/>
        <v>0</v>
      </c>
      <c r="I214" s="659">
        <f t="shared" si="102"/>
        <v>0</v>
      </c>
      <c r="J214" s="659">
        <f t="shared" si="102"/>
        <v>0</v>
      </c>
      <c r="K214" s="659">
        <f t="shared" si="102"/>
        <v>0</v>
      </c>
      <c r="L214" s="659">
        <f t="shared" si="102"/>
        <v>0</v>
      </c>
      <c r="M214" s="659">
        <f t="shared" si="102"/>
        <v>0</v>
      </c>
      <c r="N214" s="659">
        <f t="shared" si="102"/>
        <v>0</v>
      </c>
      <c r="O214" s="659">
        <f t="shared" si="102"/>
        <v>0</v>
      </c>
      <c r="P214" s="293">
        <f t="shared" si="95"/>
        <v>13</v>
      </c>
      <c r="Q214" s="301">
        <f>MAX(C118:N118)</f>
        <v>0</v>
      </c>
      <c r="R214" s="302">
        <f>D222*$Q214/100000</f>
        <v>0</v>
      </c>
      <c r="S214" s="302">
        <f>E222*$Q214/100000</f>
        <v>0</v>
      </c>
      <c r="T214" s="302">
        <f>F222*$Q214/100000</f>
        <v>0</v>
      </c>
      <c r="U214" s="302">
        <f>G222*$Q214/100000</f>
        <v>0</v>
      </c>
      <c r="V214" s="302">
        <f>H222*$Q214/100000</f>
        <v>0</v>
      </c>
      <c r="W214" s="302">
        <f>I222*$Q214/100000</f>
        <v>0</v>
      </c>
      <c r="X214" s="302">
        <f>J222*$Q214/100000</f>
        <v>0</v>
      </c>
      <c r="Y214" s="302">
        <f>K222*$Q214/100000</f>
        <v>0</v>
      </c>
      <c r="Z214" s="302">
        <f>L222*$Q214/100000</f>
        <v>0</v>
      </c>
      <c r="AA214" s="302">
        <f>M222*$Q214/100000</f>
        <v>0</v>
      </c>
      <c r="AB214" s="302">
        <f>N222*$Q214/100000</f>
        <v>0</v>
      </c>
      <c r="AC214" s="302">
        <f>O222*$Q214/100000</f>
        <v>0</v>
      </c>
      <c r="AD214" s="302">
        <f t="shared" si="96"/>
        <v>0</v>
      </c>
      <c r="AE214" s="139"/>
    </row>
    <row r="215" spans="1:31" ht="19.5" thickBot="1">
      <c r="A215" s="556"/>
      <c r="B215" s="585"/>
      <c r="C215" s="562" t="s">
        <v>103</v>
      </c>
      <c r="D215" s="660"/>
      <c r="E215" s="662"/>
      <c r="F215" s="662"/>
      <c r="G215" s="662"/>
      <c r="H215" s="662"/>
      <c r="I215" s="662"/>
      <c r="J215" s="662"/>
      <c r="K215" s="662"/>
      <c r="L215" s="662"/>
      <c r="M215" s="662"/>
      <c r="N215" s="662"/>
      <c r="O215" s="663"/>
      <c r="P215" s="293">
        <f t="shared" si="95"/>
        <v>14</v>
      </c>
      <c r="Q215" s="301">
        <f>MAX(C120:N120)</f>
        <v>0</v>
      </c>
      <c r="R215" s="302">
        <f>D226*$Q215/100000</f>
        <v>0</v>
      </c>
      <c r="S215" s="302">
        <f>E226*$Q215/100000</f>
        <v>0</v>
      </c>
      <c r="T215" s="302">
        <f>F226*$Q215/100000</f>
        <v>0</v>
      </c>
      <c r="U215" s="302">
        <f>G226*$Q215/100000</f>
        <v>0</v>
      </c>
      <c r="V215" s="302">
        <f>H226*$Q215/100000</f>
        <v>0</v>
      </c>
      <c r="W215" s="302">
        <f>I226*$Q215/100000</f>
        <v>0</v>
      </c>
      <c r="X215" s="302">
        <f>J226*$Q215/100000</f>
        <v>0</v>
      </c>
      <c r="Y215" s="302">
        <f>K226*$Q215/100000</f>
        <v>0</v>
      </c>
      <c r="Z215" s="302">
        <f>L226*$Q215/100000</f>
        <v>0</v>
      </c>
      <c r="AA215" s="302">
        <f>M226*$Q215/100000</f>
        <v>0</v>
      </c>
      <c r="AB215" s="302">
        <f>N226*$Q215/100000</f>
        <v>0</v>
      </c>
      <c r="AC215" s="302">
        <f>O226*$Q215/100000</f>
        <v>0</v>
      </c>
      <c r="AD215" s="302">
        <f t="shared" si="96"/>
        <v>0</v>
      </c>
      <c r="AE215" s="139"/>
    </row>
    <row r="216" spans="1:31" ht="19.5" thickTop="1">
      <c r="A216" s="513"/>
      <c r="B216" s="586"/>
      <c r="C216" s="560" t="s">
        <v>100</v>
      </c>
      <c r="D216" s="654">
        <f aca="true" t="shared" si="103" ref="D216:O216">R36</f>
        <v>0</v>
      </c>
      <c r="E216" s="655">
        <f t="shared" si="103"/>
        <v>0</v>
      </c>
      <c r="F216" s="655">
        <f t="shared" si="103"/>
        <v>0</v>
      </c>
      <c r="G216" s="655">
        <f t="shared" si="103"/>
        <v>0</v>
      </c>
      <c r="H216" s="655">
        <f t="shared" si="103"/>
        <v>0</v>
      </c>
      <c r="I216" s="655">
        <f t="shared" si="103"/>
        <v>0</v>
      </c>
      <c r="J216" s="655">
        <f t="shared" si="103"/>
        <v>0</v>
      </c>
      <c r="K216" s="655">
        <f t="shared" si="103"/>
        <v>0</v>
      </c>
      <c r="L216" s="655">
        <f t="shared" si="103"/>
        <v>0</v>
      </c>
      <c r="M216" s="655">
        <f t="shared" si="103"/>
        <v>0</v>
      </c>
      <c r="N216" s="655">
        <f t="shared" si="103"/>
        <v>0</v>
      </c>
      <c r="O216" s="655">
        <f t="shared" si="103"/>
        <v>0</v>
      </c>
      <c r="P216" s="293">
        <f t="shared" si="95"/>
        <v>15</v>
      </c>
      <c r="Q216" s="301">
        <f>MAX(C122:N122)</f>
        <v>0</v>
      </c>
      <c r="R216" s="302">
        <f>D230*Q216/100000</f>
        <v>0</v>
      </c>
      <c r="S216" s="302">
        <f>E230*R216/100000</f>
        <v>0</v>
      </c>
      <c r="T216" s="302">
        <f>F230*S216/100000</f>
        <v>0</v>
      </c>
      <c r="U216" s="302">
        <f>G230*T216/100000</f>
        <v>0</v>
      </c>
      <c r="V216" s="302">
        <f>H230*U216/100000</f>
        <v>0</v>
      </c>
      <c r="W216" s="302">
        <f>I230*V216/100000</f>
        <v>0</v>
      </c>
      <c r="X216" s="302">
        <f>J230*W216/100000</f>
        <v>0</v>
      </c>
      <c r="Y216" s="302">
        <f>K230*X216/100000</f>
        <v>0</v>
      </c>
      <c r="Z216" s="302">
        <f>L230*Y216/100000</f>
        <v>0</v>
      </c>
      <c r="AA216" s="302">
        <f>M230*Z216/100000</f>
        <v>0</v>
      </c>
      <c r="AB216" s="302">
        <f>N230*AA216/100000</f>
        <v>0</v>
      </c>
      <c r="AC216" s="302">
        <f>O230*AB216/100000</f>
        <v>0</v>
      </c>
      <c r="AD216" s="302">
        <f t="shared" si="96"/>
        <v>0</v>
      </c>
      <c r="AE216" s="139"/>
    </row>
    <row r="217" spans="1:31" ht="18.75">
      <c r="A217" s="513">
        <v>12</v>
      </c>
      <c r="B217" s="584">
        <f>$B$52</f>
        <v>0</v>
      </c>
      <c r="C217" s="561" t="s">
        <v>101</v>
      </c>
      <c r="D217" s="657"/>
      <c r="E217" s="661"/>
      <c r="F217" s="661"/>
      <c r="G217" s="661"/>
      <c r="H217" s="661"/>
      <c r="I217" s="661"/>
      <c r="J217" s="661"/>
      <c r="K217" s="661"/>
      <c r="L217" s="661"/>
      <c r="M217" s="661"/>
      <c r="N217" s="661"/>
      <c r="O217" s="661"/>
      <c r="P217" s="293">
        <f t="shared" si="95"/>
        <v>16</v>
      </c>
      <c r="Q217" s="301">
        <f>MAX(C124:N124)</f>
        <v>0</v>
      </c>
      <c r="R217" s="302">
        <f>D234*$Q217/100000</f>
        <v>0</v>
      </c>
      <c r="S217" s="302">
        <f>E234*$Q217/100000</f>
        <v>0</v>
      </c>
      <c r="T217" s="302">
        <f>F234*$Q217/100000</f>
        <v>0</v>
      </c>
      <c r="U217" s="302">
        <f>G234*$Q217/100000</f>
        <v>0</v>
      </c>
      <c r="V217" s="302">
        <f>H234*$Q217/100000</f>
        <v>0</v>
      </c>
      <c r="W217" s="302">
        <f>I234*$Q217/100000</f>
        <v>0</v>
      </c>
      <c r="X217" s="302">
        <f>J234*$Q217/100000</f>
        <v>0</v>
      </c>
      <c r="Y217" s="302">
        <f>K234*$Q217/100000</f>
        <v>0</v>
      </c>
      <c r="Z217" s="302">
        <f>L234*$Q217/100000</f>
        <v>0</v>
      </c>
      <c r="AA217" s="302">
        <f>M234*$Q217/100000</f>
        <v>0</v>
      </c>
      <c r="AB217" s="302">
        <f>N234*$Q217/100000</f>
        <v>0</v>
      </c>
      <c r="AC217" s="302">
        <f>O234*$Q217/100000</f>
        <v>0</v>
      </c>
      <c r="AD217" s="302">
        <f t="shared" si="96"/>
        <v>0</v>
      </c>
      <c r="AE217" s="139"/>
    </row>
    <row r="218" spans="1:31" ht="18.75">
      <c r="A218" s="555"/>
      <c r="B218" s="584"/>
      <c r="C218" s="561" t="s">
        <v>102</v>
      </c>
      <c r="D218" s="658">
        <f aca="true" t="shared" si="104" ref="D218:O218">D$169*D217/100</f>
        <v>0</v>
      </c>
      <c r="E218" s="659">
        <f t="shared" si="104"/>
        <v>0</v>
      </c>
      <c r="F218" s="659">
        <f t="shared" si="104"/>
        <v>0</v>
      </c>
      <c r="G218" s="659">
        <f t="shared" si="104"/>
        <v>0</v>
      </c>
      <c r="H218" s="659">
        <f t="shared" si="104"/>
        <v>0</v>
      </c>
      <c r="I218" s="659">
        <f t="shared" si="104"/>
        <v>0</v>
      </c>
      <c r="J218" s="659">
        <f t="shared" si="104"/>
        <v>0</v>
      </c>
      <c r="K218" s="659">
        <f t="shared" si="104"/>
        <v>0</v>
      </c>
      <c r="L218" s="659">
        <f t="shared" si="104"/>
        <v>0</v>
      </c>
      <c r="M218" s="659">
        <f t="shared" si="104"/>
        <v>0</v>
      </c>
      <c r="N218" s="659">
        <f t="shared" si="104"/>
        <v>0</v>
      </c>
      <c r="O218" s="659">
        <f t="shared" si="104"/>
        <v>0</v>
      </c>
      <c r="P218" s="293">
        <f t="shared" si="95"/>
        <v>17</v>
      </c>
      <c r="Q218" s="301">
        <f>MAX(C126:N126)</f>
        <v>0</v>
      </c>
      <c r="R218" s="302">
        <f>D238*$Q218/100000</f>
        <v>0</v>
      </c>
      <c r="S218" s="302">
        <f>E238*$Q218/100000</f>
        <v>0</v>
      </c>
      <c r="T218" s="302">
        <f>F238*$Q218/100000</f>
        <v>0</v>
      </c>
      <c r="U218" s="302">
        <f>G238*$Q218/100000</f>
        <v>0</v>
      </c>
      <c r="V218" s="302">
        <f>H238*$Q218/100000</f>
        <v>0</v>
      </c>
      <c r="W218" s="302">
        <f>I238*$Q218/100000</f>
        <v>0</v>
      </c>
      <c r="X218" s="302">
        <f>J238*$Q218/100000</f>
        <v>0</v>
      </c>
      <c r="Y218" s="302">
        <f>K238*$Q218/100000</f>
        <v>0</v>
      </c>
      <c r="Z218" s="302">
        <f>L238*$Q218/100000</f>
        <v>0</v>
      </c>
      <c r="AA218" s="302">
        <f>M238*$Q218/100000</f>
        <v>0</v>
      </c>
      <c r="AB218" s="302">
        <f>N238*$Q218/100000</f>
        <v>0</v>
      </c>
      <c r="AC218" s="302">
        <f>O238*$Q218/100000</f>
        <v>0</v>
      </c>
      <c r="AD218" s="302">
        <f t="shared" si="96"/>
        <v>0</v>
      </c>
      <c r="AE218" s="139"/>
    </row>
    <row r="219" spans="1:31" ht="19.5" thickBot="1">
      <c r="A219" s="556"/>
      <c r="B219" s="585"/>
      <c r="C219" s="562" t="s">
        <v>103</v>
      </c>
      <c r="D219" s="660"/>
      <c r="E219" s="662"/>
      <c r="F219" s="662"/>
      <c r="G219" s="662"/>
      <c r="H219" s="662"/>
      <c r="I219" s="662"/>
      <c r="J219" s="662"/>
      <c r="K219" s="662"/>
      <c r="L219" s="662"/>
      <c r="M219" s="662"/>
      <c r="N219" s="662"/>
      <c r="O219" s="663"/>
      <c r="P219" s="139"/>
      <c r="Q219" s="139"/>
      <c r="R219" s="139"/>
      <c r="S219" s="139"/>
      <c r="T219" s="139"/>
      <c r="U219" s="139"/>
      <c r="V219" s="139"/>
      <c r="W219" s="139"/>
      <c r="X219" s="139"/>
      <c r="Y219" s="139"/>
      <c r="Z219" s="139"/>
      <c r="AA219" s="139"/>
      <c r="AB219" s="139"/>
      <c r="AC219" s="139"/>
      <c r="AD219" s="139"/>
      <c r="AE219" s="139"/>
    </row>
    <row r="220" spans="1:31" ht="19.5" thickTop="1">
      <c r="A220" s="513"/>
      <c r="B220" s="586"/>
      <c r="C220" s="560" t="s">
        <v>100</v>
      </c>
      <c r="D220" s="654">
        <f aca="true" t="shared" si="105" ref="D220:O220">R37</f>
        <v>0</v>
      </c>
      <c r="E220" s="655">
        <f t="shared" si="105"/>
        <v>0</v>
      </c>
      <c r="F220" s="655">
        <f t="shared" si="105"/>
        <v>0</v>
      </c>
      <c r="G220" s="655">
        <f t="shared" si="105"/>
        <v>0</v>
      </c>
      <c r="H220" s="655">
        <f t="shared" si="105"/>
        <v>0</v>
      </c>
      <c r="I220" s="655">
        <f t="shared" si="105"/>
        <v>0</v>
      </c>
      <c r="J220" s="655">
        <f t="shared" si="105"/>
        <v>0</v>
      </c>
      <c r="K220" s="655">
        <f t="shared" si="105"/>
        <v>0</v>
      </c>
      <c r="L220" s="655">
        <f t="shared" si="105"/>
        <v>0</v>
      </c>
      <c r="M220" s="655">
        <f t="shared" si="105"/>
        <v>0</v>
      </c>
      <c r="N220" s="655">
        <f t="shared" si="105"/>
        <v>0</v>
      </c>
      <c r="O220" s="655">
        <f t="shared" si="105"/>
        <v>0</v>
      </c>
      <c r="P220" s="139"/>
      <c r="Q220" s="139"/>
      <c r="R220" s="139"/>
      <c r="S220" s="139"/>
      <c r="T220" s="139"/>
      <c r="U220" s="139"/>
      <c r="V220" s="139"/>
      <c r="W220" s="139"/>
      <c r="X220" s="139"/>
      <c r="Y220" s="139"/>
      <c r="Z220" s="139"/>
      <c r="AA220" s="139"/>
      <c r="AB220" s="139"/>
      <c r="AC220" s="139"/>
      <c r="AD220" s="139"/>
      <c r="AE220" s="139"/>
    </row>
    <row r="221" spans="1:31" ht="18.75">
      <c r="A221" s="513">
        <v>13</v>
      </c>
      <c r="B221" s="584">
        <f>$B$53</f>
        <v>0</v>
      </c>
      <c r="C221" s="561" t="s">
        <v>101</v>
      </c>
      <c r="D221" s="657"/>
      <c r="E221" s="661"/>
      <c r="F221" s="661"/>
      <c r="G221" s="661"/>
      <c r="H221" s="661"/>
      <c r="I221" s="661"/>
      <c r="J221" s="661"/>
      <c r="K221" s="661"/>
      <c r="L221" s="661"/>
      <c r="M221" s="661"/>
      <c r="N221" s="661"/>
      <c r="O221" s="661"/>
      <c r="P221" s="139"/>
      <c r="Q221" s="139"/>
      <c r="R221" s="139"/>
      <c r="S221" s="139"/>
      <c r="T221" s="139"/>
      <c r="U221" s="139"/>
      <c r="V221" s="139"/>
      <c r="W221" s="139"/>
      <c r="X221" s="139"/>
      <c r="Y221" s="139"/>
      <c r="Z221" s="139"/>
      <c r="AA221" s="139"/>
      <c r="AB221" s="139"/>
      <c r="AC221" s="139"/>
      <c r="AD221" s="139"/>
      <c r="AE221" s="139"/>
    </row>
    <row r="222" spans="1:31" ht="18.75">
      <c r="A222" s="555"/>
      <c r="B222" s="584"/>
      <c r="C222" s="561" t="s">
        <v>102</v>
      </c>
      <c r="D222" s="658">
        <f aca="true" t="shared" si="106" ref="D222:O222">D$169*D221/100</f>
        <v>0</v>
      </c>
      <c r="E222" s="659">
        <f t="shared" si="106"/>
        <v>0</v>
      </c>
      <c r="F222" s="659">
        <f t="shared" si="106"/>
        <v>0</v>
      </c>
      <c r="G222" s="659">
        <f t="shared" si="106"/>
        <v>0</v>
      </c>
      <c r="H222" s="659">
        <f t="shared" si="106"/>
        <v>0</v>
      </c>
      <c r="I222" s="659">
        <f t="shared" si="106"/>
        <v>0</v>
      </c>
      <c r="J222" s="659">
        <f t="shared" si="106"/>
        <v>0</v>
      </c>
      <c r="K222" s="659">
        <f t="shared" si="106"/>
        <v>0</v>
      </c>
      <c r="L222" s="659">
        <f t="shared" si="106"/>
        <v>0</v>
      </c>
      <c r="M222" s="659">
        <f t="shared" si="106"/>
        <v>0</v>
      </c>
      <c r="N222" s="659">
        <f t="shared" si="106"/>
        <v>0</v>
      </c>
      <c r="O222" s="659">
        <f t="shared" si="106"/>
        <v>0</v>
      </c>
      <c r="P222" s="139"/>
      <c r="Q222" s="139"/>
      <c r="R222" s="139"/>
      <c r="S222" s="139"/>
      <c r="T222" s="139"/>
      <c r="U222" s="139"/>
      <c r="V222" s="139"/>
      <c r="W222" s="139"/>
      <c r="X222" s="139"/>
      <c r="Y222" s="139"/>
      <c r="Z222" s="139"/>
      <c r="AA222" s="139"/>
      <c r="AB222" s="139"/>
      <c r="AC222" s="139"/>
      <c r="AD222" s="139"/>
      <c r="AE222" s="139"/>
    </row>
    <row r="223" spans="1:31" ht="19.5" thickBot="1">
      <c r="A223" s="556"/>
      <c r="B223" s="585"/>
      <c r="C223" s="562" t="s">
        <v>103</v>
      </c>
      <c r="D223" s="660"/>
      <c r="E223" s="662"/>
      <c r="F223" s="662"/>
      <c r="G223" s="662"/>
      <c r="H223" s="662"/>
      <c r="I223" s="662"/>
      <c r="J223" s="662"/>
      <c r="K223" s="662"/>
      <c r="L223" s="662"/>
      <c r="M223" s="662"/>
      <c r="N223" s="662"/>
      <c r="O223" s="663"/>
      <c r="P223" s="139" t="s">
        <v>111</v>
      </c>
      <c r="Q223" s="139"/>
      <c r="R223" s="139"/>
      <c r="S223" s="139"/>
      <c r="T223" s="139"/>
      <c r="U223" s="139"/>
      <c r="V223" s="139"/>
      <c r="W223" s="139"/>
      <c r="X223" s="139"/>
      <c r="Y223" s="139"/>
      <c r="Z223" s="139"/>
      <c r="AA223" s="139"/>
      <c r="AB223" s="139"/>
      <c r="AC223" s="139"/>
      <c r="AD223" s="139"/>
      <c r="AE223" s="139"/>
    </row>
    <row r="224" spans="1:31" ht="19.5" thickTop="1">
      <c r="A224" s="513"/>
      <c r="B224" s="586"/>
      <c r="C224" s="560" t="s">
        <v>100</v>
      </c>
      <c r="D224" s="654">
        <f aca="true" t="shared" si="107" ref="D224:O224">R38</f>
        <v>0</v>
      </c>
      <c r="E224" s="655">
        <f t="shared" si="107"/>
        <v>0</v>
      </c>
      <c r="F224" s="655">
        <f t="shared" si="107"/>
        <v>0</v>
      </c>
      <c r="G224" s="655">
        <f t="shared" si="107"/>
        <v>0</v>
      </c>
      <c r="H224" s="655">
        <f t="shared" si="107"/>
        <v>0</v>
      </c>
      <c r="I224" s="655">
        <f t="shared" si="107"/>
        <v>0</v>
      </c>
      <c r="J224" s="655">
        <f t="shared" si="107"/>
        <v>0</v>
      </c>
      <c r="K224" s="655">
        <f t="shared" si="107"/>
        <v>0</v>
      </c>
      <c r="L224" s="655">
        <f t="shared" si="107"/>
        <v>0</v>
      </c>
      <c r="M224" s="655">
        <f t="shared" si="107"/>
        <v>0</v>
      </c>
      <c r="N224" s="655">
        <f t="shared" si="107"/>
        <v>0</v>
      </c>
      <c r="O224" s="655">
        <f t="shared" si="107"/>
        <v>0</v>
      </c>
      <c r="P224" s="293" t="s">
        <v>112</v>
      </c>
      <c r="Q224" s="275">
        <f>SUM(Q226:Q242)</f>
        <v>0</v>
      </c>
      <c r="R224" s="275">
        <f aca="true" t="shared" si="108" ref="R224:AB224">SUM(R226:R242)</f>
        <v>0</v>
      </c>
      <c r="S224" s="275">
        <f t="shared" si="108"/>
        <v>0</v>
      </c>
      <c r="T224" s="275">
        <f t="shared" si="108"/>
        <v>0</v>
      </c>
      <c r="U224" s="275">
        <f t="shared" si="108"/>
        <v>0</v>
      </c>
      <c r="V224" s="275">
        <f t="shared" si="108"/>
        <v>0</v>
      </c>
      <c r="W224" s="275">
        <f t="shared" si="108"/>
        <v>0</v>
      </c>
      <c r="X224" s="275">
        <f t="shared" si="108"/>
        <v>0</v>
      </c>
      <c r="Y224" s="275">
        <f t="shared" si="108"/>
        <v>0</v>
      </c>
      <c r="Z224" s="275">
        <f t="shared" si="108"/>
        <v>0</v>
      </c>
      <c r="AA224" s="275">
        <f t="shared" si="108"/>
        <v>0</v>
      </c>
      <c r="AB224" s="275">
        <f t="shared" si="108"/>
        <v>0</v>
      </c>
      <c r="AC224" s="139"/>
      <c r="AD224" s="139"/>
      <c r="AE224" s="139"/>
    </row>
    <row r="225" spans="1:31" ht="19.5" thickBot="1">
      <c r="A225" s="513">
        <v>14</v>
      </c>
      <c r="B225" s="584">
        <f>$B$54</f>
        <v>0</v>
      </c>
      <c r="C225" s="561" t="s">
        <v>101</v>
      </c>
      <c r="D225" s="657"/>
      <c r="E225" s="661"/>
      <c r="F225" s="661"/>
      <c r="G225" s="661"/>
      <c r="H225" s="661"/>
      <c r="I225" s="661"/>
      <c r="J225" s="661"/>
      <c r="K225" s="661"/>
      <c r="L225" s="661"/>
      <c r="M225" s="661"/>
      <c r="N225" s="661"/>
      <c r="O225" s="661"/>
      <c r="P225" s="303" t="s">
        <v>113</v>
      </c>
      <c r="Q225" s="279">
        <f aca="true" t="shared" si="109" ref="Q225:AB225">D39</f>
        <v>0</v>
      </c>
      <c r="R225" s="262">
        <f t="shared" si="109"/>
        <v>0</v>
      </c>
      <c r="S225" s="262">
        <f t="shared" si="109"/>
        <v>0</v>
      </c>
      <c r="T225" s="262">
        <f t="shared" si="109"/>
        <v>0</v>
      </c>
      <c r="U225" s="262">
        <f t="shared" si="109"/>
        <v>0</v>
      </c>
      <c r="V225" s="262">
        <f t="shared" si="109"/>
        <v>0</v>
      </c>
      <c r="W225" s="262">
        <f t="shared" si="109"/>
        <v>0</v>
      </c>
      <c r="X225" s="262">
        <f t="shared" si="109"/>
        <v>0</v>
      </c>
      <c r="Y225" s="262">
        <f t="shared" si="109"/>
        <v>0</v>
      </c>
      <c r="Z225" s="262">
        <f t="shared" si="109"/>
        <v>0</v>
      </c>
      <c r="AA225" s="262">
        <f t="shared" si="109"/>
        <v>0</v>
      </c>
      <c r="AB225" s="262">
        <f t="shared" si="109"/>
        <v>0</v>
      </c>
      <c r="AC225" s="139" t="s">
        <v>4</v>
      </c>
      <c r="AD225" s="139"/>
      <c r="AE225" s="139"/>
    </row>
    <row r="226" spans="1:31" ht="18.75">
      <c r="A226" s="555"/>
      <c r="B226" s="584"/>
      <c r="C226" s="561" t="s">
        <v>102</v>
      </c>
      <c r="D226" s="658">
        <f aca="true" t="shared" si="110" ref="D226:O226">D$169*D225/100</f>
        <v>0</v>
      </c>
      <c r="E226" s="659">
        <f t="shared" si="110"/>
        <v>0</v>
      </c>
      <c r="F226" s="659">
        <f t="shared" si="110"/>
        <v>0</v>
      </c>
      <c r="G226" s="659">
        <f t="shared" si="110"/>
        <v>0</v>
      </c>
      <c r="H226" s="659">
        <f t="shared" si="110"/>
        <v>0</v>
      </c>
      <c r="I226" s="659">
        <f t="shared" si="110"/>
        <v>0</v>
      </c>
      <c r="J226" s="659">
        <f t="shared" si="110"/>
        <v>0</v>
      </c>
      <c r="K226" s="659">
        <f t="shared" si="110"/>
        <v>0</v>
      </c>
      <c r="L226" s="659">
        <f t="shared" si="110"/>
        <v>0</v>
      </c>
      <c r="M226" s="659">
        <f t="shared" si="110"/>
        <v>0</v>
      </c>
      <c r="N226" s="659">
        <f t="shared" si="110"/>
        <v>0</v>
      </c>
      <c r="O226" s="659">
        <f t="shared" si="110"/>
        <v>0</v>
      </c>
      <c r="P226" s="304">
        <v>1</v>
      </c>
      <c r="Q226" s="275">
        <f>C255/100000*$O94</f>
        <v>0</v>
      </c>
      <c r="R226" s="275">
        <f>D255/100000*$O94</f>
        <v>0</v>
      </c>
      <c r="S226" s="275">
        <f>E255/100000*$O94</f>
        <v>0</v>
      </c>
      <c r="T226" s="275">
        <f>F255/100000*$O94</f>
        <v>0</v>
      </c>
      <c r="U226" s="275">
        <f>G255/100000*$O94</f>
        <v>0</v>
      </c>
      <c r="V226" s="275">
        <f>H255/100000*$O94</f>
        <v>0</v>
      </c>
      <c r="W226" s="275">
        <f>I255/100000*$O94</f>
        <v>0</v>
      </c>
      <c r="X226" s="275">
        <f>J255/100000*$O94</f>
        <v>0</v>
      </c>
      <c r="Y226" s="275">
        <f>K255/100000*$O94</f>
        <v>0</v>
      </c>
      <c r="Z226" s="275">
        <f>L255/100000*$O94</f>
        <v>0</v>
      </c>
      <c r="AA226" s="275">
        <f>M255/100000*$O94</f>
        <v>0</v>
      </c>
      <c r="AB226" s="275">
        <f>N255/100000*$O94</f>
        <v>0</v>
      </c>
      <c r="AC226" s="275">
        <f>SUM(Q226:AB226)</f>
        <v>0</v>
      </c>
      <c r="AD226" s="139"/>
      <c r="AE226" s="139"/>
    </row>
    <row r="227" spans="1:31" ht="19.5" thickBot="1">
      <c r="A227" s="556"/>
      <c r="B227" s="585"/>
      <c r="C227" s="562" t="s">
        <v>103</v>
      </c>
      <c r="D227" s="660"/>
      <c r="E227" s="662"/>
      <c r="F227" s="662"/>
      <c r="G227" s="662"/>
      <c r="H227" s="662"/>
      <c r="I227" s="662"/>
      <c r="J227" s="662"/>
      <c r="K227" s="662"/>
      <c r="L227" s="662"/>
      <c r="M227" s="662"/>
      <c r="N227" s="662"/>
      <c r="O227" s="663"/>
      <c r="P227" s="304">
        <f>P226+1</f>
        <v>2</v>
      </c>
      <c r="Q227" s="275">
        <f>C256/100000*$O96</f>
        <v>0</v>
      </c>
      <c r="R227" s="275">
        <f>D256/100000*$O96</f>
        <v>0</v>
      </c>
      <c r="S227" s="275">
        <f>E256/100000*$O96</f>
        <v>0</v>
      </c>
      <c r="T227" s="275">
        <f>F256/100000*$O96</f>
        <v>0</v>
      </c>
      <c r="U227" s="275">
        <f>G256/100000*$O96</f>
        <v>0</v>
      </c>
      <c r="V227" s="275">
        <f>H256/100000*$O96</f>
        <v>0</v>
      </c>
      <c r="W227" s="275">
        <f>I256/100000*$O96</f>
        <v>0</v>
      </c>
      <c r="X227" s="275">
        <f>J256/100000*$O96</f>
        <v>0</v>
      </c>
      <c r="Y227" s="275">
        <f>K256/100000*$O96</f>
        <v>0</v>
      </c>
      <c r="Z227" s="275">
        <f>L256/100000*$O96</f>
        <v>0</v>
      </c>
      <c r="AA227" s="275">
        <f>M256/100000*$O96</f>
        <v>0</v>
      </c>
      <c r="AB227" s="275">
        <f>N256/100000*$O96</f>
        <v>0</v>
      </c>
      <c r="AC227" s="275">
        <f aca="true" t="shared" si="111" ref="AC227:AC242">SUM(Q227:AB227)</f>
        <v>0</v>
      </c>
      <c r="AD227" s="139"/>
      <c r="AE227" s="139"/>
    </row>
    <row r="228" spans="1:31" ht="19.5" thickTop="1">
      <c r="A228" s="513"/>
      <c r="B228" s="586"/>
      <c r="C228" s="560" t="s">
        <v>100</v>
      </c>
      <c r="D228" s="654">
        <f aca="true" t="shared" si="112" ref="D228:O228">R39</f>
        <v>0</v>
      </c>
      <c r="E228" s="655">
        <f t="shared" si="112"/>
        <v>0</v>
      </c>
      <c r="F228" s="655">
        <f t="shared" si="112"/>
        <v>0</v>
      </c>
      <c r="G228" s="655">
        <f t="shared" si="112"/>
        <v>0</v>
      </c>
      <c r="H228" s="655">
        <f t="shared" si="112"/>
        <v>0</v>
      </c>
      <c r="I228" s="655">
        <f t="shared" si="112"/>
        <v>0</v>
      </c>
      <c r="J228" s="655">
        <f t="shared" si="112"/>
        <v>0</v>
      </c>
      <c r="K228" s="655">
        <f t="shared" si="112"/>
        <v>0</v>
      </c>
      <c r="L228" s="655">
        <f t="shared" si="112"/>
        <v>0</v>
      </c>
      <c r="M228" s="655">
        <f t="shared" si="112"/>
        <v>0</v>
      </c>
      <c r="N228" s="655">
        <f t="shared" si="112"/>
        <v>0</v>
      </c>
      <c r="O228" s="655">
        <f t="shared" si="112"/>
        <v>0</v>
      </c>
      <c r="P228" s="304">
        <f aca="true" t="shared" si="113" ref="P228:P242">P227+1</f>
        <v>3</v>
      </c>
      <c r="Q228" s="275">
        <f>C257/100000*$O98</f>
        <v>0</v>
      </c>
      <c r="R228" s="275">
        <f>D257/100000*$O98</f>
        <v>0</v>
      </c>
      <c r="S228" s="275">
        <f>E257/100000*$O98</f>
        <v>0</v>
      </c>
      <c r="T228" s="275">
        <f>F257/100000*$O98</f>
        <v>0</v>
      </c>
      <c r="U228" s="275">
        <f>G257/100000*$O98</f>
        <v>0</v>
      </c>
      <c r="V228" s="275">
        <f>H257/100000*$O98</f>
        <v>0</v>
      </c>
      <c r="W228" s="275">
        <f>I257/100000*$O98</f>
        <v>0</v>
      </c>
      <c r="X228" s="275">
        <f>J257/100000*$O98</f>
        <v>0</v>
      </c>
      <c r="Y228" s="275">
        <f>K257/100000*$O98</f>
        <v>0</v>
      </c>
      <c r="Z228" s="275">
        <f>L257/100000*$O98</f>
        <v>0</v>
      </c>
      <c r="AA228" s="275">
        <f>M257/100000*$O98</f>
        <v>0</v>
      </c>
      <c r="AB228" s="275">
        <f>N257/100000*$O98</f>
        <v>0</v>
      </c>
      <c r="AC228" s="275">
        <f t="shared" si="111"/>
        <v>0</v>
      </c>
      <c r="AD228" s="139"/>
      <c r="AE228" s="139"/>
    </row>
    <row r="229" spans="1:31" ht="18.75">
      <c r="A229" s="513">
        <v>15</v>
      </c>
      <c r="B229" s="584">
        <f>$B$55</f>
        <v>0</v>
      </c>
      <c r="C229" s="561" t="s">
        <v>101</v>
      </c>
      <c r="D229" s="657"/>
      <c r="E229" s="661"/>
      <c r="F229" s="661"/>
      <c r="G229" s="661"/>
      <c r="H229" s="661"/>
      <c r="I229" s="661"/>
      <c r="J229" s="661"/>
      <c r="K229" s="661"/>
      <c r="L229" s="661"/>
      <c r="M229" s="661"/>
      <c r="N229" s="661"/>
      <c r="O229" s="661"/>
      <c r="P229" s="304">
        <f t="shared" si="113"/>
        <v>4</v>
      </c>
      <c r="Q229" s="275">
        <f>C258/100000*$O100</f>
        <v>0</v>
      </c>
      <c r="R229" s="275">
        <f>D258/100000*$O100</f>
        <v>0</v>
      </c>
      <c r="S229" s="275">
        <f>E258/100000*$O100</f>
        <v>0</v>
      </c>
      <c r="T229" s="275">
        <f>F258/100000*$O100</f>
        <v>0</v>
      </c>
      <c r="U229" s="275">
        <f>G258/100000*$O100</f>
        <v>0</v>
      </c>
      <c r="V229" s="275">
        <f>H258/100000*$O100</f>
        <v>0</v>
      </c>
      <c r="W229" s="275">
        <f>I258/100000*$O100</f>
        <v>0</v>
      </c>
      <c r="X229" s="275">
        <f>J258/100000*$O100</f>
        <v>0</v>
      </c>
      <c r="Y229" s="275">
        <f>K258/100000*$O100</f>
        <v>0</v>
      </c>
      <c r="Z229" s="275">
        <f>L258/100000*$O100</f>
        <v>0</v>
      </c>
      <c r="AA229" s="275">
        <f>M258/100000*$O100</f>
        <v>0</v>
      </c>
      <c r="AB229" s="275">
        <f>N258/100000*$O100</f>
        <v>0</v>
      </c>
      <c r="AC229" s="275">
        <f t="shared" si="111"/>
        <v>0</v>
      </c>
      <c r="AD229" s="139"/>
      <c r="AE229" s="139"/>
    </row>
    <row r="230" spans="1:31" ht="18.75">
      <c r="A230" s="555"/>
      <c r="B230" s="584"/>
      <c r="C230" s="561" t="s">
        <v>102</v>
      </c>
      <c r="D230" s="658">
        <f aca="true" t="shared" si="114" ref="D230:O230">D$169*D229/100</f>
        <v>0</v>
      </c>
      <c r="E230" s="659">
        <f t="shared" si="114"/>
        <v>0</v>
      </c>
      <c r="F230" s="659">
        <f t="shared" si="114"/>
        <v>0</v>
      </c>
      <c r="G230" s="659">
        <f t="shared" si="114"/>
        <v>0</v>
      </c>
      <c r="H230" s="659">
        <f t="shared" si="114"/>
        <v>0</v>
      </c>
      <c r="I230" s="659">
        <f t="shared" si="114"/>
        <v>0</v>
      </c>
      <c r="J230" s="659">
        <f t="shared" si="114"/>
        <v>0</v>
      </c>
      <c r="K230" s="659">
        <f t="shared" si="114"/>
        <v>0</v>
      </c>
      <c r="L230" s="659">
        <f t="shared" si="114"/>
        <v>0</v>
      </c>
      <c r="M230" s="659">
        <f t="shared" si="114"/>
        <v>0</v>
      </c>
      <c r="N230" s="659">
        <f t="shared" si="114"/>
        <v>0</v>
      </c>
      <c r="O230" s="659">
        <f t="shared" si="114"/>
        <v>0</v>
      </c>
      <c r="P230" s="304">
        <f t="shared" si="113"/>
        <v>5</v>
      </c>
      <c r="Q230" s="275">
        <f>C259/100000*$O102</f>
        <v>0</v>
      </c>
      <c r="R230" s="275">
        <f>D259/100000*$O102</f>
        <v>0</v>
      </c>
      <c r="S230" s="275">
        <f>E259/100000*$O102</f>
        <v>0</v>
      </c>
      <c r="T230" s="275">
        <f>F259/100000*$O102</f>
        <v>0</v>
      </c>
      <c r="U230" s="275">
        <f>G259/100000*$O102</f>
        <v>0</v>
      </c>
      <c r="V230" s="275">
        <f>H259/100000*$O102</f>
        <v>0</v>
      </c>
      <c r="W230" s="275">
        <f>I259/100000*$O102</f>
        <v>0</v>
      </c>
      <c r="X230" s="275">
        <f>J259/100000*$O102</f>
        <v>0</v>
      </c>
      <c r="Y230" s="275">
        <f>K259/100000*$O102</f>
        <v>0</v>
      </c>
      <c r="Z230" s="275">
        <f>L259/100000*$O102</f>
        <v>0</v>
      </c>
      <c r="AA230" s="275">
        <f>M259/100000*$O102</f>
        <v>0</v>
      </c>
      <c r="AB230" s="275">
        <f>N259/100000*$O102</f>
        <v>0</v>
      </c>
      <c r="AC230" s="275">
        <f t="shared" si="111"/>
        <v>0</v>
      </c>
      <c r="AD230" s="139"/>
      <c r="AE230" s="139"/>
    </row>
    <row r="231" spans="1:31" ht="19.5" thickBot="1">
      <c r="A231" s="556"/>
      <c r="B231" s="585"/>
      <c r="C231" s="562" t="s">
        <v>103</v>
      </c>
      <c r="D231" s="660"/>
      <c r="E231" s="662"/>
      <c r="F231" s="662"/>
      <c r="G231" s="662"/>
      <c r="H231" s="662"/>
      <c r="I231" s="662"/>
      <c r="J231" s="662"/>
      <c r="K231" s="662"/>
      <c r="L231" s="662"/>
      <c r="M231" s="662"/>
      <c r="N231" s="662"/>
      <c r="O231" s="663"/>
      <c r="P231" s="304">
        <f t="shared" si="113"/>
        <v>6</v>
      </c>
      <c r="Q231" s="275">
        <f>C260/100000*$O104</f>
        <v>0</v>
      </c>
      <c r="R231" s="275">
        <f>D260/100000*$O104</f>
        <v>0</v>
      </c>
      <c r="S231" s="275">
        <f>E260/100000*$O104</f>
        <v>0</v>
      </c>
      <c r="T231" s="275">
        <f>F260/100000*$O104</f>
        <v>0</v>
      </c>
      <c r="U231" s="275">
        <f>G260/100000*$O104</f>
        <v>0</v>
      </c>
      <c r="V231" s="275">
        <f>H260/100000*$O104</f>
        <v>0</v>
      </c>
      <c r="W231" s="275">
        <f>I260/100000*$O104</f>
        <v>0</v>
      </c>
      <c r="X231" s="275">
        <f>J260/100000*$O104</f>
        <v>0</v>
      </c>
      <c r="Y231" s="275">
        <f>K260/100000*$O104</f>
        <v>0</v>
      </c>
      <c r="Z231" s="275">
        <f>L260/100000*$O104</f>
        <v>0</v>
      </c>
      <c r="AA231" s="275">
        <f>M260/100000*$O104</f>
        <v>0</v>
      </c>
      <c r="AB231" s="275">
        <f>N260/100000*$O104</f>
        <v>0</v>
      </c>
      <c r="AC231" s="275">
        <f t="shared" si="111"/>
        <v>0</v>
      </c>
      <c r="AD231" s="139"/>
      <c r="AE231" s="139"/>
    </row>
    <row r="232" spans="1:31" ht="19.5" thickTop="1">
      <c r="A232" s="513"/>
      <c r="B232" s="586"/>
      <c r="C232" s="560" t="s">
        <v>100</v>
      </c>
      <c r="D232" s="654">
        <f aca="true" t="shared" si="115" ref="D232:O232">R40</f>
        <v>0</v>
      </c>
      <c r="E232" s="655">
        <f t="shared" si="115"/>
        <v>0</v>
      </c>
      <c r="F232" s="655">
        <f t="shared" si="115"/>
        <v>0</v>
      </c>
      <c r="G232" s="655">
        <f t="shared" si="115"/>
        <v>0</v>
      </c>
      <c r="H232" s="655">
        <f t="shared" si="115"/>
        <v>0</v>
      </c>
      <c r="I232" s="655">
        <f t="shared" si="115"/>
        <v>0</v>
      </c>
      <c r="J232" s="655">
        <f t="shared" si="115"/>
        <v>0</v>
      </c>
      <c r="K232" s="655">
        <f t="shared" si="115"/>
        <v>0</v>
      </c>
      <c r="L232" s="655">
        <f t="shared" si="115"/>
        <v>0</v>
      </c>
      <c r="M232" s="655">
        <f t="shared" si="115"/>
        <v>0</v>
      </c>
      <c r="N232" s="655">
        <f t="shared" si="115"/>
        <v>0</v>
      </c>
      <c r="O232" s="655">
        <f t="shared" si="115"/>
        <v>0</v>
      </c>
      <c r="P232" s="304">
        <f t="shared" si="113"/>
        <v>7</v>
      </c>
      <c r="Q232" s="275">
        <f>C261/100000*$O106</f>
        <v>0</v>
      </c>
      <c r="R232" s="275">
        <f>D261/100000*$O106</f>
        <v>0</v>
      </c>
      <c r="S232" s="275">
        <f>E261/100000*$O106</f>
        <v>0</v>
      </c>
      <c r="T232" s="275">
        <f>F261/100000*$O106</f>
        <v>0</v>
      </c>
      <c r="U232" s="275">
        <f>G261/100000*$O106</f>
        <v>0</v>
      </c>
      <c r="V232" s="275">
        <f>H261/100000*$O106</f>
        <v>0</v>
      </c>
      <c r="W232" s="275">
        <f>I261/100000*$O106</f>
        <v>0</v>
      </c>
      <c r="X232" s="275">
        <f>J261/100000*$O106</f>
        <v>0</v>
      </c>
      <c r="Y232" s="275">
        <f>K261/100000*$O106</f>
        <v>0</v>
      </c>
      <c r="Z232" s="275">
        <f>L261/100000*$O106</f>
        <v>0</v>
      </c>
      <c r="AA232" s="275">
        <f>M261/100000*$O106</f>
        <v>0</v>
      </c>
      <c r="AB232" s="275">
        <f>N261/100000*$O106</f>
        <v>0</v>
      </c>
      <c r="AC232" s="275">
        <f t="shared" si="111"/>
        <v>0</v>
      </c>
      <c r="AD232" s="139"/>
      <c r="AE232" s="139"/>
    </row>
    <row r="233" spans="1:31" ht="18.75">
      <c r="A233" s="513">
        <v>16</v>
      </c>
      <c r="B233" s="584">
        <f>$B$56</f>
        <v>0</v>
      </c>
      <c r="C233" s="561" t="s">
        <v>101</v>
      </c>
      <c r="D233" s="664"/>
      <c r="E233" s="665"/>
      <c r="F233" s="665"/>
      <c r="G233" s="665"/>
      <c r="H233" s="665"/>
      <c r="I233" s="665"/>
      <c r="J233" s="665"/>
      <c r="K233" s="665"/>
      <c r="L233" s="665"/>
      <c r="M233" s="665"/>
      <c r="N233" s="666"/>
      <c r="O233" s="665"/>
      <c r="P233" s="304">
        <f t="shared" si="113"/>
        <v>8</v>
      </c>
      <c r="Q233" s="275">
        <f>C262/100000*$O108</f>
        <v>0</v>
      </c>
      <c r="R233" s="275">
        <f>D262/100000*$O108</f>
        <v>0</v>
      </c>
      <c r="S233" s="275">
        <f>E262/100000*$O108</f>
        <v>0</v>
      </c>
      <c r="T233" s="275">
        <f>F262/100000*$O108</f>
        <v>0</v>
      </c>
      <c r="U233" s="275">
        <f>G262/100000*$O108</f>
        <v>0</v>
      </c>
      <c r="V233" s="275">
        <f>H262/100000*$O108</f>
        <v>0</v>
      </c>
      <c r="W233" s="275">
        <f>I262/100000*$O108</f>
        <v>0</v>
      </c>
      <c r="X233" s="275">
        <f>J262/100000*$O108</f>
        <v>0</v>
      </c>
      <c r="Y233" s="275">
        <f>K262/100000*$O108</f>
        <v>0</v>
      </c>
      <c r="Z233" s="275">
        <f>L262/100000*$O108</f>
        <v>0</v>
      </c>
      <c r="AA233" s="275">
        <f>M262/100000*$O108</f>
        <v>0</v>
      </c>
      <c r="AB233" s="275">
        <f>N262/100000*$O108</f>
        <v>0</v>
      </c>
      <c r="AC233" s="275">
        <f t="shared" si="111"/>
        <v>0</v>
      </c>
      <c r="AD233" s="139"/>
      <c r="AE233" s="139"/>
    </row>
    <row r="234" spans="1:31" ht="18.75">
      <c r="A234" s="555"/>
      <c r="B234" s="584"/>
      <c r="C234" s="561" t="s">
        <v>102</v>
      </c>
      <c r="D234" s="658">
        <f aca="true" t="shared" si="116" ref="D234:O234">D$169*D233/100</f>
        <v>0</v>
      </c>
      <c r="E234" s="659">
        <f t="shared" si="116"/>
        <v>0</v>
      </c>
      <c r="F234" s="659">
        <f t="shared" si="116"/>
        <v>0</v>
      </c>
      <c r="G234" s="659">
        <f t="shared" si="116"/>
        <v>0</v>
      </c>
      <c r="H234" s="659">
        <f t="shared" si="116"/>
        <v>0</v>
      </c>
      <c r="I234" s="659">
        <f t="shared" si="116"/>
        <v>0</v>
      </c>
      <c r="J234" s="659">
        <f t="shared" si="116"/>
        <v>0</v>
      </c>
      <c r="K234" s="659">
        <f t="shared" si="116"/>
        <v>0</v>
      </c>
      <c r="L234" s="659">
        <f t="shared" si="116"/>
        <v>0</v>
      </c>
      <c r="M234" s="659">
        <f t="shared" si="116"/>
        <v>0</v>
      </c>
      <c r="N234" s="659">
        <f t="shared" si="116"/>
        <v>0</v>
      </c>
      <c r="O234" s="659">
        <f t="shared" si="116"/>
        <v>0</v>
      </c>
      <c r="P234" s="304">
        <f t="shared" si="113"/>
        <v>9</v>
      </c>
      <c r="Q234" s="275">
        <f>C263/100000*$O110</f>
        <v>0</v>
      </c>
      <c r="R234" s="275">
        <f>D263/100000*$O110</f>
        <v>0</v>
      </c>
      <c r="S234" s="275">
        <f>E263/100000*$O110</f>
        <v>0</v>
      </c>
      <c r="T234" s="275">
        <f>F263/100000*$O110</f>
        <v>0</v>
      </c>
      <c r="U234" s="275">
        <f>G263/100000*$O110</f>
        <v>0</v>
      </c>
      <c r="V234" s="275">
        <f>H263/100000*$O110</f>
        <v>0</v>
      </c>
      <c r="W234" s="275">
        <f>I263/100000*$O110</f>
        <v>0</v>
      </c>
      <c r="X234" s="275">
        <f>J263/100000*$O110</f>
        <v>0</v>
      </c>
      <c r="Y234" s="275">
        <f>K263/100000*$O110</f>
        <v>0</v>
      </c>
      <c r="Z234" s="275">
        <f>L263/100000*$O110</f>
        <v>0</v>
      </c>
      <c r="AA234" s="275">
        <f>M263/100000*$O110</f>
        <v>0</v>
      </c>
      <c r="AB234" s="275">
        <f>N263/100000*$O110</f>
        <v>0</v>
      </c>
      <c r="AC234" s="275">
        <f t="shared" si="111"/>
        <v>0</v>
      </c>
      <c r="AD234" s="139"/>
      <c r="AE234" s="139"/>
    </row>
    <row r="235" spans="1:31" ht="19.5" thickBot="1">
      <c r="A235" s="556"/>
      <c r="B235" s="585"/>
      <c r="C235" s="562" t="s">
        <v>103</v>
      </c>
      <c r="D235" s="660"/>
      <c r="E235" s="662"/>
      <c r="F235" s="662"/>
      <c r="G235" s="662"/>
      <c r="H235" s="662"/>
      <c r="I235" s="662"/>
      <c r="J235" s="662"/>
      <c r="K235" s="662"/>
      <c r="L235" s="662"/>
      <c r="M235" s="662"/>
      <c r="N235" s="662"/>
      <c r="O235" s="663"/>
      <c r="P235" s="304">
        <f t="shared" si="113"/>
        <v>10</v>
      </c>
      <c r="Q235" s="275">
        <f>C264/100000*$O112</f>
        <v>0</v>
      </c>
      <c r="R235" s="275">
        <f>D264/100000*$O112</f>
        <v>0</v>
      </c>
      <c r="S235" s="275">
        <f>E264/100000*$O112</f>
        <v>0</v>
      </c>
      <c r="T235" s="275">
        <f>F264/100000*$O112</f>
        <v>0</v>
      </c>
      <c r="U235" s="275">
        <f>G264/100000*$O112</f>
        <v>0</v>
      </c>
      <c r="V235" s="275">
        <f>H264/100000*$O112</f>
        <v>0</v>
      </c>
      <c r="W235" s="275">
        <f>I264/100000*$O112</f>
        <v>0</v>
      </c>
      <c r="X235" s="275">
        <f>J264/100000*$O112</f>
        <v>0</v>
      </c>
      <c r="Y235" s="275">
        <f>K264/100000*$O112</f>
        <v>0</v>
      </c>
      <c r="Z235" s="275">
        <f>L264/100000*$O112</f>
        <v>0</v>
      </c>
      <c r="AA235" s="275">
        <f>M264/100000*$O112</f>
        <v>0</v>
      </c>
      <c r="AB235" s="275">
        <f>N264/100000*$O112</f>
        <v>0</v>
      </c>
      <c r="AC235" s="275">
        <f t="shared" si="111"/>
        <v>0</v>
      </c>
      <c r="AD235" s="139"/>
      <c r="AE235" s="139"/>
    </row>
    <row r="236" spans="1:31" ht="19.5" thickTop="1">
      <c r="A236" s="513"/>
      <c r="B236" s="586"/>
      <c r="C236" s="560" t="s">
        <v>100</v>
      </c>
      <c r="D236" s="654">
        <f aca="true" t="shared" si="117" ref="D236:O236">R41</f>
        <v>0</v>
      </c>
      <c r="E236" s="655">
        <f t="shared" si="117"/>
        <v>0</v>
      </c>
      <c r="F236" s="655">
        <f t="shared" si="117"/>
        <v>0</v>
      </c>
      <c r="G236" s="655">
        <f t="shared" si="117"/>
        <v>0</v>
      </c>
      <c r="H236" s="655">
        <f t="shared" si="117"/>
        <v>0</v>
      </c>
      <c r="I236" s="655">
        <f t="shared" si="117"/>
        <v>0</v>
      </c>
      <c r="J236" s="655">
        <f t="shared" si="117"/>
        <v>0</v>
      </c>
      <c r="K236" s="655">
        <f t="shared" si="117"/>
        <v>0</v>
      </c>
      <c r="L236" s="655">
        <f t="shared" si="117"/>
        <v>0</v>
      </c>
      <c r="M236" s="655">
        <f t="shared" si="117"/>
        <v>0</v>
      </c>
      <c r="N236" s="655">
        <f t="shared" si="117"/>
        <v>0</v>
      </c>
      <c r="O236" s="655">
        <f t="shared" si="117"/>
        <v>0</v>
      </c>
      <c r="P236" s="304">
        <f t="shared" si="113"/>
        <v>11</v>
      </c>
      <c r="Q236" s="275">
        <f>C265/100000*$O114</f>
        <v>0</v>
      </c>
      <c r="R236" s="275">
        <f>D265/100000*$O114</f>
        <v>0</v>
      </c>
      <c r="S236" s="275">
        <f>E265/100000*$O114</f>
        <v>0</v>
      </c>
      <c r="T236" s="275">
        <f>F265/100000*$O114</f>
        <v>0</v>
      </c>
      <c r="U236" s="275">
        <f>G265/100000*$O114</f>
        <v>0</v>
      </c>
      <c r="V236" s="275">
        <f>H265/100000*$O114</f>
        <v>0</v>
      </c>
      <c r="W236" s="275">
        <f>I265/100000*$O114</f>
        <v>0</v>
      </c>
      <c r="X236" s="275">
        <f>J265/100000*$O114</f>
        <v>0</v>
      </c>
      <c r="Y236" s="275">
        <f>K265/100000*$O114</f>
        <v>0</v>
      </c>
      <c r="Z236" s="275">
        <f>L265/100000*$O114</f>
        <v>0</v>
      </c>
      <c r="AA236" s="275">
        <f>M265/100000*$O114</f>
        <v>0</v>
      </c>
      <c r="AB236" s="275">
        <f>N265/100000*$O114</f>
        <v>0</v>
      </c>
      <c r="AC236" s="275">
        <f t="shared" si="111"/>
        <v>0</v>
      </c>
      <c r="AD236" s="139"/>
      <c r="AE236" s="139"/>
    </row>
    <row r="237" spans="1:31" ht="18.75">
      <c r="A237" s="513">
        <v>17</v>
      </c>
      <c r="B237" s="584">
        <f>$B$57</f>
        <v>0</v>
      </c>
      <c r="C237" s="561" t="s">
        <v>101</v>
      </c>
      <c r="D237" s="667"/>
      <c r="E237" s="661"/>
      <c r="F237" s="661"/>
      <c r="G237" s="661"/>
      <c r="H237" s="661"/>
      <c r="I237" s="661"/>
      <c r="J237" s="661"/>
      <c r="K237" s="661"/>
      <c r="L237" s="661"/>
      <c r="M237" s="661"/>
      <c r="N237" s="668"/>
      <c r="O237" s="661"/>
      <c r="P237" s="304">
        <f t="shared" si="113"/>
        <v>12</v>
      </c>
      <c r="Q237" s="275">
        <f>C266/100000*$O116</f>
        <v>0</v>
      </c>
      <c r="R237" s="275">
        <f>D266/100000*$O116</f>
        <v>0</v>
      </c>
      <c r="S237" s="275">
        <f>E266/100000*$O116</f>
        <v>0</v>
      </c>
      <c r="T237" s="275">
        <f>F266/100000*$O116</f>
        <v>0</v>
      </c>
      <c r="U237" s="275">
        <f>G266/100000*$O116</f>
        <v>0</v>
      </c>
      <c r="V237" s="275">
        <f>H266/100000*$O116</f>
        <v>0</v>
      </c>
      <c r="W237" s="275">
        <f>I266/100000*$O116</f>
        <v>0</v>
      </c>
      <c r="X237" s="275">
        <f>J266/100000*$O116</f>
        <v>0</v>
      </c>
      <c r="Y237" s="275">
        <f>K266/100000*$O116</f>
        <v>0</v>
      </c>
      <c r="Z237" s="275">
        <f>L266/100000*$O116</f>
        <v>0</v>
      </c>
      <c r="AA237" s="275">
        <f>M266/100000*$O116</f>
        <v>0</v>
      </c>
      <c r="AB237" s="275">
        <f>N266/100000*$O116</f>
        <v>0</v>
      </c>
      <c r="AC237" s="275">
        <f t="shared" si="111"/>
        <v>0</v>
      </c>
      <c r="AD237" s="139"/>
      <c r="AE237" s="139"/>
    </row>
    <row r="238" spans="1:31" ht="18.75">
      <c r="A238" s="555"/>
      <c r="B238" s="584"/>
      <c r="C238" s="561" t="s">
        <v>102</v>
      </c>
      <c r="D238" s="658">
        <f aca="true" t="shared" si="118" ref="D238:O238">D$169*D237/100</f>
        <v>0</v>
      </c>
      <c r="E238" s="659">
        <f t="shared" si="118"/>
        <v>0</v>
      </c>
      <c r="F238" s="659">
        <f t="shared" si="118"/>
        <v>0</v>
      </c>
      <c r="G238" s="659">
        <f t="shared" si="118"/>
        <v>0</v>
      </c>
      <c r="H238" s="659">
        <f t="shared" si="118"/>
        <v>0</v>
      </c>
      <c r="I238" s="659">
        <f t="shared" si="118"/>
        <v>0</v>
      </c>
      <c r="J238" s="659">
        <f t="shared" si="118"/>
        <v>0</v>
      </c>
      <c r="K238" s="659">
        <f t="shared" si="118"/>
        <v>0</v>
      </c>
      <c r="L238" s="659">
        <f t="shared" si="118"/>
        <v>0</v>
      </c>
      <c r="M238" s="659">
        <f t="shared" si="118"/>
        <v>0</v>
      </c>
      <c r="N238" s="659">
        <f t="shared" si="118"/>
        <v>0</v>
      </c>
      <c r="O238" s="659">
        <f t="shared" si="118"/>
        <v>0</v>
      </c>
      <c r="P238" s="304">
        <f t="shared" si="113"/>
        <v>13</v>
      </c>
      <c r="Q238" s="275">
        <f>C267/100000*$O118</f>
        <v>0</v>
      </c>
      <c r="R238" s="275">
        <f>D267/100000*$O118</f>
        <v>0</v>
      </c>
      <c r="S238" s="275">
        <f>E267/100000*$O118</f>
        <v>0</v>
      </c>
      <c r="T238" s="275">
        <f>F267/100000*$O118</f>
        <v>0</v>
      </c>
      <c r="U238" s="275">
        <f>G267/100000*$O118</f>
        <v>0</v>
      </c>
      <c r="V238" s="275">
        <f>H267/100000*$O118</f>
        <v>0</v>
      </c>
      <c r="W238" s="275">
        <f>I267/100000*$O118</f>
        <v>0</v>
      </c>
      <c r="X238" s="275">
        <f>J267/100000*$O118</f>
        <v>0</v>
      </c>
      <c r="Y238" s="275">
        <f>K267/100000*$O118</f>
        <v>0</v>
      </c>
      <c r="Z238" s="275">
        <f>L267/100000*$O118</f>
        <v>0</v>
      </c>
      <c r="AA238" s="275">
        <f>M267/100000*$O118</f>
        <v>0</v>
      </c>
      <c r="AB238" s="275">
        <f>N267/100000*$O118</f>
        <v>0</v>
      </c>
      <c r="AC238" s="275">
        <f t="shared" si="111"/>
        <v>0</v>
      </c>
      <c r="AD238" s="139"/>
      <c r="AE238" s="139"/>
    </row>
    <row r="239" spans="1:31" ht="19.5" thickBot="1">
      <c r="A239" s="557"/>
      <c r="B239" s="585"/>
      <c r="C239" s="562" t="s">
        <v>103</v>
      </c>
      <c r="D239" s="660"/>
      <c r="E239" s="662"/>
      <c r="F239" s="662"/>
      <c r="G239" s="662"/>
      <c r="H239" s="662"/>
      <c r="I239" s="662"/>
      <c r="J239" s="662"/>
      <c r="K239" s="662"/>
      <c r="L239" s="662"/>
      <c r="M239" s="662"/>
      <c r="N239" s="662"/>
      <c r="O239" s="663"/>
      <c r="P239" s="304">
        <f t="shared" si="113"/>
        <v>14</v>
      </c>
      <c r="Q239" s="275">
        <f>C268/100000*$O120</f>
        <v>0</v>
      </c>
      <c r="R239" s="275">
        <f>D268/100000*$O120</f>
        <v>0</v>
      </c>
      <c r="S239" s="275">
        <f>E268/100000*$O120</f>
        <v>0</v>
      </c>
      <c r="T239" s="275">
        <f>F268/100000*$O120</f>
        <v>0</v>
      </c>
      <c r="U239" s="275">
        <f>G268/100000*$O120</f>
        <v>0</v>
      </c>
      <c r="V239" s="275">
        <f>H268/100000*$O120</f>
        <v>0</v>
      </c>
      <c r="W239" s="275">
        <f>I268/100000*$O120</f>
        <v>0</v>
      </c>
      <c r="X239" s="275">
        <f>J268/100000*$O120</f>
        <v>0</v>
      </c>
      <c r="Y239" s="275">
        <f>K268/100000*$O120</f>
        <v>0</v>
      </c>
      <c r="Z239" s="275">
        <f>L268/100000*$O120</f>
        <v>0</v>
      </c>
      <c r="AA239" s="275">
        <f>M268/100000*$O120</f>
        <v>0</v>
      </c>
      <c r="AB239" s="275">
        <f>N268/100000*$O120</f>
        <v>0</v>
      </c>
      <c r="AC239" s="275">
        <f t="shared" si="111"/>
        <v>0</v>
      </c>
      <c r="AD239" s="139"/>
      <c r="AE239" s="139"/>
    </row>
    <row r="240" spans="1:31" ht="23.25">
      <c r="A240" s="187" t="s">
        <v>412</v>
      </c>
      <c r="B240" s="150"/>
      <c r="C240" s="150"/>
      <c r="D240" s="150"/>
      <c r="E240" s="150"/>
      <c r="F240" s="150"/>
      <c r="G240" s="150"/>
      <c r="H240" s="150"/>
      <c r="I240" s="150"/>
      <c r="J240" s="150"/>
      <c r="K240" s="150"/>
      <c r="L240" s="150"/>
      <c r="M240" s="150"/>
      <c r="N240" s="150"/>
      <c r="O240" s="139"/>
      <c r="P240" s="304">
        <f t="shared" si="113"/>
        <v>15</v>
      </c>
      <c r="Q240" s="275">
        <f>C269/100000*$O122</f>
        <v>0</v>
      </c>
      <c r="R240" s="275">
        <f>D269/100000*$O122</f>
        <v>0</v>
      </c>
      <c r="S240" s="275">
        <f>E269/100000*$O122</f>
        <v>0</v>
      </c>
      <c r="T240" s="275">
        <f>F269/100000*$O122</f>
        <v>0</v>
      </c>
      <c r="U240" s="275">
        <f>G269/100000*$O122</f>
        <v>0</v>
      </c>
      <c r="V240" s="275">
        <f>H269/100000*$O122</f>
        <v>0</v>
      </c>
      <c r="W240" s="275">
        <f>I269/100000*$O122</f>
        <v>0</v>
      </c>
      <c r="X240" s="275">
        <f>J269/100000*$O122</f>
        <v>0</v>
      </c>
      <c r="Y240" s="275">
        <f>K269/100000*$O122</f>
        <v>0</v>
      </c>
      <c r="Z240" s="275">
        <f>L269/100000*$O122</f>
        <v>0</v>
      </c>
      <c r="AA240" s="275">
        <f>M269/100000*$O122</f>
        <v>0</v>
      </c>
      <c r="AB240" s="275">
        <f>N269/100000*$O122</f>
        <v>0</v>
      </c>
      <c r="AC240" s="275">
        <f t="shared" si="111"/>
        <v>0</v>
      </c>
      <c r="AD240" s="139"/>
      <c r="AE240" s="139"/>
    </row>
    <row r="241" spans="1:31" ht="15.75">
      <c r="A241" s="150"/>
      <c r="B241" s="150"/>
      <c r="C241" s="150"/>
      <c r="D241" s="150"/>
      <c r="E241" s="150"/>
      <c r="F241" s="150"/>
      <c r="G241" s="150"/>
      <c r="H241" s="150"/>
      <c r="I241" s="150"/>
      <c r="J241" s="150"/>
      <c r="K241" s="150"/>
      <c r="L241" s="150"/>
      <c r="M241" s="150"/>
      <c r="N241" s="150"/>
      <c r="O241" s="139"/>
      <c r="P241" s="304">
        <f t="shared" si="113"/>
        <v>16</v>
      </c>
      <c r="Q241" s="275">
        <f>C270/100000*$O124</f>
        <v>0</v>
      </c>
      <c r="R241" s="275">
        <f>D270/100000*$O124</f>
        <v>0</v>
      </c>
      <c r="S241" s="275">
        <f>E270/100000*$O124</f>
        <v>0</v>
      </c>
      <c r="T241" s="275">
        <f>F270/100000*$O124</f>
        <v>0</v>
      </c>
      <c r="U241" s="275">
        <f>G270/100000*$O124</f>
        <v>0</v>
      </c>
      <c r="V241" s="275">
        <f>H270/100000*$O124</f>
        <v>0</v>
      </c>
      <c r="W241" s="275">
        <f>I270/100000*$O124</f>
        <v>0</v>
      </c>
      <c r="X241" s="275">
        <f>J270/100000*$O124</f>
        <v>0</v>
      </c>
      <c r="Y241" s="275">
        <f>K270/100000*$O124</f>
        <v>0</v>
      </c>
      <c r="Z241" s="275">
        <f>L270/100000*$O124</f>
        <v>0</v>
      </c>
      <c r="AA241" s="275">
        <f>M270/100000*$O124</f>
        <v>0</v>
      </c>
      <c r="AB241" s="275">
        <f>N270/100000*$O124</f>
        <v>0</v>
      </c>
      <c r="AC241" s="275">
        <f t="shared" si="111"/>
        <v>0</v>
      </c>
      <c r="AD241" s="139"/>
      <c r="AE241" s="139"/>
    </row>
    <row r="242" spans="1:31" ht="15.75">
      <c r="A242" s="421" t="s">
        <v>115</v>
      </c>
      <c r="B242" s="421"/>
      <c r="C242" s="150"/>
      <c r="D242" s="150"/>
      <c r="E242" s="150"/>
      <c r="F242" s="150"/>
      <c r="G242" s="150"/>
      <c r="H242" s="150"/>
      <c r="I242" s="150"/>
      <c r="J242" s="150"/>
      <c r="K242" s="150"/>
      <c r="L242" s="150"/>
      <c r="M242" s="150"/>
      <c r="N242" s="150"/>
      <c r="O242" s="139"/>
      <c r="P242" s="304">
        <f t="shared" si="113"/>
        <v>17</v>
      </c>
      <c r="Q242" s="292">
        <f>C271/100000*$O126</f>
        <v>0</v>
      </c>
      <c r="R242" s="292">
        <f>D271/100000*$O126</f>
        <v>0</v>
      </c>
      <c r="S242" s="292">
        <f>E271/100000*$O126</f>
        <v>0</v>
      </c>
      <c r="T242" s="292">
        <f>F271/100000*$O126</f>
        <v>0</v>
      </c>
      <c r="U242" s="292">
        <f>G271/100000*$O126</f>
        <v>0</v>
      </c>
      <c r="V242" s="292">
        <f>H271/100000*$O126</f>
        <v>0</v>
      </c>
      <c r="W242" s="292">
        <f>I271/100000*$O126</f>
        <v>0</v>
      </c>
      <c r="X242" s="292">
        <f>J271/100000*$O126</f>
        <v>0</v>
      </c>
      <c r="Y242" s="292">
        <f>K271/100000*$O126</f>
        <v>0</v>
      </c>
      <c r="Z242" s="292">
        <f>L271/100000*$O126</f>
        <v>0</v>
      </c>
      <c r="AA242" s="292">
        <f>M271/100000*$O126</f>
        <v>0</v>
      </c>
      <c r="AB242" s="292">
        <f>N271/100000*$O126</f>
        <v>0</v>
      </c>
      <c r="AC242" s="292">
        <f t="shared" si="111"/>
        <v>0</v>
      </c>
      <c r="AD242" s="139"/>
      <c r="AE242" s="139"/>
    </row>
    <row r="243" spans="1:31" ht="15.75">
      <c r="A243" s="157" t="s">
        <v>116</v>
      </c>
      <c r="B243" s="421"/>
      <c r="C243" s="150"/>
      <c r="D243" s="150"/>
      <c r="E243" s="150"/>
      <c r="F243" s="150"/>
      <c r="G243" s="150"/>
      <c r="H243" s="150"/>
      <c r="I243" s="150"/>
      <c r="J243" s="150"/>
      <c r="K243" s="150"/>
      <c r="L243" s="150"/>
      <c r="M243" s="150"/>
      <c r="N243" s="150"/>
      <c r="O243" s="139"/>
      <c r="P243" s="139" t="s">
        <v>114</v>
      </c>
      <c r="Q243" s="275">
        <f>SUM(Q226:Q242)</f>
        <v>0</v>
      </c>
      <c r="R243" s="275">
        <f aca="true" t="shared" si="119" ref="R243:AC243">SUM(R226:R242)</f>
        <v>0</v>
      </c>
      <c r="S243" s="275">
        <f t="shared" si="119"/>
        <v>0</v>
      </c>
      <c r="T243" s="275">
        <f t="shared" si="119"/>
        <v>0</v>
      </c>
      <c r="U243" s="275">
        <f t="shared" si="119"/>
        <v>0</v>
      </c>
      <c r="V243" s="275">
        <f t="shared" si="119"/>
        <v>0</v>
      </c>
      <c r="W243" s="275">
        <f t="shared" si="119"/>
        <v>0</v>
      </c>
      <c r="X243" s="275">
        <f t="shared" si="119"/>
        <v>0</v>
      </c>
      <c r="Y243" s="275">
        <f t="shared" si="119"/>
        <v>0</v>
      </c>
      <c r="Z243" s="275">
        <f t="shared" si="119"/>
        <v>0</v>
      </c>
      <c r="AA243" s="275">
        <f t="shared" si="119"/>
        <v>0</v>
      </c>
      <c r="AB243" s="275">
        <f t="shared" si="119"/>
        <v>0</v>
      </c>
      <c r="AC243" s="275">
        <f t="shared" si="119"/>
        <v>0</v>
      </c>
      <c r="AD243" s="139"/>
      <c r="AE243" s="139"/>
    </row>
    <row r="244" spans="1:31" ht="15.75">
      <c r="A244" s="421" t="s">
        <v>117</v>
      </c>
      <c r="B244" s="421"/>
      <c r="C244" s="150"/>
      <c r="D244" s="176"/>
      <c r="E244" s="150"/>
      <c r="F244" s="150"/>
      <c r="G244" s="150"/>
      <c r="H244" s="150"/>
      <c r="I244" s="150"/>
      <c r="J244" s="150"/>
      <c r="K244" s="150"/>
      <c r="L244" s="150"/>
      <c r="M244" s="150"/>
      <c r="N244" s="150"/>
      <c r="O244" s="139"/>
      <c r="P244" s="139"/>
      <c r="Q244" s="139"/>
      <c r="R244" s="139"/>
      <c r="S244" s="139"/>
      <c r="T244" s="139"/>
      <c r="U244" s="139"/>
      <c r="V244" s="139"/>
      <c r="W244" s="139"/>
      <c r="X244" s="139"/>
      <c r="Y244" s="139"/>
      <c r="Z244" s="139"/>
      <c r="AA244" s="139"/>
      <c r="AB244" s="139"/>
      <c r="AC244" s="139"/>
      <c r="AD244" s="139"/>
      <c r="AE244" s="139"/>
    </row>
    <row r="245" spans="1:31" ht="15.75">
      <c r="A245" s="421" t="s">
        <v>118</v>
      </c>
      <c r="B245" s="421"/>
      <c r="C245" s="150"/>
      <c r="D245" s="176"/>
      <c r="E245" s="150"/>
      <c r="F245" s="150"/>
      <c r="G245" s="150"/>
      <c r="H245" s="150"/>
      <c r="I245" s="150"/>
      <c r="J245" s="150"/>
      <c r="K245" s="150"/>
      <c r="L245" s="150"/>
      <c r="M245" s="150"/>
      <c r="N245" s="150"/>
      <c r="O245" s="139"/>
      <c r="P245" s="139"/>
      <c r="Q245" s="139"/>
      <c r="R245" s="139"/>
      <c r="S245" s="139"/>
      <c r="T245" s="139"/>
      <c r="U245" s="139"/>
      <c r="V245" s="139"/>
      <c r="W245" s="139"/>
      <c r="X245" s="139"/>
      <c r="Y245" s="139"/>
      <c r="Z245" s="139"/>
      <c r="AA245" s="139"/>
      <c r="AB245" s="139"/>
      <c r="AC245" s="139"/>
      <c r="AD245" s="139"/>
      <c r="AE245" s="139"/>
    </row>
    <row r="246" spans="1:31" ht="15.75">
      <c r="A246" s="421"/>
      <c r="B246" s="421" t="s">
        <v>119</v>
      </c>
      <c r="C246" s="150"/>
      <c r="D246" s="150"/>
      <c r="E246" s="150"/>
      <c r="F246" s="150"/>
      <c r="G246" s="150"/>
      <c r="H246" s="150"/>
      <c r="I246" s="150"/>
      <c r="J246" s="150"/>
      <c r="K246" s="150"/>
      <c r="L246" s="150"/>
      <c r="M246" s="150"/>
      <c r="N246" s="150"/>
      <c r="O246" s="139"/>
      <c r="P246" s="139"/>
      <c r="Q246" s="139"/>
      <c r="R246" s="139"/>
      <c r="S246" s="139"/>
      <c r="T246" s="139"/>
      <c r="U246" s="139"/>
      <c r="V246" s="139"/>
      <c r="W246" s="139"/>
      <c r="X246" s="139"/>
      <c r="Y246" s="139"/>
      <c r="Z246" s="139"/>
      <c r="AA246" s="139"/>
      <c r="AB246" s="139"/>
      <c r="AC246" s="139"/>
      <c r="AD246" s="139"/>
      <c r="AE246" s="139"/>
    </row>
    <row r="247" spans="1:31" ht="15.75">
      <c r="A247" s="421"/>
      <c r="B247" s="421"/>
      <c r="C247" s="150"/>
      <c r="D247" s="150"/>
      <c r="E247" s="150"/>
      <c r="F247" s="150"/>
      <c r="G247" s="150"/>
      <c r="H247" s="150"/>
      <c r="I247" s="150"/>
      <c r="J247" s="150"/>
      <c r="K247" s="150"/>
      <c r="L247" s="150"/>
      <c r="M247" s="150"/>
      <c r="N247" s="150"/>
      <c r="O247" s="139"/>
      <c r="P247" s="139"/>
      <c r="Q247" s="139"/>
      <c r="R247" s="139"/>
      <c r="S247" s="139"/>
      <c r="T247" s="139"/>
      <c r="U247" s="139"/>
      <c r="V247" s="139"/>
      <c r="W247" s="139"/>
      <c r="X247" s="139"/>
      <c r="Y247" s="139"/>
      <c r="Z247" s="139"/>
      <c r="AA247" s="139"/>
      <c r="AB247" s="139"/>
      <c r="AC247" s="139"/>
      <c r="AD247" s="139"/>
      <c r="AE247" s="139"/>
    </row>
    <row r="248" spans="1:31" ht="15.75">
      <c r="A248" s="421" t="s">
        <v>120</v>
      </c>
      <c r="B248" s="421"/>
      <c r="C248" s="150"/>
      <c r="D248" s="150"/>
      <c r="E248" s="150"/>
      <c r="F248" s="150"/>
      <c r="G248" s="150"/>
      <c r="H248" s="150"/>
      <c r="I248" s="150"/>
      <c r="J248" s="150"/>
      <c r="K248" s="150"/>
      <c r="L248" s="150"/>
      <c r="M248" s="150"/>
      <c r="N248" s="150"/>
      <c r="O248" s="139"/>
      <c r="P248" s="139"/>
      <c r="Q248" s="139"/>
      <c r="R248" s="139"/>
      <c r="S248" s="139"/>
      <c r="T248" s="139"/>
      <c r="U248" s="139"/>
      <c r="V248" s="139"/>
      <c r="W248" s="139"/>
      <c r="X248" s="139"/>
      <c r="Y248" s="139"/>
      <c r="Z248" s="139"/>
      <c r="AA248" s="139"/>
      <c r="AB248" s="139"/>
      <c r="AC248" s="139"/>
      <c r="AD248" s="139"/>
      <c r="AE248" s="139"/>
    </row>
    <row r="249" spans="1:31" ht="15.75">
      <c r="A249" s="421"/>
      <c r="B249" s="421" t="s">
        <v>121</v>
      </c>
      <c r="C249" s="150"/>
      <c r="D249" s="150"/>
      <c r="E249" s="150"/>
      <c r="F249" s="150"/>
      <c r="G249" s="150"/>
      <c r="H249" s="150"/>
      <c r="I249" s="150"/>
      <c r="J249" s="150"/>
      <c r="K249" s="150"/>
      <c r="L249" s="150"/>
      <c r="M249" s="150"/>
      <c r="N249" s="150"/>
      <c r="O249" s="139"/>
      <c r="P249" s="139"/>
      <c r="Q249" s="139"/>
      <c r="R249" s="139"/>
      <c r="S249" s="139"/>
      <c r="T249" s="139"/>
      <c r="U249" s="139"/>
      <c r="V249" s="139"/>
      <c r="W249" s="139"/>
      <c r="X249" s="139"/>
      <c r="Y249" s="139"/>
      <c r="Z249" s="139"/>
      <c r="AA249" s="139"/>
      <c r="AB249" s="139"/>
      <c r="AC249" s="139"/>
      <c r="AD249" s="139"/>
      <c r="AE249" s="139"/>
    </row>
    <row r="250" spans="1:31" ht="15.75">
      <c r="A250" s="421"/>
      <c r="B250" s="176" t="s">
        <v>122</v>
      </c>
      <c r="C250" s="150"/>
      <c r="D250" s="150"/>
      <c r="E250" s="150"/>
      <c r="F250" s="150"/>
      <c r="G250" s="150"/>
      <c r="H250" s="150"/>
      <c r="I250" s="150"/>
      <c r="J250" s="150"/>
      <c r="K250" s="150"/>
      <c r="L250" s="150"/>
      <c r="M250" s="150"/>
      <c r="N250" s="150"/>
      <c r="O250" s="139"/>
      <c r="P250" s="139"/>
      <c r="Q250" s="139"/>
      <c r="R250" s="139"/>
      <c r="S250" s="139"/>
      <c r="T250" s="139"/>
      <c r="U250" s="139"/>
      <c r="V250" s="139"/>
      <c r="W250" s="139"/>
      <c r="X250" s="139"/>
      <c r="Y250" s="139"/>
      <c r="Z250" s="139"/>
      <c r="AA250" s="139"/>
      <c r="AB250" s="139"/>
      <c r="AC250" s="139"/>
      <c r="AD250" s="139"/>
      <c r="AE250" s="139"/>
    </row>
    <row r="251" spans="1:31" ht="15.75">
      <c r="A251" s="150"/>
      <c r="B251" s="150"/>
      <c r="C251" s="150"/>
      <c r="D251" s="150"/>
      <c r="E251" s="150"/>
      <c r="F251" s="150"/>
      <c r="G251" s="150"/>
      <c r="H251" s="150"/>
      <c r="I251" s="150"/>
      <c r="J251" s="150"/>
      <c r="K251" s="150"/>
      <c r="L251" s="150"/>
      <c r="M251" s="150"/>
      <c r="N251" s="150"/>
      <c r="O251" s="139"/>
      <c r="P251" s="139"/>
      <c r="Q251" s="139"/>
      <c r="R251" s="139"/>
      <c r="S251" s="139"/>
      <c r="T251" s="139"/>
      <c r="U251" s="139"/>
      <c r="V251" s="139"/>
      <c r="W251" s="139"/>
      <c r="X251" s="139"/>
      <c r="Y251" s="139"/>
      <c r="Z251" s="139"/>
      <c r="AA251" s="139"/>
      <c r="AB251" s="139"/>
      <c r="AC251" s="139"/>
      <c r="AD251" s="139"/>
      <c r="AE251" s="139"/>
    </row>
    <row r="252" spans="1:31" ht="15.75">
      <c r="A252" s="305" t="s">
        <v>123</v>
      </c>
      <c r="B252" s="150"/>
      <c r="C252" s="150"/>
      <c r="D252" s="150"/>
      <c r="E252" s="150"/>
      <c r="F252" s="150"/>
      <c r="G252" s="150"/>
      <c r="H252" s="150"/>
      <c r="I252" s="150"/>
      <c r="J252" s="150"/>
      <c r="K252" s="150"/>
      <c r="L252" s="150"/>
      <c r="M252" s="150"/>
      <c r="N252" s="150"/>
      <c r="O252" s="139"/>
      <c r="P252" s="139"/>
      <c r="Q252" s="139"/>
      <c r="R252" s="139"/>
      <c r="S252" s="139"/>
      <c r="T252" s="139"/>
      <c r="U252" s="139"/>
      <c r="V252" s="139"/>
      <c r="W252" s="139"/>
      <c r="X252" s="139"/>
      <c r="Y252" s="139"/>
      <c r="Z252" s="139"/>
      <c r="AA252" s="139"/>
      <c r="AB252" s="139"/>
      <c r="AC252" s="139"/>
      <c r="AD252" s="139"/>
      <c r="AE252" s="139"/>
    </row>
    <row r="253" spans="1:31" ht="15.75">
      <c r="A253" s="150"/>
      <c r="B253" s="150"/>
      <c r="C253" s="150"/>
      <c r="D253" s="150"/>
      <c r="E253" s="150"/>
      <c r="F253" s="171" t="s">
        <v>124</v>
      </c>
      <c r="G253" s="150"/>
      <c r="H253" s="150"/>
      <c r="I253" s="150"/>
      <c r="J253" s="150"/>
      <c r="K253" s="150"/>
      <c r="L253" s="150"/>
      <c r="M253" s="150"/>
      <c r="N253" s="150"/>
      <c r="O253" s="139"/>
      <c r="P253" s="139"/>
      <c r="Q253" s="139"/>
      <c r="R253" s="139"/>
      <c r="S253" s="139"/>
      <c r="T253" s="139"/>
      <c r="U253" s="139"/>
      <c r="V253" s="139"/>
      <c r="W253" s="139"/>
      <c r="X253" s="139"/>
      <c r="Y253" s="139"/>
      <c r="Z253" s="139"/>
      <c r="AA253" s="139"/>
      <c r="AB253" s="139"/>
      <c r="AC253" s="139"/>
      <c r="AD253" s="139"/>
      <c r="AE253" s="139"/>
    </row>
    <row r="254" spans="1:31" ht="16.5" thickBot="1">
      <c r="A254" s="569"/>
      <c r="B254" s="306" t="s">
        <v>125</v>
      </c>
      <c r="C254" s="564">
        <f aca="true" t="shared" si="120" ref="C254:N254">D39</f>
        <v>0</v>
      </c>
      <c r="D254" s="564">
        <f t="shared" si="120"/>
        <v>0</v>
      </c>
      <c r="E254" s="564">
        <f t="shared" si="120"/>
        <v>0</v>
      </c>
      <c r="F254" s="564">
        <f t="shared" si="120"/>
        <v>0</v>
      </c>
      <c r="G254" s="564">
        <f t="shared" si="120"/>
        <v>0</v>
      </c>
      <c r="H254" s="564">
        <f t="shared" si="120"/>
        <v>0</v>
      </c>
      <c r="I254" s="564">
        <f t="shared" si="120"/>
        <v>0</v>
      </c>
      <c r="J254" s="564">
        <f t="shared" si="120"/>
        <v>0</v>
      </c>
      <c r="K254" s="564">
        <f t="shared" si="120"/>
        <v>0</v>
      </c>
      <c r="L254" s="564">
        <f t="shared" si="120"/>
        <v>0</v>
      </c>
      <c r="M254" s="564">
        <f t="shared" si="120"/>
        <v>0</v>
      </c>
      <c r="N254" s="565">
        <f t="shared" si="120"/>
        <v>0</v>
      </c>
      <c r="O254" s="139"/>
      <c r="P254" s="139"/>
      <c r="Q254" s="139"/>
      <c r="R254" s="139"/>
      <c r="S254" s="139"/>
      <c r="T254" s="139"/>
      <c r="U254" s="139"/>
      <c r="V254" s="139"/>
      <c r="W254" s="139"/>
      <c r="X254" s="139"/>
      <c r="Y254" s="139"/>
      <c r="Z254" s="139"/>
      <c r="AA254" s="139"/>
      <c r="AB254" s="139"/>
      <c r="AC254" s="139"/>
      <c r="AD254" s="139"/>
      <c r="AE254" s="139"/>
    </row>
    <row r="255" spans="1:31" ht="15.75">
      <c r="A255" s="602">
        <v>1</v>
      </c>
      <c r="B255" s="603" t="str">
        <f aca="true" t="shared" si="121" ref="B255:B271">B41</f>
        <v>Arroz inundado #1</v>
      </c>
      <c r="C255" s="570"/>
      <c r="D255" s="570"/>
      <c r="E255" s="570"/>
      <c r="F255" s="570"/>
      <c r="G255" s="570"/>
      <c r="H255" s="570"/>
      <c r="I255" s="570"/>
      <c r="J255" s="570"/>
      <c r="K255" s="570"/>
      <c r="L255" s="570"/>
      <c r="M255" s="570"/>
      <c r="N255" s="570"/>
      <c r="O255" s="139"/>
      <c r="P255" s="139"/>
      <c r="Q255" s="139"/>
      <c r="R255" s="139"/>
      <c r="S255" s="139"/>
      <c r="T255" s="139"/>
      <c r="U255" s="139"/>
      <c r="V255" s="139"/>
      <c r="W255" s="139"/>
      <c r="X255" s="139"/>
      <c r="Y255" s="139"/>
      <c r="Z255" s="139"/>
      <c r="AA255" s="139"/>
      <c r="AB255" s="139"/>
      <c r="AC255" s="139"/>
      <c r="AD255" s="139"/>
      <c r="AE255" s="139"/>
    </row>
    <row r="256" spans="1:31" ht="15.75">
      <c r="A256" s="517">
        <f>A255+1</f>
        <v>2</v>
      </c>
      <c r="B256" s="564" t="str">
        <f t="shared" si="121"/>
        <v>Arroz inundado #2</v>
      </c>
      <c r="C256" s="570"/>
      <c r="D256" s="570"/>
      <c r="E256" s="570"/>
      <c r="F256" s="570"/>
      <c r="G256" s="570"/>
      <c r="H256" s="570"/>
      <c r="I256" s="570"/>
      <c r="J256" s="570"/>
      <c r="K256" s="570"/>
      <c r="L256" s="570"/>
      <c r="M256" s="570"/>
      <c r="N256" s="570"/>
      <c r="O256" s="139"/>
      <c r="P256" s="139"/>
      <c r="Q256" s="139"/>
      <c r="R256" s="139"/>
      <c r="S256" s="139"/>
      <c r="T256" s="139"/>
      <c r="U256" s="139"/>
      <c r="V256" s="139"/>
      <c r="W256" s="139"/>
      <c r="X256" s="139"/>
      <c r="Y256" s="139"/>
      <c r="Z256" s="139"/>
      <c r="AA256" s="139"/>
      <c r="AB256" s="139"/>
      <c r="AC256" s="139"/>
      <c r="AD256" s="139"/>
      <c r="AE256" s="139"/>
    </row>
    <row r="257" spans="1:31" ht="15.75">
      <c r="A257" s="517">
        <f aca="true" t="shared" si="122" ref="A257:A271">A256+1</f>
        <v>3</v>
      </c>
      <c r="B257" s="564" t="str">
        <f t="shared" si="121"/>
        <v>Arroz inundado #3</v>
      </c>
      <c r="C257" s="570"/>
      <c r="D257" s="570"/>
      <c r="E257" s="570"/>
      <c r="F257" s="570"/>
      <c r="G257" s="570"/>
      <c r="H257" s="570"/>
      <c r="I257" s="570"/>
      <c r="J257" s="570"/>
      <c r="K257" s="570"/>
      <c r="L257" s="570"/>
      <c r="M257" s="570"/>
      <c r="N257" s="570"/>
      <c r="O257" s="139"/>
      <c r="P257" s="139"/>
      <c r="Q257" s="139"/>
      <c r="R257" s="139"/>
      <c r="S257" s="139"/>
      <c r="T257" s="139"/>
      <c r="U257" s="139"/>
      <c r="V257" s="139"/>
      <c r="W257" s="139"/>
      <c r="X257" s="139"/>
      <c r="Y257" s="139"/>
      <c r="Z257" s="139"/>
      <c r="AA257" s="139"/>
      <c r="AB257" s="139"/>
      <c r="AC257" s="139"/>
      <c r="AD257" s="139"/>
      <c r="AE257" s="139"/>
    </row>
    <row r="258" spans="1:31" ht="15.75">
      <c r="A258" s="517">
        <f t="shared" si="122"/>
        <v>4</v>
      </c>
      <c r="B258" s="564">
        <f t="shared" si="121"/>
        <v>0</v>
      </c>
      <c r="C258" s="570"/>
      <c r="D258" s="570"/>
      <c r="E258" s="570"/>
      <c r="F258" s="570"/>
      <c r="G258" s="570"/>
      <c r="H258" s="570"/>
      <c r="I258" s="570"/>
      <c r="J258" s="570"/>
      <c r="K258" s="570"/>
      <c r="L258" s="570"/>
      <c r="M258" s="570"/>
      <c r="N258" s="570"/>
      <c r="O258" s="139"/>
      <c r="P258" s="139"/>
      <c r="Q258" s="139"/>
      <c r="R258" s="139"/>
      <c r="S258" s="139"/>
      <c r="T258" s="139"/>
      <c r="U258" s="139"/>
      <c r="V258" s="139"/>
      <c r="W258" s="139"/>
      <c r="X258" s="139"/>
      <c r="Y258" s="139"/>
      <c r="Z258" s="139"/>
      <c r="AA258" s="139"/>
      <c r="AB258" s="139"/>
      <c r="AC258" s="139"/>
      <c r="AD258" s="139"/>
      <c r="AE258" s="139"/>
    </row>
    <row r="259" spans="1:31" ht="15.75">
      <c r="A259" s="517">
        <f t="shared" si="122"/>
        <v>5</v>
      </c>
      <c r="B259" s="564">
        <f t="shared" si="121"/>
        <v>0</v>
      </c>
      <c r="C259" s="570"/>
      <c r="D259" s="570"/>
      <c r="E259" s="570"/>
      <c r="F259" s="570"/>
      <c r="G259" s="570"/>
      <c r="H259" s="570"/>
      <c r="I259" s="570"/>
      <c r="J259" s="570"/>
      <c r="K259" s="570"/>
      <c r="L259" s="570"/>
      <c r="M259" s="570"/>
      <c r="N259" s="570"/>
      <c r="O259" s="139"/>
      <c r="P259" s="139"/>
      <c r="Q259" s="139"/>
      <c r="R259" s="139"/>
      <c r="S259" s="139"/>
      <c r="T259" s="139"/>
      <c r="U259" s="139"/>
      <c r="V259" s="139"/>
      <c r="W259" s="139"/>
      <c r="X259" s="139"/>
      <c r="Y259" s="139"/>
      <c r="Z259" s="139"/>
      <c r="AA259" s="139"/>
      <c r="AB259" s="139"/>
      <c r="AC259" s="139"/>
      <c r="AD259" s="139"/>
      <c r="AE259" s="139"/>
    </row>
    <row r="260" spans="1:31" ht="15.75">
      <c r="A260" s="517">
        <f t="shared" si="122"/>
        <v>6</v>
      </c>
      <c r="B260" s="564">
        <f t="shared" si="121"/>
        <v>0</v>
      </c>
      <c r="C260" s="570"/>
      <c r="D260" s="570"/>
      <c r="E260" s="570"/>
      <c r="F260" s="570"/>
      <c r="G260" s="570"/>
      <c r="H260" s="570"/>
      <c r="I260" s="570"/>
      <c r="J260" s="570"/>
      <c r="K260" s="570"/>
      <c r="L260" s="570"/>
      <c r="M260" s="570"/>
      <c r="N260" s="570"/>
      <c r="O260" s="139"/>
      <c r="P260" s="139"/>
      <c r="Q260" s="139"/>
      <c r="R260" s="139"/>
      <c r="S260" s="139"/>
      <c r="T260" s="139"/>
      <c r="U260" s="139"/>
      <c r="V260" s="139"/>
      <c r="W260" s="139"/>
      <c r="X260" s="139"/>
      <c r="Y260" s="139"/>
      <c r="Z260" s="139"/>
      <c r="AA260" s="139"/>
      <c r="AB260" s="139"/>
      <c r="AC260" s="139"/>
      <c r="AD260" s="139"/>
      <c r="AE260" s="139"/>
    </row>
    <row r="261" spans="1:31" ht="15.75">
      <c r="A261" s="517">
        <f t="shared" si="122"/>
        <v>7</v>
      </c>
      <c r="B261" s="564">
        <f t="shared" si="121"/>
        <v>0</v>
      </c>
      <c r="C261" s="570"/>
      <c r="D261" s="570"/>
      <c r="E261" s="570"/>
      <c r="F261" s="570"/>
      <c r="G261" s="570"/>
      <c r="H261" s="570"/>
      <c r="I261" s="570"/>
      <c r="J261" s="570"/>
      <c r="K261" s="570"/>
      <c r="L261" s="570"/>
      <c r="M261" s="570"/>
      <c r="N261" s="570"/>
      <c r="O261" s="139"/>
      <c r="P261" s="139"/>
      <c r="Q261" s="139"/>
      <c r="R261" s="139"/>
      <c r="S261" s="139"/>
      <c r="T261" s="139"/>
      <c r="U261" s="139"/>
      <c r="V261" s="139"/>
      <c r="W261" s="139"/>
      <c r="X261" s="139"/>
      <c r="Y261" s="139"/>
      <c r="Z261" s="139"/>
      <c r="AA261" s="139"/>
      <c r="AB261" s="139"/>
      <c r="AC261" s="139"/>
      <c r="AD261" s="139"/>
      <c r="AE261" s="139"/>
    </row>
    <row r="262" spans="1:31" ht="15.75">
      <c r="A262" s="517">
        <f t="shared" si="122"/>
        <v>8</v>
      </c>
      <c r="B262" s="564">
        <f t="shared" si="121"/>
        <v>0</v>
      </c>
      <c r="C262" s="570"/>
      <c r="D262" s="570"/>
      <c r="E262" s="570"/>
      <c r="F262" s="570"/>
      <c r="G262" s="570"/>
      <c r="H262" s="570"/>
      <c r="I262" s="570"/>
      <c r="J262" s="570"/>
      <c r="K262" s="570"/>
      <c r="L262" s="570"/>
      <c r="M262" s="570"/>
      <c r="N262" s="570"/>
      <c r="O262" s="139"/>
      <c r="P262" s="139"/>
      <c r="Q262" s="139"/>
      <c r="R262" s="139"/>
      <c r="S262" s="139"/>
      <c r="T262" s="139"/>
      <c r="U262" s="139"/>
      <c r="V262" s="139"/>
      <c r="W262" s="139"/>
      <c r="X262" s="139"/>
      <c r="Y262" s="139"/>
      <c r="Z262" s="139"/>
      <c r="AA262" s="139"/>
      <c r="AB262" s="139"/>
      <c r="AC262" s="139"/>
      <c r="AD262" s="139"/>
      <c r="AE262" s="139"/>
    </row>
    <row r="263" spans="1:31" ht="15.75">
      <c r="A263" s="517">
        <f t="shared" si="122"/>
        <v>9</v>
      </c>
      <c r="B263" s="564">
        <f t="shared" si="121"/>
        <v>0</v>
      </c>
      <c r="C263" s="570"/>
      <c r="D263" s="570"/>
      <c r="E263" s="570"/>
      <c r="F263" s="570"/>
      <c r="G263" s="570"/>
      <c r="H263" s="570"/>
      <c r="I263" s="570"/>
      <c r="J263" s="570"/>
      <c r="K263" s="570"/>
      <c r="L263" s="570"/>
      <c r="M263" s="570"/>
      <c r="N263" s="570"/>
      <c r="O263" s="139"/>
      <c r="P263" s="139"/>
      <c r="Q263" s="139"/>
      <c r="R263" s="139"/>
      <c r="S263" s="139"/>
      <c r="T263" s="139"/>
      <c r="U263" s="139"/>
      <c r="V263" s="139"/>
      <c r="W263" s="139"/>
      <c r="X263" s="139"/>
      <c r="Y263" s="139"/>
      <c r="Z263" s="139"/>
      <c r="AA263" s="139"/>
      <c r="AB263" s="139"/>
      <c r="AC263" s="139"/>
      <c r="AD263" s="139"/>
      <c r="AE263" s="139"/>
    </row>
    <row r="264" spans="1:31" ht="15.75">
      <c r="A264" s="517">
        <f t="shared" si="122"/>
        <v>10</v>
      </c>
      <c r="B264" s="564">
        <f t="shared" si="121"/>
        <v>0</v>
      </c>
      <c r="C264" s="570"/>
      <c r="D264" s="570"/>
      <c r="E264" s="570"/>
      <c r="F264" s="570"/>
      <c r="G264" s="570"/>
      <c r="H264" s="570"/>
      <c r="I264" s="570"/>
      <c r="J264" s="570"/>
      <c r="K264" s="570"/>
      <c r="L264" s="570"/>
      <c r="M264" s="570"/>
      <c r="N264" s="570"/>
      <c r="O264" s="139"/>
      <c r="P264" s="139"/>
      <c r="Q264" s="139"/>
      <c r="R264" s="139"/>
      <c r="S264" s="139"/>
      <c r="T264" s="139"/>
      <c r="U264" s="139"/>
      <c r="V264" s="139"/>
      <c r="W264" s="139"/>
      <c r="X264" s="139"/>
      <c r="Y264" s="139"/>
      <c r="Z264" s="139"/>
      <c r="AA264" s="139"/>
      <c r="AB264" s="139"/>
      <c r="AC264" s="139"/>
      <c r="AD264" s="139"/>
      <c r="AE264" s="139"/>
    </row>
    <row r="265" spans="1:31" ht="15.75">
      <c r="A265" s="517">
        <f t="shared" si="122"/>
        <v>11</v>
      </c>
      <c r="B265" s="564">
        <f t="shared" si="121"/>
        <v>0</v>
      </c>
      <c r="C265" s="570"/>
      <c r="D265" s="570"/>
      <c r="E265" s="570"/>
      <c r="F265" s="570"/>
      <c r="G265" s="570"/>
      <c r="H265" s="570"/>
      <c r="I265" s="570"/>
      <c r="J265" s="570"/>
      <c r="K265" s="570"/>
      <c r="L265" s="570"/>
      <c r="M265" s="570"/>
      <c r="N265" s="570"/>
      <c r="O265" s="139"/>
      <c r="P265" s="139"/>
      <c r="Q265" s="139"/>
      <c r="R265" s="139"/>
      <c r="S265" s="139"/>
      <c r="T265" s="139"/>
      <c r="U265" s="139"/>
      <c r="V265" s="139"/>
      <c r="W265" s="139"/>
      <c r="X265" s="139"/>
      <c r="Y265" s="139"/>
      <c r="Z265" s="139"/>
      <c r="AA265" s="139"/>
      <c r="AB265" s="139"/>
      <c r="AC265" s="139"/>
      <c r="AD265" s="139"/>
      <c r="AE265" s="139"/>
    </row>
    <row r="266" spans="1:31" ht="15.75">
      <c r="A266" s="517">
        <f t="shared" si="122"/>
        <v>12</v>
      </c>
      <c r="B266" s="564">
        <f t="shared" si="121"/>
        <v>0</v>
      </c>
      <c r="C266" s="570"/>
      <c r="D266" s="570"/>
      <c r="E266" s="570"/>
      <c r="F266" s="570"/>
      <c r="G266" s="570"/>
      <c r="H266" s="570"/>
      <c r="I266" s="570"/>
      <c r="J266" s="570"/>
      <c r="K266" s="570"/>
      <c r="L266" s="570"/>
      <c r="M266" s="570"/>
      <c r="N266" s="570"/>
      <c r="O266" s="139"/>
      <c r="P266" s="139"/>
      <c r="Q266" s="139"/>
      <c r="R266" s="139"/>
      <c r="S266" s="139"/>
      <c r="T266" s="139"/>
      <c r="U266" s="139"/>
      <c r="V266" s="139"/>
      <c r="W266" s="139"/>
      <c r="X266" s="139"/>
      <c r="Y266" s="139"/>
      <c r="Z266" s="139"/>
      <c r="AA266" s="139"/>
      <c r="AB266" s="139"/>
      <c r="AC266" s="139"/>
      <c r="AD266" s="139"/>
      <c r="AE266" s="139"/>
    </row>
    <row r="267" spans="1:31" ht="15.75">
      <c r="A267" s="517">
        <f t="shared" si="122"/>
        <v>13</v>
      </c>
      <c r="B267" s="564">
        <f t="shared" si="121"/>
        <v>0</v>
      </c>
      <c r="C267" s="570"/>
      <c r="D267" s="570"/>
      <c r="E267" s="570"/>
      <c r="F267" s="570"/>
      <c r="G267" s="570"/>
      <c r="H267" s="570"/>
      <c r="I267" s="570"/>
      <c r="J267" s="570"/>
      <c r="K267" s="570"/>
      <c r="L267" s="570"/>
      <c r="M267" s="570"/>
      <c r="N267" s="570"/>
      <c r="O267" s="139"/>
      <c r="P267" s="139"/>
      <c r="Q267" s="139"/>
      <c r="R267" s="139"/>
      <c r="S267" s="139"/>
      <c r="T267" s="139"/>
      <c r="U267" s="139"/>
      <c r="V267" s="139"/>
      <c r="W267" s="139"/>
      <c r="X267" s="139"/>
      <c r="Y267" s="139"/>
      <c r="Z267" s="139"/>
      <c r="AA267" s="139"/>
      <c r="AB267" s="139"/>
      <c r="AC267" s="139"/>
      <c r="AD267" s="139"/>
      <c r="AE267" s="139"/>
    </row>
    <row r="268" spans="1:31" ht="15.75">
      <c r="A268" s="517">
        <f t="shared" si="122"/>
        <v>14</v>
      </c>
      <c r="B268" s="564">
        <f t="shared" si="121"/>
        <v>0</v>
      </c>
      <c r="C268" s="570"/>
      <c r="D268" s="570"/>
      <c r="E268" s="570"/>
      <c r="F268" s="570"/>
      <c r="G268" s="570"/>
      <c r="H268" s="570"/>
      <c r="I268" s="570"/>
      <c r="J268" s="570"/>
      <c r="K268" s="570"/>
      <c r="L268" s="570"/>
      <c r="M268" s="570"/>
      <c r="N268" s="570"/>
      <c r="O268" s="139"/>
      <c r="P268" s="139"/>
      <c r="Q268" s="139"/>
      <c r="R268" s="139"/>
      <c r="S268" s="139"/>
      <c r="T268" s="139"/>
      <c r="U268" s="139"/>
      <c r="V268" s="139"/>
      <c r="W268" s="139"/>
      <c r="X268" s="139"/>
      <c r="Y268" s="139"/>
      <c r="Z268" s="139"/>
      <c r="AA268" s="139"/>
      <c r="AB268" s="139"/>
      <c r="AC268" s="139"/>
      <c r="AD268" s="139"/>
      <c r="AE268" s="139"/>
    </row>
    <row r="269" spans="1:31" ht="15.75">
      <c r="A269" s="517">
        <f t="shared" si="122"/>
        <v>15</v>
      </c>
      <c r="B269" s="564">
        <f t="shared" si="121"/>
        <v>0</v>
      </c>
      <c r="C269" s="570"/>
      <c r="D269" s="570"/>
      <c r="E269" s="570"/>
      <c r="F269" s="570"/>
      <c r="G269" s="570"/>
      <c r="H269" s="570"/>
      <c r="I269" s="570"/>
      <c r="J269" s="570"/>
      <c r="K269" s="570"/>
      <c r="L269" s="570"/>
      <c r="M269" s="570"/>
      <c r="N269" s="570"/>
      <c r="O269" s="139"/>
      <c r="P269" s="139"/>
      <c r="Q269" s="139"/>
      <c r="R269" s="139"/>
      <c r="S269" s="139"/>
      <c r="T269" s="139"/>
      <c r="U269" s="139"/>
      <c r="V269" s="139"/>
      <c r="W269" s="139"/>
      <c r="X269" s="139"/>
      <c r="Y269" s="139"/>
      <c r="Z269" s="139"/>
      <c r="AA269" s="139"/>
      <c r="AB269" s="139"/>
      <c r="AC269" s="139"/>
      <c r="AD269" s="139"/>
      <c r="AE269" s="139"/>
    </row>
    <row r="270" spans="1:31" ht="19.5" customHeight="1">
      <c r="A270" s="517">
        <f t="shared" si="122"/>
        <v>16</v>
      </c>
      <c r="B270" s="564">
        <f t="shared" si="121"/>
        <v>0</v>
      </c>
      <c r="C270" s="570"/>
      <c r="D270" s="570"/>
      <c r="E270" s="570"/>
      <c r="F270" s="570"/>
      <c r="G270" s="570"/>
      <c r="H270" s="570"/>
      <c r="I270" s="570"/>
      <c r="J270" s="570"/>
      <c r="K270" s="570"/>
      <c r="L270" s="570"/>
      <c r="M270" s="570"/>
      <c r="N270" s="570"/>
      <c r="O270" s="139"/>
      <c r="P270" s="139"/>
      <c r="Q270" s="139"/>
      <c r="R270" s="139"/>
      <c r="S270" s="139"/>
      <c r="T270" s="139"/>
      <c r="U270" s="139"/>
      <c r="V270" s="139"/>
      <c r="W270" s="139"/>
      <c r="X270" s="139"/>
      <c r="Y270" s="139"/>
      <c r="Z270" s="139"/>
      <c r="AA270" s="139"/>
      <c r="AB270" s="139"/>
      <c r="AC270" s="139"/>
      <c r="AD270" s="139"/>
      <c r="AE270" s="139"/>
    </row>
    <row r="271" spans="1:31" ht="19.5" customHeight="1">
      <c r="A271" s="517">
        <f t="shared" si="122"/>
        <v>17</v>
      </c>
      <c r="B271" s="564">
        <f t="shared" si="121"/>
        <v>0</v>
      </c>
      <c r="C271" s="570"/>
      <c r="D271" s="570"/>
      <c r="E271" s="570"/>
      <c r="F271" s="570"/>
      <c r="G271" s="570"/>
      <c r="H271" s="570"/>
      <c r="I271" s="570"/>
      <c r="J271" s="570"/>
      <c r="K271" s="570"/>
      <c r="L271" s="570"/>
      <c r="M271" s="570"/>
      <c r="N271" s="570"/>
      <c r="O271" s="139"/>
      <c r="P271" s="139"/>
      <c r="Q271" s="139"/>
      <c r="R271" s="139"/>
      <c r="S271" s="139"/>
      <c r="T271" s="139"/>
      <c r="U271" s="139"/>
      <c r="V271" s="139"/>
      <c r="W271" s="139"/>
      <c r="X271" s="139"/>
      <c r="Y271" s="139"/>
      <c r="Z271" s="139"/>
      <c r="AA271" s="139"/>
      <c r="AB271" s="139"/>
      <c r="AC271" s="139"/>
      <c r="AD271" s="139"/>
      <c r="AE271" s="139"/>
    </row>
    <row r="272" spans="1:31" ht="19.5" customHeight="1">
      <c r="A272" s="100"/>
      <c r="B272" s="153"/>
      <c r="C272" s="307"/>
      <c r="D272" s="307"/>
      <c r="E272" s="307"/>
      <c r="F272" s="307"/>
      <c r="G272" s="307"/>
      <c r="H272" s="307"/>
      <c r="I272" s="307"/>
      <c r="J272" s="307"/>
      <c r="K272" s="307"/>
      <c r="L272" s="307"/>
      <c r="M272" s="307"/>
      <c r="N272" s="307"/>
      <c r="O272" s="139"/>
      <c r="P272" s="139"/>
      <c r="Q272" s="139"/>
      <c r="R272" s="139"/>
      <c r="S272" s="139"/>
      <c r="T272" s="139"/>
      <c r="U272" s="139"/>
      <c r="V272" s="139"/>
      <c r="W272" s="139"/>
      <c r="X272" s="139"/>
      <c r="Y272" s="139"/>
      <c r="Z272" s="139"/>
      <c r="AA272" s="139"/>
      <c r="AB272" s="139"/>
      <c r="AC272" s="139"/>
      <c r="AD272" s="139"/>
      <c r="AE272" s="139"/>
    </row>
    <row r="273" spans="1:31" ht="19.5" customHeight="1">
      <c r="A273" s="191" t="s">
        <v>413</v>
      </c>
      <c r="B273" s="139"/>
      <c r="C273" s="139"/>
      <c r="D273" s="139"/>
      <c r="E273" s="139"/>
      <c r="F273" s="139"/>
      <c r="G273" s="139"/>
      <c r="H273" s="139"/>
      <c r="I273" s="139"/>
      <c r="J273" s="139"/>
      <c r="K273" s="139"/>
      <c r="L273" s="139"/>
      <c r="M273" s="139"/>
      <c r="N273" s="139"/>
      <c r="O273" s="139"/>
      <c r="P273" s="139"/>
      <c r="Q273" s="139"/>
      <c r="R273" s="139"/>
      <c r="S273" s="139"/>
      <c r="T273" s="139"/>
      <c r="U273" s="139"/>
      <c r="V273" s="139"/>
      <c r="W273" s="139"/>
      <c r="X273" s="139"/>
      <c r="Y273" s="139"/>
      <c r="Z273" s="139"/>
      <c r="AA273" s="139"/>
      <c r="AB273" s="139"/>
      <c r="AC273" s="139"/>
      <c r="AD273" s="139"/>
      <c r="AE273" s="139"/>
    </row>
    <row r="274" spans="1:31" ht="19.5" customHeight="1">
      <c r="A274" s="308"/>
      <c r="B274" s="139"/>
      <c r="C274" s="139"/>
      <c r="D274" s="139"/>
      <c r="E274" s="139"/>
      <c r="F274" s="139"/>
      <c r="G274" s="139"/>
      <c r="H274" s="139"/>
      <c r="I274" s="139"/>
      <c r="J274" s="139"/>
      <c r="K274" s="139"/>
      <c r="L274" s="139"/>
      <c r="M274" s="139"/>
      <c r="N274" s="139"/>
      <c r="O274" s="139"/>
      <c r="P274" s="139"/>
      <c r="Q274" s="139"/>
      <c r="R274" s="139"/>
      <c r="S274" s="139"/>
      <c r="T274" s="139"/>
      <c r="U274" s="139"/>
      <c r="V274" s="139"/>
      <c r="W274" s="139"/>
      <c r="X274" s="139"/>
      <c r="Y274" s="139"/>
      <c r="Z274" s="139"/>
      <c r="AA274" s="139"/>
      <c r="AB274" s="139"/>
      <c r="AC274" s="139"/>
      <c r="AD274" s="139"/>
      <c r="AE274" s="139"/>
    </row>
    <row r="275" spans="1:31" ht="19.5" customHeight="1">
      <c r="A275" s="139"/>
      <c r="B275" s="139"/>
      <c r="C275" s="139"/>
      <c r="D275" s="139"/>
      <c r="E275" s="139"/>
      <c r="F275" s="139"/>
      <c r="G275" s="139"/>
      <c r="H275" s="139"/>
      <c r="I275" s="139"/>
      <c r="J275" s="139"/>
      <c r="K275" s="139"/>
      <c r="L275" s="139"/>
      <c r="M275" s="139"/>
      <c r="N275" s="139"/>
      <c r="O275" s="139"/>
      <c r="P275" s="139"/>
      <c r="Q275" s="139"/>
      <c r="R275" s="139"/>
      <c r="S275" s="139"/>
      <c r="T275" s="139"/>
      <c r="U275" s="139"/>
      <c r="V275" s="139"/>
      <c r="W275" s="139"/>
      <c r="X275" s="139"/>
      <c r="Y275" s="139"/>
      <c r="Z275" s="139"/>
      <c r="AA275" s="139"/>
      <c r="AB275" s="139"/>
      <c r="AC275" s="139"/>
      <c r="AD275" s="139"/>
      <c r="AE275" s="139"/>
    </row>
    <row r="276" spans="1:31" ht="19.5" customHeight="1">
      <c r="A276" s="139"/>
      <c r="B276" s="554" t="s">
        <v>126</v>
      </c>
      <c r="C276" s="571"/>
      <c r="D276" s="139"/>
      <c r="E276" s="139"/>
      <c r="F276" s="139"/>
      <c r="G276" s="139"/>
      <c r="H276" s="139"/>
      <c r="I276" s="139"/>
      <c r="J276" s="139"/>
      <c r="K276" s="139"/>
      <c r="L276" s="139"/>
      <c r="M276" s="139"/>
      <c r="N276" s="139"/>
      <c r="O276" s="139"/>
      <c r="P276" s="139"/>
      <c r="Q276" s="139"/>
      <c r="R276" s="139"/>
      <c r="S276" s="139"/>
      <c r="T276" s="139"/>
      <c r="U276" s="139"/>
      <c r="V276" s="139"/>
      <c r="W276" s="139"/>
      <c r="X276" s="139"/>
      <c r="Y276" s="139"/>
      <c r="Z276" s="139"/>
      <c r="AA276" s="139"/>
      <c r="AB276" s="139"/>
      <c r="AC276" s="139"/>
      <c r="AD276" s="139"/>
      <c r="AE276" s="139"/>
    </row>
    <row r="277" spans="1:31" ht="19.5" customHeight="1" thickBot="1">
      <c r="A277" s="572"/>
      <c r="B277" s="572" t="str">
        <f>B40</f>
        <v>Nombre del cultivo regado</v>
      </c>
      <c r="C277" s="573" t="s">
        <v>127</v>
      </c>
      <c r="D277" s="574" t="s">
        <v>128</v>
      </c>
      <c r="E277" s="575" t="s">
        <v>129</v>
      </c>
      <c r="F277" s="576" t="s">
        <v>130</v>
      </c>
      <c r="G277" s="576" t="s">
        <v>131</v>
      </c>
      <c r="H277" s="139"/>
      <c r="I277" s="139"/>
      <c r="J277" s="139"/>
      <c r="K277" s="139"/>
      <c r="L277" s="139"/>
      <c r="M277" s="139"/>
      <c r="N277" s="139"/>
      <c r="O277" s="139"/>
      <c r="P277" s="139"/>
      <c r="Q277" s="139"/>
      <c r="R277" s="139"/>
      <c r="S277" s="139"/>
      <c r="T277" s="139"/>
      <c r="U277" s="139"/>
      <c r="V277" s="139"/>
      <c r="W277" s="139"/>
      <c r="X277" s="139"/>
      <c r="Y277" s="139"/>
      <c r="Z277" s="139"/>
      <c r="AA277" s="139"/>
      <c r="AB277" s="139"/>
      <c r="AC277" s="139"/>
      <c r="AD277" s="139"/>
      <c r="AE277" s="139"/>
    </row>
    <row r="278" spans="1:31" ht="19.5" customHeight="1" thickTop="1">
      <c r="A278" s="577">
        <f aca="true" t="shared" si="123" ref="A278:B293">A41</f>
        <v>1</v>
      </c>
      <c r="B278" s="577" t="str">
        <f t="shared" si="123"/>
        <v>Arroz inundado #1</v>
      </c>
      <c r="C278" s="578"/>
      <c r="D278" s="578"/>
      <c r="E278" s="579">
        <f>MAX(C94:N94)</f>
        <v>0</v>
      </c>
      <c r="F278" s="580">
        <f>E278*C278</f>
        <v>0</v>
      </c>
      <c r="G278" s="580">
        <f>F278*D278*C$276</f>
        <v>0</v>
      </c>
      <c r="H278" s="139"/>
      <c r="I278" s="139"/>
      <c r="J278" s="139"/>
      <c r="K278" s="139"/>
      <c r="L278" s="139"/>
      <c r="M278" s="139"/>
      <c r="N278" s="139"/>
      <c r="O278" s="139"/>
      <c r="P278" s="139"/>
      <c r="Q278" s="139"/>
      <c r="R278" s="139"/>
      <c r="S278" s="139"/>
      <c r="T278" s="139"/>
      <c r="U278" s="139"/>
      <c r="V278" s="139"/>
      <c r="W278" s="139"/>
      <c r="X278" s="139"/>
      <c r="Y278" s="139"/>
      <c r="Z278" s="139"/>
      <c r="AA278" s="139"/>
      <c r="AB278" s="139"/>
      <c r="AC278" s="139"/>
      <c r="AD278" s="139"/>
      <c r="AE278" s="139"/>
    </row>
    <row r="279" spans="1:31" ht="19.5" customHeight="1">
      <c r="A279" s="492">
        <f t="shared" si="123"/>
        <v>2</v>
      </c>
      <c r="B279" s="492" t="str">
        <f t="shared" si="123"/>
        <v>Arroz inundado #2</v>
      </c>
      <c r="C279" s="581"/>
      <c r="D279" s="581"/>
      <c r="E279" s="579">
        <f>MAX(C96:N96)</f>
        <v>0</v>
      </c>
      <c r="F279" s="582">
        <f aca="true" t="shared" si="124" ref="F279:F294">E279*C279</f>
        <v>0</v>
      </c>
      <c r="G279" s="582">
        <f aca="true" t="shared" si="125" ref="G279:G294">F279*D279*C$276</f>
        <v>0</v>
      </c>
      <c r="H279" s="139"/>
      <c r="I279" s="139"/>
      <c r="J279" s="139"/>
      <c r="K279" s="139"/>
      <c r="L279" s="139"/>
      <c r="M279" s="139"/>
      <c r="N279" s="139"/>
      <c r="O279" s="139"/>
      <c r="P279" s="139"/>
      <c r="Q279" s="139"/>
      <c r="R279" s="139"/>
      <c r="S279" s="139"/>
      <c r="T279" s="139"/>
      <c r="U279" s="139"/>
      <c r="V279" s="139"/>
      <c r="W279" s="139"/>
      <c r="X279" s="139"/>
      <c r="Y279" s="139"/>
      <c r="Z279" s="139"/>
      <c r="AA279" s="139"/>
      <c r="AB279" s="139"/>
      <c r="AC279" s="139"/>
      <c r="AD279" s="139"/>
      <c r="AE279" s="139"/>
    </row>
    <row r="280" spans="1:31" ht="96.75" customHeight="1">
      <c r="A280" s="492">
        <f t="shared" si="123"/>
        <v>3</v>
      </c>
      <c r="B280" s="492" t="str">
        <f t="shared" si="123"/>
        <v>Arroz inundado #3</v>
      </c>
      <c r="C280" s="581"/>
      <c r="D280" s="581"/>
      <c r="E280" s="579">
        <f>MAX(C98:N98)</f>
        <v>0</v>
      </c>
      <c r="F280" s="582">
        <f t="shared" si="124"/>
        <v>0</v>
      </c>
      <c r="G280" s="582">
        <f t="shared" si="125"/>
        <v>0</v>
      </c>
      <c r="H280" s="139"/>
      <c r="I280" s="139"/>
      <c r="J280" s="139"/>
      <c r="K280" s="139"/>
      <c r="L280" s="139"/>
      <c r="M280" s="139"/>
      <c r="N280" s="139"/>
      <c r="O280" s="139"/>
      <c r="P280" s="139"/>
      <c r="Q280" s="139"/>
      <c r="R280" s="139"/>
      <c r="S280" s="139"/>
      <c r="T280" s="139"/>
      <c r="U280" s="139"/>
      <c r="V280" s="139"/>
      <c r="W280" s="139"/>
      <c r="X280" s="139"/>
      <c r="Y280" s="139"/>
      <c r="Z280" s="139"/>
      <c r="AA280" s="139"/>
      <c r="AB280" s="139"/>
      <c r="AC280" s="139"/>
      <c r="AD280" s="139"/>
      <c r="AE280" s="139"/>
    </row>
    <row r="281" spans="1:31" ht="24.75" customHeight="1">
      <c r="A281" s="492">
        <f t="shared" si="123"/>
        <v>4</v>
      </c>
      <c r="B281" s="492">
        <f t="shared" si="123"/>
        <v>0</v>
      </c>
      <c r="C281" s="581"/>
      <c r="D281" s="581"/>
      <c r="E281" s="579">
        <f>MAX(C100:N100)</f>
        <v>0</v>
      </c>
      <c r="F281" s="582">
        <f t="shared" si="124"/>
        <v>0</v>
      </c>
      <c r="G281" s="582">
        <f t="shared" si="125"/>
        <v>0</v>
      </c>
      <c r="H281" s="139"/>
      <c r="I281" s="139"/>
      <c r="J281" s="139"/>
      <c r="K281" s="139"/>
      <c r="L281" s="139"/>
      <c r="M281" s="139"/>
      <c r="N281" s="139"/>
      <c r="O281" s="139"/>
      <c r="P281" s="139"/>
      <c r="Q281" s="139"/>
      <c r="R281" s="139"/>
      <c r="S281" s="139"/>
      <c r="T281" s="139"/>
      <c r="U281" s="139"/>
      <c r="V281" s="139"/>
      <c r="W281" s="139"/>
      <c r="X281" s="139"/>
      <c r="Y281" s="139"/>
      <c r="Z281" s="139"/>
      <c r="AA281" s="139"/>
      <c r="AB281" s="139"/>
      <c r="AC281" s="139"/>
      <c r="AD281" s="139"/>
      <c r="AE281" s="139"/>
    </row>
    <row r="282" spans="1:31" ht="24.75" customHeight="1">
      <c r="A282" s="492">
        <f t="shared" si="123"/>
        <v>5</v>
      </c>
      <c r="B282" s="492">
        <f t="shared" si="123"/>
        <v>0</v>
      </c>
      <c r="C282" s="581"/>
      <c r="D282" s="581"/>
      <c r="E282" s="579">
        <f>MAX(C102:N102)</f>
        <v>0</v>
      </c>
      <c r="F282" s="582">
        <f t="shared" si="124"/>
        <v>0</v>
      </c>
      <c r="G282" s="582">
        <f t="shared" si="125"/>
        <v>0</v>
      </c>
      <c r="H282" s="139"/>
      <c r="I282" s="139"/>
      <c r="J282" s="139"/>
      <c r="K282" s="139"/>
      <c r="L282" s="139"/>
      <c r="M282" s="139"/>
      <c r="N282" s="139"/>
      <c r="O282" s="139"/>
      <c r="P282" s="139"/>
      <c r="Q282" s="139"/>
      <c r="R282" s="139"/>
      <c r="S282" s="139"/>
      <c r="T282" s="139"/>
      <c r="U282" s="139"/>
      <c r="V282" s="139"/>
      <c r="W282" s="139"/>
      <c r="X282" s="139"/>
      <c r="Y282" s="139"/>
      <c r="Z282" s="139"/>
      <c r="AA282" s="139"/>
      <c r="AB282" s="139"/>
      <c r="AC282" s="139"/>
      <c r="AD282" s="139"/>
      <c r="AE282" s="139"/>
    </row>
    <row r="283" spans="1:31" ht="24.75" customHeight="1">
      <c r="A283" s="492">
        <f t="shared" si="123"/>
        <v>6</v>
      </c>
      <c r="B283" s="492">
        <f t="shared" si="123"/>
        <v>0</v>
      </c>
      <c r="C283" s="581"/>
      <c r="D283" s="581"/>
      <c r="E283" s="579">
        <f>MAX(C104:N104)</f>
        <v>0</v>
      </c>
      <c r="F283" s="582">
        <f t="shared" si="124"/>
        <v>0</v>
      </c>
      <c r="G283" s="582">
        <f t="shared" si="125"/>
        <v>0</v>
      </c>
      <c r="H283" s="139"/>
      <c r="I283" s="139"/>
      <c r="J283" s="139"/>
      <c r="K283" s="139"/>
      <c r="L283" s="139"/>
      <c r="M283" s="139"/>
      <c r="N283" s="139"/>
      <c r="O283" s="139"/>
      <c r="P283" s="139"/>
      <c r="Q283" s="139"/>
      <c r="R283" s="139"/>
      <c r="S283" s="139"/>
      <c r="T283" s="139"/>
      <c r="U283" s="139"/>
      <c r="V283" s="139"/>
      <c r="W283" s="139"/>
      <c r="X283" s="139"/>
      <c r="Y283" s="139"/>
      <c r="Z283" s="139"/>
      <c r="AA283" s="139"/>
      <c r="AB283" s="139"/>
      <c r="AC283" s="139"/>
      <c r="AD283" s="139"/>
      <c r="AE283" s="139"/>
    </row>
    <row r="284" spans="1:31" ht="24.75" customHeight="1">
      <c r="A284" s="492">
        <f t="shared" si="123"/>
        <v>7</v>
      </c>
      <c r="B284" s="492">
        <f t="shared" si="123"/>
        <v>0</v>
      </c>
      <c r="C284" s="581"/>
      <c r="D284" s="581"/>
      <c r="E284" s="579">
        <f>MAX(C106:N106)</f>
        <v>0</v>
      </c>
      <c r="F284" s="582">
        <f t="shared" si="124"/>
        <v>0</v>
      </c>
      <c r="G284" s="582">
        <f t="shared" si="125"/>
        <v>0</v>
      </c>
      <c r="H284" s="139"/>
      <c r="I284" s="139"/>
      <c r="J284" s="139"/>
      <c r="K284" s="139"/>
      <c r="L284" s="139"/>
      <c r="M284" s="139"/>
      <c r="N284" s="139"/>
      <c r="O284" s="139"/>
      <c r="P284" s="139"/>
      <c r="Q284" s="139"/>
      <c r="R284" s="139"/>
      <c r="S284" s="139"/>
      <c r="T284" s="139"/>
      <c r="U284" s="139"/>
      <c r="V284" s="139"/>
      <c r="W284" s="139"/>
      <c r="X284" s="139"/>
      <c r="Y284" s="139"/>
      <c r="Z284" s="139"/>
      <c r="AA284" s="139"/>
      <c r="AB284" s="139"/>
      <c r="AC284" s="139"/>
      <c r="AD284" s="139"/>
      <c r="AE284" s="139"/>
    </row>
    <row r="285" spans="1:31" ht="24.75" customHeight="1">
      <c r="A285" s="492">
        <f t="shared" si="123"/>
        <v>8</v>
      </c>
      <c r="B285" s="492">
        <f t="shared" si="123"/>
        <v>0</v>
      </c>
      <c r="C285" s="581"/>
      <c r="D285" s="581"/>
      <c r="E285" s="579">
        <f>MAX(C108:N108)</f>
        <v>0</v>
      </c>
      <c r="F285" s="582">
        <f t="shared" si="124"/>
        <v>0</v>
      </c>
      <c r="G285" s="582">
        <f t="shared" si="125"/>
        <v>0</v>
      </c>
      <c r="H285" s="139"/>
      <c r="I285" s="139"/>
      <c r="J285" s="139"/>
      <c r="K285" s="139"/>
      <c r="L285" s="139"/>
      <c r="M285" s="139"/>
      <c r="N285" s="139"/>
      <c r="O285" s="139"/>
      <c r="P285" s="139"/>
      <c r="Q285" s="139"/>
      <c r="R285" s="139"/>
      <c r="S285" s="139"/>
      <c r="T285" s="139"/>
      <c r="U285" s="139"/>
      <c r="V285" s="139"/>
      <c r="W285" s="139"/>
      <c r="X285" s="139"/>
      <c r="Y285" s="139"/>
      <c r="Z285" s="139"/>
      <c r="AA285" s="139"/>
      <c r="AB285" s="139"/>
      <c r="AC285" s="139"/>
      <c r="AD285" s="139"/>
      <c r="AE285" s="139"/>
    </row>
    <row r="286" spans="1:31" ht="24.75" customHeight="1">
      <c r="A286" s="492">
        <f t="shared" si="123"/>
        <v>9</v>
      </c>
      <c r="B286" s="492">
        <f t="shared" si="123"/>
        <v>0</v>
      </c>
      <c r="C286" s="581"/>
      <c r="D286" s="581"/>
      <c r="E286" s="579">
        <f>MAX(C110:N110)</f>
        <v>0</v>
      </c>
      <c r="F286" s="582">
        <f t="shared" si="124"/>
        <v>0</v>
      </c>
      <c r="G286" s="582">
        <f t="shared" si="125"/>
        <v>0</v>
      </c>
      <c r="H286" s="139"/>
      <c r="I286" s="139"/>
      <c r="J286" s="139"/>
      <c r="K286" s="139"/>
      <c r="L286" s="139"/>
      <c r="M286" s="139"/>
      <c r="N286" s="139"/>
      <c r="O286" s="139"/>
      <c r="P286" s="139"/>
      <c r="Q286" s="139"/>
      <c r="R286" s="139"/>
      <c r="S286" s="139"/>
      <c r="T286" s="139"/>
      <c r="U286" s="139"/>
      <c r="V286" s="139"/>
      <c r="W286" s="139"/>
      <c r="X286" s="139"/>
      <c r="Y286" s="139"/>
      <c r="Z286" s="139"/>
      <c r="AA286" s="139"/>
      <c r="AB286" s="139"/>
      <c r="AC286" s="139"/>
      <c r="AD286" s="139"/>
      <c r="AE286" s="139"/>
    </row>
    <row r="287" spans="1:31" ht="24.75" customHeight="1">
      <c r="A287" s="492">
        <f t="shared" si="123"/>
        <v>10</v>
      </c>
      <c r="B287" s="492">
        <f t="shared" si="123"/>
        <v>0</v>
      </c>
      <c r="C287" s="581"/>
      <c r="D287" s="581"/>
      <c r="E287" s="579">
        <f>MAX(C112:N112)</f>
        <v>0</v>
      </c>
      <c r="F287" s="582">
        <f t="shared" si="124"/>
        <v>0</v>
      </c>
      <c r="G287" s="582">
        <f t="shared" si="125"/>
        <v>0</v>
      </c>
      <c r="H287" s="139"/>
      <c r="I287" s="139"/>
      <c r="J287" s="139"/>
      <c r="K287" s="139"/>
      <c r="L287" s="139"/>
      <c r="M287" s="139"/>
      <c r="N287" s="139"/>
      <c r="O287" s="139"/>
      <c r="P287" s="139"/>
      <c r="Q287" s="139"/>
      <c r="R287" s="139"/>
      <c r="S287" s="139"/>
      <c r="T287" s="139"/>
      <c r="U287" s="139"/>
      <c r="V287" s="139"/>
      <c r="W287" s="139"/>
      <c r="X287" s="139"/>
      <c r="Y287" s="139"/>
      <c r="Z287" s="139"/>
      <c r="AA287" s="139"/>
      <c r="AB287" s="139"/>
      <c r="AC287" s="139"/>
      <c r="AD287" s="139"/>
      <c r="AE287" s="139"/>
    </row>
    <row r="288" spans="1:31" ht="24.75" customHeight="1">
      <c r="A288" s="492">
        <f t="shared" si="123"/>
        <v>11</v>
      </c>
      <c r="B288" s="492">
        <f t="shared" si="123"/>
        <v>0</v>
      </c>
      <c r="C288" s="581"/>
      <c r="D288" s="581"/>
      <c r="E288" s="579">
        <f>MAX(C114:N114)</f>
        <v>0</v>
      </c>
      <c r="F288" s="582">
        <f t="shared" si="124"/>
        <v>0</v>
      </c>
      <c r="G288" s="582">
        <f t="shared" si="125"/>
        <v>0</v>
      </c>
      <c r="H288" s="139"/>
      <c r="I288" s="139"/>
      <c r="J288" s="139"/>
      <c r="K288" s="139"/>
      <c r="L288" s="139"/>
      <c r="M288" s="139"/>
      <c r="N288" s="139"/>
      <c r="O288" s="139"/>
      <c r="P288" s="139"/>
      <c r="Q288" s="139"/>
      <c r="R288" s="139"/>
      <c r="S288" s="139"/>
      <c r="T288" s="139"/>
      <c r="U288" s="139"/>
      <c r="V288" s="139"/>
      <c r="W288" s="139"/>
      <c r="X288" s="139"/>
      <c r="Y288" s="139"/>
      <c r="Z288" s="139"/>
      <c r="AA288" s="139"/>
      <c r="AB288" s="139"/>
      <c r="AC288" s="139"/>
      <c r="AD288" s="139"/>
      <c r="AE288" s="139"/>
    </row>
    <row r="289" spans="1:31" ht="24.75" customHeight="1">
      <c r="A289" s="492">
        <f t="shared" si="123"/>
        <v>12</v>
      </c>
      <c r="B289" s="492">
        <f t="shared" si="123"/>
        <v>0</v>
      </c>
      <c r="C289" s="581"/>
      <c r="D289" s="581"/>
      <c r="E289" s="579">
        <f>MAX(C116:N116)</f>
        <v>0</v>
      </c>
      <c r="F289" s="582">
        <f t="shared" si="124"/>
        <v>0</v>
      </c>
      <c r="G289" s="582">
        <f t="shared" si="125"/>
        <v>0</v>
      </c>
      <c r="H289" s="139"/>
      <c r="I289" s="139"/>
      <c r="J289" s="139"/>
      <c r="K289" s="139"/>
      <c r="L289" s="139"/>
      <c r="M289" s="139"/>
      <c r="N289" s="139"/>
      <c r="O289" s="139"/>
      <c r="P289" s="139"/>
      <c r="Q289" s="139"/>
      <c r="R289" s="139"/>
      <c r="S289" s="139"/>
      <c r="T289" s="139"/>
      <c r="U289" s="139"/>
      <c r="V289" s="139"/>
      <c r="W289" s="139"/>
      <c r="X289" s="139"/>
      <c r="Y289" s="139"/>
      <c r="Z289" s="139"/>
      <c r="AA289" s="139"/>
      <c r="AB289" s="139"/>
      <c r="AC289" s="139"/>
      <c r="AD289" s="139"/>
      <c r="AE289" s="139"/>
    </row>
    <row r="290" spans="1:31" ht="24.75" customHeight="1">
      <c r="A290" s="492">
        <f t="shared" si="123"/>
        <v>13</v>
      </c>
      <c r="B290" s="492">
        <f t="shared" si="123"/>
        <v>0</v>
      </c>
      <c r="C290" s="581"/>
      <c r="D290" s="581"/>
      <c r="E290" s="579">
        <f>MAX(C118:N118)</f>
        <v>0</v>
      </c>
      <c r="F290" s="582">
        <f t="shared" si="124"/>
        <v>0</v>
      </c>
      <c r="G290" s="582">
        <f t="shared" si="125"/>
        <v>0</v>
      </c>
      <c r="H290" s="139"/>
      <c r="I290" s="139"/>
      <c r="J290" s="139"/>
      <c r="K290" s="139"/>
      <c r="L290" s="139"/>
      <c r="M290" s="139"/>
      <c r="N290" s="139"/>
      <c r="O290" s="139"/>
      <c r="P290" s="139"/>
      <c r="Q290" s="139"/>
      <c r="R290" s="139"/>
      <c r="S290" s="139"/>
      <c r="T290" s="139"/>
      <c r="U290" s="139"/>
      <c r="V290" s="139"/>
      <c r="W290" s="139"/>
      <c r="X290" s="139"/>
      <c r="Y290" s="139"/>
      <c r="Z290" s="139"/>
      <c r="AA290" s="139"/>
      <c r="AB290" s="139"/>
      <c r="AC290" s="139"/>
      <c r="AD290" s="139"/>
      <c r="AE290" s="139"/>
    </row>
    <row r="291" spans="1:31" ht="24.75" customHeight="1">
      <c r="A291" s="492">
        <f t="shared" si="123"/>
        <v>14</v>
      </c>
      <c r="B291" s="492">
        <f t="shared" si="123"/>
        <v>0</v>
      </c>
      <c r="C291" s="581"/>
      <c r="D291" s="581"/>
      <c r="E291" s="579">
        <f>MAX(C120:N120)</f>
        <v>0</v>
      </c>
      <c r="F291" s="582">
        <f t="shared" si="124"/>
        <v>0</v>
      </c>
      <c r="G291" s="582">
        <f t="shared" si="125"/>
        <v>0</v>
      </c>
      <c r="H291" s="139"/>
      <c r="I291" s="139"/>
      <c r="J291" s="139"/>
      <c r="K291" s="139"/>
      <c r="L291" s="139"/>
      <c r="M291" s="139"/>
      <c r="N291" s="139"/>
      <c r="O291" s="139"/>
      <c r="P291" s="139"/>
      <c r="Q291" s="139"/>
      <c r="R291" s="139"/>
      <c r="S291" s="139"/>
      <c r="T291" s="139"/>
      <c r="U291" s="139"/>
      <c r="V291" s="139"/>
      <c r="W291" s="139"/>
      <c r="X291" s="139"/>
      <c r="Y291" s="139"/>
      <c r="Z291" s="139"/>
      <c r="AA291" s="139"/>
      <c r="AB291" s="139"/>
      <c r="AC291" s="139"/>
      <c r="AD291" s="139"/>
      <c r="AE291" s="139"/>
    </row>
    <row r="292" spans="1:31" ht="24.75" customHeight="1">
      <c r="A292" s="492">
        <f t="shared" si="123"/>
        <v>15</v>
      </c>
      <c r="B292" s="492">
        <f t="shared" si="123"/>
        <v>0</v>
      </c>
      <c r="C292" s="581"/>
      <c r="D292" s="581"/>
      <c r="E292" s="579">
        <f>MAX(C122:N122)</f>
        <v>0</v>
      </c>
      <c r="F292" s="582">
        <f t="shared" si="124"/>
        <v>0</v>
      </c>
      <c r="G292" s="582">
        <f t="shared" si="125"/>
        <v>0</v>
      </c>
      <c r="H292" s="139"/>
      <c r="I292" s="139"/>
      <c r="J292" s="139"/>
      <c r="K292" s="139"/>
      <c r="L292" s="139"/>
      <c r="M292" s="139"/>
      <c r="N292" s="139"/>
      <c r="O292" s="139"/>
      <c r="P292" s="139"/>
      <c r="Q292" s="139"/>
      <c r="R292" s="139"/>
      <c r="S292" s="139"/>
      <c r="T292" s="139"/>
      <c r="U292" s="139"/>
      <c r="V292" s="139"/>
      <c r="W292" s="139"/>
      <c r="X292" s="139"/>
      <c r="Y292" s="139"/>
      <c r="Z292" s="139"/>
      <c r="AA292" s="139"/>
      <c r="AB292" s="139"/>
      <c r="AC292" s="139"/>
      <c r="AD292" s="139"/>
      <c r="AE292" s="139"/>
    </row>
    <row r="293" spans="1:31" ht="24.75" customHeight="1">
      <c r="A293" s="492">
        <f t="shared" si="123"/>
        <v>16</v>
      </c>
      <c r="B293" s="492">
        <f t="shared" si="123"/>
        <v>0</v>
      </c>
      <c r="C293" s="581"/>
      <c r="D293" s="581"/>
      <c r="E293" s="579">
        <f>MAX(C124:N124)</f>
        <v>0</v>
      </c>
      <c r="F293" s="582">
        <f t="shared" si="124"/>
        <v>0</v>
      </c>
      <c r="G293" s="582">
        <f t="shared" si="125"/>
        <v>0</v>
      </c>
      <c r="H293" s="139"/>
      <c r="I293" s="139"/>
      <c r="J293" s="139"/>
      <c r="K293" s="139"/>
      <c r="L293" s="139"/>
      <c r="M293" s="139"/>
      <c r="N293" s="139"/>
      <c r="O293" s="139"/>
      <c r="P293" s="139"/>
      <c r="Q293" s="139"/>
      <c r="R293" s="139"/>
      <c r="S293" s="139"/>
      <c r="T293" s="139"/>
      <c r="U293" s="139"/>
      <c r="V293" s="139"/>
      <c r="W293" s="139"/>
      <c r="X293" s="139"/>
      <c r="Y293" s="139"/>
      <c r="Z293" s="139"/>
      <c r="AA293" s="139"/>
      <c r="AB293" s="139"/>
      <c r="AC293" s="139"/>
      <c r="AD293" s="139"/>
      <c r="AE293" s="139"/>
    </row>
    <row r="294" spans="1:31" ht="24.75" customHeight="1">
      <c r="A294" s="492">
        <f>A57</f>
        <v>17</v>
      </c>
      <c r="B294" s="492">
        <f>B57</f>
        <v>0</v>
      </c>
      <c r="C294" s="581"/>
      <c r="D294" s="581"/>
      <c r="E294" s="579">
        <f>MAX(C126:N126)</f>
        <v>0</v>
      </c>
      <c r="F294" s="582">
        <f t="shared" si="124"/>
        <v>0</v>
      </c>
      <c r="G294" s="582">
        <f t="shared" si="125"/>
        <v>0</v>
      </c>
      <c r="H294" s="139"/>
      <c r="I294" s="139"/>
      <c r="J294" s="139"/>
      <c r="K294" s="139"/>
      <c r="L294" s="139"/>
      <c r="M294" s="139"/>
      <c r="N294" s="139"/>
      <c r="O294" s="139"/>
      <c r="P294" s="139"/>
      <c r="Q294" s="139"/>
      <c r="R294" s="139"/>
      <c r="S294" s="139"/>
      <c r="T294" s="139"/>
      <c r="U294" s="139"/>
      <c r="V294" s="139"/>
      <c r="W294" s="139"/>
      <c r="X294" s="139"/>
      <c r="Y294" s="139"/>
      <c r="Z294" s="139"/>
      <c r="AA294" s="139"/>
      <c r="AB294" s="139"/>
      <c r="AC294" s="139"/>
      <c r="AD294" s="139"/>
      <c r="AE294" s="139"/>
    </row>
    <row r="295" spans="1:31" ht="24.75" customHeight="1">
      <c r="A295" s="447"/>
      <c r="B295" s="447"/>
      <c r="C295" s="447"/>
      <c r="D295" s="447"/>
      <c r="E295" s="447"/>
      <c r="F295" s="511" t="s">
        <v>132</v>
      </c>
      <c r="G295" s="583">
        <f>SUM(G278:G294)</f>
        <v>0</v>
      </c>
      <c r="H295" s="139"/>
      <c r="I295" s="139"/>
      <c r="J295" s="139"/>
      <c r="K295" s="139"/>
      <c r="L295" s="139"/>
      <c r="M295" s="139"/>
      <c r="N295" s="139"/>
      <c r="O295" s="139"/>
      <c r="P295" s="139"/>
      <c r="Q295" s="139"/>
      <c r="R295" s="139"/>
      <c r="S295" s="139"/>
      <c r="T295" s="139"/>
      <c r="U295" s="139"/>
      <c r="V295" s="139"/>
      <c r="W295" s="139"/>
      <c r="X295" s="139"/>
      <c r="Y295" s="139"/>
      <c r="Z295" s="139"/>
      <c r="AA295" s="139"/>
      <c r="AB295" s="139"/>
      <c r="AC295" s="139"/>
      <c r="AD295" s="139"/>
      <c r="AE295" s="139"/>
    </row>
    <row r="296" spans="16:31" ht="24.75" customHeight="1">
      <c r="P296" s="139"/>
      <c r="Q296" s="139"/>
      <c r="R296" s="139"/>
      <c r="S296" s="139"/>
      <c r="T296" s="139"/>
      <c r="U296" s="139"/>
      <c r="V296" s="139"/>
      <c r="W296" s="139"/>
      <c r="X296" s="139"/>
      <c r="Y296" s="139"/>
      <c r="Z296" s="139"/>
      <c r="AA296" s="139"/>
      <c r="AB296" s="139"/>
      <c r="AC296" s="139"/>
      <c r="AD296" s="139"/>
      <c r="AE296" s="139"/>
    </row>
    <row r="297" spans="16:31" ht="24.75" customHeight="1">
      <c r="P297" s="139"/>
      <c r="Q297" s="139"/>
      <c r="R297" s="139"/>
      <c r="S297" s="139"/>
      <c r="T297" s="139"/>
      <c r="U297" s="139"/>
      <c r="V297" s="139"/>
      <c r="W297" s="139"/>
      <c r="X297" s="139"/>
      <c r="Y297" s="139"/>
      <c r="Z297" s="139"/>
      <c r="AA297" s="139"/>
      <c r="AB297" s="139"/>
      <c r="AC297" s="139"/>
      <c r="AD297" s="139"/>
      <c r="AE297" s="139"/>
    </row>
    <row r="298" spans="16:31" ht="24.75" customHeight="1">
      <c r="P298" s="139"/>
      <c r="Q298" s="139"/>
      <c r="R298" s="139"/>
      <c r="S298" s="139"/>
      <c r="T298" s="139"/>
      <c r="U298" s="139"/>
      <c r="V298" s="139"/>
      <c r="W298" s="139"/>
      <c r="X298" s="139"/>
      <c r="Y298" s="139"/>
      <c r="Z298" s="139"/>
      <c r="AA298" s="139"/>
      <c r="AB298" s="139"/>
      <c r="AC298" s="139"/>
      <c r="AD298" s="139"/>
      <c r="AE298" s="139"/>
    </row>
    <row r="299" spans="16:31" ht="24.75" customHeight="1">
      <c r="P299" s="139"/>
      <c r="Q299" s="139"/>
      <c r="R299" s="139"/>
      <c r="S299" s="139"/>
      <c r="T299" s="139"/>
      <c r="U299" s="139"/>
      <c r="V299" s="139"/>
      <c r="W299" s="139"/>
      <c r="X299" s="139"/>
      <c r="Y299" s="139"/>
      <c r="Z299" s="139"/>
      <c r="AA299" s="139"/>
      <c r="AB299" s="139"/>
      <c r="AC299" s="139"/>
      <c r="AD299" s="139"/>
      <c r="AE299" s="139"/>
    </row>
    <row r="300" spans="16:31" ht="24.75" customHeight="1">
      <c r="P300" s="139"/>
      <c r="Q300" s="139"/>
      <c r="R300" s="139"/>
      <c r="S300" s="139"/>
      <c r="T300" s="139"/>
      <c r="U300" s="139"/>
      <c r="V300" s="139"/>
      <c r="W300" s="139"/>
      <c r="X300" s="139"/>
      <c r="Y300" s="139"/>
      <c r="Z300" s="139"/>
      <c r="AA300" s="139"/>
      <c r="AB300" s="139"/>
      <c r="AC300" s="139"/>
      <c r="AD300" s="139"/>
      <c r="AE300" s="139"/>
    </row>
    <row r="301" spans="16:31" ht="24.75" customHeight="1">
      <c r="P301" s="139"/>
      <c r="Q301" s="139"/>
      <c r="R301" s="139"/>
      <c r="S301" s="139"/>
      <c r="T301" s="139"/>
      <c r="U301" s="139"/>
      <c r="V301" s="139"/>
      <c r="W301" s="139"/>
      <c r="X301" s="139"/>
      <c r="Y301" s="139"/>
      <c r="Z301" s="139"/>
      <c r="AA301" s="139"/>
      <c r="AB301" s="139"/>
      <c r="AC301" s="139"/>
      <c r="AD301" s="139"/>
      <c r="AE301" s="139"/>
    </row>
    <row r="302" spans="16:31" ht="24.75" customHeight="1">
      <c r="P302" s="139"/>
      <c r="Q302" s="139"/>
      <c r="R302" s="139"/>
      <c r="S302" s="139"/>
      <c r="T302" s="139"/>
      <c r="U302" s="139"/>
      <c r="V302" s="139"/>
      <c r="W302" s="139"/>
      <c r="X302" s="139"/>
      <c r="Y302" s="139"/>
      <c r="Z302" s="139"/>
      <c r="AA302" s="139"/>
      <c r="AB302" s="139"/>
      <c r="AC302" s="139"/>
      <c r="AD302" s="139"/>
      <c r="AE302" s="139"/>
    </row>
    <row r="303" spans="16:31" ht="24.75" customHeight="1">
      <c r="P303" s="139"/>
      <c r="Q303" s="139"/>
      <c r="R303" s="139"/>
      <c r="S303" s="139"/>
      <c r="T303" s="139"/>
      <c r="U303" s="139"/>
      <c r="V303" s="139"/>
      <c r="W303" s="139"/>
      <c r="X303" s="139"/>
      <c r="Y303" s="139"/>
      <c r="Z303" s="139"/>
      <c r="AA303" s="139"/>
      <c r="AB303" s="139"/>
      <c r="AC303" s="139"/>
      <c r="AD303" s="139"/>
      <c r="AE303" s="139"/>
    </row>
    <row r="304" spans="16:31" ht="24.75" customHeight="1">
      <c r="P304" s="139"/>
      <c r="Q304" s="139"/>
      <c r="R304" s="139"/>
      <c r="S304" s="139"/>
      <c r="T304" s="139"/>
      <c r="U304" s="139"/>
      <c r="V304" s="139"/>
      <c r="W304" s="139"/>
      <c r="X304" s="139"/>
      <c r="Y304" s="139"/>
      <c r="Z304" s="139"/>
      <c r="AA304" s="139"/>
      <c r="AB304" s="139"/>
      <c r="AC304" s="139"/>
      <c r="AD304" s="139"/>
      <c r="AE304" s="139"/>
    </row>
    <row r="305" spans="16:31" ht="24.75" customHeight="1">
      <c r="P305" s="139"/>
      <c r="Q305" s="139"/>
      <c r="R305" s="139"/>
      <c r="S305" s="139"/>
      <c r="T305" s="139"/>
      <c r="U305" s="139"/>
      <c r="V305" s="139"/>
      <c r="W305" s="139"/>
      <c r="X305" s="139"/>
      <c r="Y305" s="139"/>
      <c r="Z305" s="139"/>
      <c r="AA305" s="139"/>
      <c r="AB305" s="139"/>
      <c r="AC305" s="139"/>
      <c r="AD305" s="139"/>
      <c r="AE305" s="139"/>
    </row>
    <row r="306" spans="16:31" ht="24.75" customHeight="1">
      <c r="P306" s="139"/>
      <c r="Q306" s="139"/>
      <c r="R306" s="139"/>
      <c r="S306" s="139"/>
      <c r="T306" s="139"/>
      <c r="U306" s="139"/>
      <c r="V306" s="139"/>
      <c r="W306" s="139"/>
      <c r="X306" s="139"/>
      <c r="Y306" s="139"/>
      <c r="Z306" s="139"/>
      <c r="AA306" s="139"/>
      <c r="AB306" s="139"/>
      <c r="AC306" s="139"/>
      <c r="AD306" s="139"/>
      <c r="AE306" s="139"/>
    </row>
    <row r="307" spans="16:31" ht="24.75" customHeight="1">
      <c r="P307" s="139"/>
      <c r="Q307" s="139"/>
      <c r="R307" s="139"/>
      <c r="S307" s="139"/>
      <c r="T307" s="139"/>
      <c r="U307" s="139"/>
      <c r="V307" s="139"/>
      <c r="W307" s="139"/>
      <c r="X307" s="139"/>
      <c r="Y307" s="139"/>
      <c r="Z307" s="139"/>
      <c r="AA307" s="139"/>
      <c r="AB307" s="139"/>
      <c r="AC307" s="139"/>
      <c r="AD307" s="139"/>
      <c r="AE307" s="139"/>
    </row>
    <row r="308" spans="16:31" ht="24.75" customHeight="1">
      <c r="P308" s="139"/>
      <c r="Q308" s="139"/>
      <c r="R308" s="139"/>
      <c r="S308" s="139"/>
      <c r="T308" s="139"/>
      <c r="U308" s="139"/>
      <c r="V308" s="139"/>
      <c r="W308" s="139"/>
      <c r="X308" s="139"/>
      <c r="Y308" s="139"/>
      <c r="Z308" s="139"/>
      <c r="AA308" s="139"/>
      <c r="AB308" s="139"/>
      <c r="AC308" s="139"/>
      <c r="AD308" s="139"/>
      <c r="AE308" s="139"/>
    </row>
    <row r="309" spans="16:31" ht="24.75" customHeight="1">
      <c r="P309" s="139"/>
      <c r="Q309" s="139"/>
      <c r="R309" s="139"/>
      <c r="S309" s="139"/>
      <c r="T309" s="139"/>
      <c r="U309" s="139"/>
      <c r="V309" s="139"/>
      <c r="W309" s="139"/>
      <c r="X309" s="139"/>
      <c r="Y309" s="139"/>
      <c r="Z309" s="139"/>
      <c r="AA309" s="139"/>
      <c r="AB309" s="139"/>
      <c r="AC309" s="139"/>
      <c r="AD309" s="139"/>
      <c r="AE309" s="139"/>
    </row>
    <row r="310" spans="16:31" ht="24.75" customHeight="1">
      <c r="P310" s="139"/>
      <c r="Q310" s="139"/>
      <c r="R310" s="139"/>
      <c r="S310" s="139"/>
      <c r="T310" s="139"/>
      <c r="U310" s="139"/>
      <c r="V310" s="139"/>
      <c r="W310" s="139"/>
      <c r="X310" s="139"/>
      <c r="Y310" s="139"/>
      <c r="Z310" s="139"/>
      <c r="AA310" s="139"/>
      <c r="AB310" s="139"/>
      <c r="AC310" s="139"/>
      <c r="AD310" s="139"/>
      <c r="AE310" s="139"/>
    </row>
  </sheetData>
  <printOptions headings="1"/>
  <pageMargins left="0.75" right="0.75" top="1" bottom="1" header="0.5" footer="0.5"/>
  <pageSetup fitToHeight="0" fitToWidth="1" horizontalDpi="600" verticalDpi="600" orientation="landscape" scale="39" r:id="rId1"/>
  <headerFooter alignWithMargins="0">
    <oddHeader>&amp;C&amp;F</oddHeader>
    <oddFooter>&amp;LFAO/ITRC&amp;C&amp;A&amp;RPage &amp;P</oddFooter>
  </headerFooter>
  <rowBreaks count="6" manualBreakCount="6">
    <brk id="59" max="65535" man="1"/>
    <brk id="87" max="65535" man="1"/>
    <brk id="161" max="65535" man="1"/>
    <brk id="222" max="65535" man="1"/>
    <brk id="242" max="65535" man="1"/>
    <brk id="275" max="65535" man="1"/>
  </rowBreaks>
</worksheet>
</file>

<file path=xl/worksheets/sheet3.xml><?xml version="1.0" encoding="utf-8"?>
<worksheet xmlns="http://schemas.openxmlformats.org/spreadsheetml/2006/main" xmlns:r="http://schemas.openxmlformats.org/officeDocument/2006/relationships">
  <sheetPr>
    <pageSetUpPr fitToPage="1"/>
  </sheetPr>
  <dimension ref="A1:AJ323"/>
  <sheetViews>
    <sheetView zoomScale="60" zoomScaleNormal="60" workbookViewId="0" topLeftCell="B1">
      <pane xSplit="8685" topLeftCell="N2" activePane="topLeft" state="split"/>
      <selection pane="topLeft" activeCell="C22" sqref="C22"/>
      <selection pane="topRight" activeCell="O56" sqref="B44:O56"/>
    </sheetView>
  </sheetViews>
  <sheetFormatPr defaultColWidth="9.140625" defaultRowHeight="12.75"/>
  <cols>
    <col min="1" max="1" width="12.28125" style="0" customWidth="1"/>
    <col min="2" max="2" width="66.57421875" style="0" customWidth="1"/>
    <col min="3" max="3" width="33.140625" style="0" customWidth="1"/>
    <col min="4" max="4" width="19.7109375" style="0" customWidth="1"/>
    <col min="5" max="5" width="14.7109375" style="0" customWidth="1"/>
    <col min="6" max="6" width="12.7109375" style="0" customWidth="1"/>
    <col min="7" max="7" width="19.7109375" style="0" customWidth="1"/>
    <col min="8" max="8" width="16.28125" style="0" customWidth="1"/>
    <col min="9" max="13" width="15.7109375" style="0" customWidth="1"/>
    <col min="14" max="14" width="19.8515625" style="0" customWidth="1"/>
    <col min="15" max="15" width="17.28125" style="0" customWidth="1"/>
    <col min="16" max="16" width="46.7109375" style="0" customWidth="1"/>
    <col min="17" max="17" width="34.28125" style="0" customWidth="1"/>
  </cols>
  <sheetData>
    <row r="1" spans="1:31" ht="26.25" thickBot="1">
      <c r="A1" s="149" t="s">
        <v>737</v>
      </c>
      <c r="B1" s="150"/>
      <c r="C1" s="151"/>
      <c r="D1" s="446" t="s">
        <v>738</v>
      </c>
      <c r="E1" s="150"/>
      <c r="F1" s="139"/>
      <c r="G1" s="139"/>
      <c r="H1" s="139"/>
      <c r="I1" s="139"/>
      <c r="J1" s="139"/>
      <c r="K1" s="139"/>
      <c r="L1" s="139"/>
      <c r="M1" s="139"/>
      <c r="N1" s="139"/>
      <c r="O1" s="139"/>
      <c r="P1" s="100" t="s">
        <v>739</v>
      </c>
      <c r="Q1" s="100" t="s">
        <v>740</v>
      </c>
      <c r="R1" s="100" t="s">
        <v>741</v>
      </c>
      <c r="S1" s="152"/>
      <c r="T1" s="152"/>
      <c r="U1" s="152"/>
      <c r="V1" s="152"/>
      <c r="W1" s="152"/>
      <c r="X1" s="152"/>
      <c r="Y1" s="152"/>
      <c r="Z1" s="152"/>
      <c r="AA1" s="152"/>
      <c r="AB1" s="152"/>
      <c r="AC1" s="152"/>
      <c r="AD1" s="153"/>
      <c r="AE1" s="150"/>
    </row>
    <row r="2" spans="1:31" ht="16.5" thickBot="1">
      <c r="A2" s="150"/>
      <c r="B2" s="150"/>
      <c r="C2" s="154"/>
      <c r="D2" s="446" t="s">
        <v>742</v>
      </c>
      <c r="E2" s="150"/>
      <c r="F2" s="139"/>
      <c r="G2" s="139"/>
      <c r="H2" s="139"/>
      <c r="I2" s="139"/>
      <c r="J2" s="139"/>
      <c r="K2" s="139"/>
      <c r="L2" s="139"/>
      <c r="M2" s="139"/>
      <c r="N2" s="139"/>
      <c r="O2" s="139"/>
      <c r="P2" s="155">
        <f>IF(C41&lt;=0,0,$C$21/(5*C41-$C$21))</f>
        <v>0</v>
      </c>
      <c r="Q2" s="155">
        <f>IF(1&lt;P2&lt;0,0,P2)</f>
        <v>0</v>
      </c>
      <c r="R2" s="155">
        <f>Q2/(1-Q2)</f>
        <v>0</v>
      </c>
      <c r="S2" s="152"/>
      <c r="T2" s="152"/>
      <c r="U2" s="152"/>
      <c r="V2" s="152"/>
      <c r="W2" s="152"/>
      <c r="X2" s="152"/>
      <c r="Y2" s="152"/>
      <c r="Z2" s="152"/>
      <c r="AA2" s="152"/>
      <c r="AB2" s="152"/>
      <c r="AC2" s="152"/>
      <c r="AD2" s="153"/>
      <c r="AE2" s="150"/>
    </row>
    <row r="3" spans="1:31" ht="16.5" thickBot="1">
      <c r="A3" s="150"/>
      <c r="B3" s="150"/>
      <c r="C3" s="470">
        <v>3</v>
      </c>
      <c r="D3" s="446" t="s">
        <v>743</v>
      </c>
      <c r="E3" s="150"/>
      <c r="F3" s="139"/>
      <c r="G3" s="139"/>
      <c r="H3" s="139"/>
      <c r="I3" s="139"/>
      <c r="J3" s="139"/>
      <c r="K3" s="139"/>
      <c r="L3" s="139"/>
      <c r="M3" s="139"/>
      <c r="N3" s="139"/>
      <c r="O3" s="139"/>
      <c r="P3" s="155">
        <f aca="true" t="shared" si="0" ref="P3:P18">IF(C42&lt;=0,0,$C$21/(5*C42-$C$21))</f>
        <v>0</v>
      </c>
      <c r="Q3" s="155">
        <f aca="true" t="shared" si="1" ref="Q3:Q18">IF(1&lt;P3&lt;0,0,P3)</f>
        <v>0</v>
      </c>
      <c r="R3" s="155">
        <f aca="true" t="shared" si="2" ref="R3:R18">Q3/(1-Q3)</f>
        <v>0</v>
      </c>
      <c r="S3" s="152"/>
      <c r="T3" s="152"/>
      <c r="U3" s="152"/>
      <c r="V3" s="152"/>
      <c r="W3" s="152"/>
      <c r="X3" s="152"/>
      <c r="Y3" s="152"/>
      <c r="Z3" s="152"/>
      <c r="AA3" s="152"/>
      <c r="AB3" s="152"/>
      <c r="AC3" s="152"/>
      <c r="AD3" s="153"/>
      <c r="AE3" s="150"/>
    </row>
    <row r="4" spans="1:31" ht="16.5" thickBot="1">
      <c r="A4" s="157"/>
      <c r="B4" s="150"/>
      <c r="C4" s="471">
        <v>4</v>
      </c>
      <c r="D4" s="446" t="s">
        <v>744</v>
      </c>
      <c r="E4" s="150"/>
      <c r="F4" s="139"/>
      <c r="G4" s="139"/>
      <c r="H4" s="139"/>
      <c r="I4" s="139"/>
      <c r="J4" s="139"/>
      <c r="K4" s="139"/>
      <c r="L4" s="139"/>
      <c r="M4" s="139"/>
      <c r="N4" s="139"/>
      <c r="O4" s="139"/>
      <c r="P4" s="155">
        <f t="shared" si="0"/>
        <v>0</v>
      </c>
      <c r="Q4" s="155">
        <f t="shared" si="1"/>
        <v>0</v>
      </c>
      <c r="R4" s="155">
        <f t="shared" si="2"/>
        <v>0</v>
      </c>
      <c r="S4" s="152"/>
      <c r="T4" s="152"/>
      <c r="U4" s="152"/>
      <c r="V4" s="152"/>
      <c r="W4" s="152"/>
      <c r="X4" s="152"/>
      <c r="Y4" s="152"/>
      <c r="Z4" s="152"/>
      <c r="AA4" s="152"/>
      <c r="AB4" s="152"/>
      <c r="AC4" s="152"/>
      <c r="AD4" s="153"/>
      <c r="AE4" s="150"/>
    </row>
    <row r="5" spans="1:31" ht="15.75">
      <c r="A5" s="158"/>
      <c r="B5" s="159"/>
      <c r="C5" s="159"/>
      <c r="D5" s="159"/>
      <c r="E5" s="159"/>
      <c r="F5" s="159"/>
      <c r="G5" s="159"/>
      <c r="H5" s="159"/>
      <c r="I5" s="159"/>
      <c r="J5" s="159"/>
      <c r="K5" s="159"/>
      <c r="L5" s="159"/>
      <c r="M5" s="159"/>
      <c r="N5" s="159"/>
      <c r="O5" s="159"/>
      <c r="P5" s="155">
        <f t="shared" si="0"/>
        <v>0</v>
      </c>
      <c r="Q5" s="155">
        <f t="shared" si="1"/>
        <v>0</v>
      </c>
      <c r="R5" s="155">
        <f t="shared" si="2"/>
        <v>0</v>
      </c>
      <c r="S5" s="152"/>
      <c r="T5" s="152"/>
      <c r="U5" s="152"/>
      <c r="V5" s="152"/>
      <c r="W5" s="152"/>
      <c r="X5" s="152"/>
      <c r="Y5" s="152"/>
      <c r="Z5" s="152"/>
      <c r="AA5" s="152"/>
      <c r="AB5" s="152"/>
      <c r="AC5" s="152"/>
      <c r="AD5" s="153"/>
      <c r="AE5" s="150"/>
    </row>
    <row r="6" spans="1:31" ht="15.75">
      <c r="A6" s="139"/>
      <c r="B6" s="139"/>
      <c r="C6" s="139"/>
      <c r="D6" s="139"/>
      <c r="E6" s="139"/>
      <c r="F6" s="139"/>
      <c r="G6" s="139"/>
      <c r="H6" s="139"/>
      <c r="I6" s="139"/>
      <c r="J6" s="139"/>
      <c r="K6" s="139"/>
      <c r="L6" s="139"/>
      <c r="M6" s="139"/>
      <c r="N6" s="139"/>
      <c r="O6" s="139"/>
      <c r="P6" s="155">
        <f t="shared" si="0"/>
        <v>0</v>
      </c>
      <c r="Q6" s="155">
        <f t="shared" si="1"/>
        <v>0</v>
      </c>
      <c r="R6" s="155">
        <f t="shared" si="2"/>
        <v>0</v>
      </c>
      <c r="S6" s="152"/>
      <c r="T6" s="152"/>
      <c r="U6" s="152"/>
      <c r="V6" s="152"/>
      <c r="W6" s="152"/>
      <c r="X6" s="152"/>
      <c r="Y6" s="152"/>
      <c r="Z6" s="152"/>
      <c r="AA6" s="152"/>
      <c r="AB6" s="152"/>
      <c r="AC6" s="152"/>
      <c r="AD6" s="153"/>
      <c r="AE6" s="150"/>
    </row>
    <row r="7" spans="1:31" ht="15.75">
      <c r="A7" s="139"/>
      <c r="B7" s="139"/>
      <c r="C7" s="139"/>
      <c r="D7" s="139"/>
      <c r="E7" s="139"/>
      <c r="F7" s="139"/>
      <c r="G7" s="139"/>
      <c r="H7" s="139"/>
      <c r="I7" s="139"/>
      <c r="J7" s="139"/>
      <c r="K7" s="139"/>
      <c r="L7" s="139"/>
      <c r="M7" s="139"/>
      <c r="N7" s="139"/>
      <c r="O7" s="139"/>
      <c r="P7" s="155">
        <f t="shared" si="0"/>
        <v>0</v>
      </c>
      <c r="Q7" s="155">
        <f t="shared" si="1"/>
        <v>0</v>
      </c>
      <c r="R7" s="155">
        <f t="shared" si="2"/>
        <v>0</v>
      </c>
      <c r="S7" s="152"/>
      <c r="T7" s="152"/>
      <c r="U7" s="152"/>
      <c r="V7" s="152"/>
      <c r="W7" s="152"/>
      <c r="X7" s="152"/>
      <c r="Y7" s="152"/>
      <c r="Z7" s="152"/>
      <c r="AA7" s="152"/>
      <c r="AB7" s="152"/>
      <c r="AC7" s="152"/>
      <c r="AD7" s="153"/>
      <c r="AE7" s="150"/>
    </row>
    <row r="8" spans="1:31" ht="20.25">
      <c r="A8" s="139"/>
      <c r="B8" s="160" t="s">
        <v>745</v>
      </c>
      <c r="C8" s="462"/>
      <c r="D8" s="139"/>
      <c r="E8" s="139"/>
      <c r="F8" s="139"/>
      <c r="G8" s="139"/>
      <c r="H8" s="139"/>
      <c r="I8" s="139"/>
      <c r="J8" s="139"/>
      <c r="K8" s="139"/>
      <c r="L8" s="139"/>
      <c r="M8" s="139"/>
      <c r="N8" s="139"/>
      <c r="O8" s="139"/>
      <c r="P8" s="155">
        <f t="shared" si="0"/>
        <v>0</v>
      </c>
      <c r="Q8" s="155">
        <f t="shared" si="1"/>
        <v>0</v>
      </c>
      <c r="R8" s="155">
        <f t="shared" si="2"/>
        <v>0</v>
      </c>
      <c r="S8" s="152"/>
      <c r="T8" s="152"/>
      <c r="U8" s="152"/>
      <c r="V8" s="152"/>
      <c r="W8" s="152"/>
      <c r="X8" s="152"/>
      <c r="Y8" s="152"/>
      <c r="Z8" s="152"/>
      <c r="AA8" s="152"/>
      <c r="AB8" s="152"/>
      <c r="AC8" s="152"/>
      <c r="AD8" s="153"/>
      <c r="AE8" s="150"/>
    </row>
    <row r="9" spans="1:31" ht="20.25">
      <c r="A9" s="139"/>
      <c r="B9" s="160" t="s">
        <v>746</v>
      </c>
      <c r="C9" s="463"/>
      <c r="D9" s="139"/>
      <c r="E9" s="139"/>
      <c r="F9" s="139"/>
      <c r="G9" s="139"/>
      <c r="H9" s="139"/>
      <c r="I9" s="139"/>
      <c r="J9" s="139"/>
      <c r="K9" s="139"/>
      <c r="L9" s="139"/>
      <c r="M9" s="139"/>
      <c r="N9" s="139"/>
      <c r="O9" s="139"/>
      <c r="P9" s="155">
        <f t="shared" si="0"/>
        <v>0</v>
      </c>
      <c r="Q9" s="155">
        <f t="shared" si="1"/>
        <v>0</v>
      </c>
      <c r="R9" s="155">
        <f t="shared" si="2"/>
        <v>0</v>
      </c>
      <c r="S9" s="152"/>
      <c r="T9" s="152"/>
      <c r="U9" s="152"/>
      <c r="V9" s="152"/>
      <c r="W9" s="152"/>
      <c r="X9" s="152"/>
      <c r="Y9" s="152"/>
      <c r="Z9" s="152"/>
      <c r="AA9" s="152"/>
      <c r="AB9" s="152"/>
      <c r="AC9" s="152"/>
      <c r="AD9" s="153"/>
      <c r="AE9" s="150"/>
    </row>
    <row r="10" spans="1:31" ht="15.75">
      <c r="A10" s="139"/>
      <c r="B10" s="161" t="s">
        <v>747</v>
      </c>
      <c r="C10" s="241"/>
      <c r="D10" s="447" t="s">
        <v>748</v>
      </c>
      <c r="E10" s="139"/>
      <c r="F10" s="139"/>
      <c r="G10" s="139"/>
      <c r="H10" s="139"/>
      <c r="I10" s="139"/>
      <c r="J10" s="139"/>
      <c r="K10" s="139"/>
      <c r="L10" s="139"/>
      <c r="M10" s="139"/>
      <c r="N10" s="139"/>
      <c r="O10" s="139"/>
      <c r="P10" s="155">
        <f t="shared" si="0"/>
        <v>0</v>
      </c>
      <c r="Q10" s="155">
        <f t="shared" si="1"/>
        <v>0</v>
      </c>
      <c r="R10" s="155">
        <f t="shared" si="2"/>
        <v>0</v>
      </c>
      <c r="S10" s="152"/>
      <c r="T10" s="152"/>
      <c r="U10" s="152"/>
      <c r="V10" s="152"/>
      <c r="W10" s="152"/>
      <c r="X10" s="152"/>
      <c r="Y10" s="152"/>
      <c r="Z10" s="152"/>
      <c r="AA10" s="152"/>
      <c r="AB10" s="152"/>
      <c r="AC10" s="152"/>
      <c r="AD10" s="153"/>
      <c r="AE10" s="150"/>
    </row>
    <row r="11" spans="1:31" ht="15.75">
      <c r="A11" s="150"/>
      <c r="B11" s="157" t="s">
        <v>749</v>
      </c>
      <c r="C11" s="464"/>
      <c r="D11" s="461" t="s">
        <v>750</v>
      </c>
      <c r="E11" s="150"/>
      <c r="F11" s="150"/>
      <c r="G11" s="150"/>
      <c r="H11" s="150"/>
      <c r="I11" s="150"/>
      <c r="J11" s="150"/>
      <c r="K11" s="150"/>
      <c r="L11" s="150"/>
      <c r="M11" s="150"/>
      <c r="N11" s="150"/>
      <c r="O11" s="150"/>
      <c r="P11" s="155">
        <f t="shared" si="0"/>
        <v>0</v>
      </c>
      <c r="Q11" s="155">
        <f t="shared" si="1"/>
        <v>0</v>
      </c>
      <c r="R11" s="155">
        <f t="shared" si="2"/>
        <v>0</v>
      </c>
      <c r="S11" s="152"/>
      <c r="T11" s="152"/>
      <c r="U11" s="152"/>
      <c r="V11" s="152"/>
      <c r="W11" s="152"/>
      <c r="X11" s="152"/>
      <c r="Y11" s="152"/>
      <c r="Z11" s="152"/>
      <c r="AA11" s="152"/>
      <c r="AB11" s="152"/>
      <c r="AC11" s="152"/>
      <c r="AD11" s="153"/>
      <c r="AE11" s="150"/>
    </row>
    <row r="12" spans="1:31" ht="15.75">
      <c r="A12" s="150"/>
      <c r="B12" s="150"/>
      <c r="C12" s="421"/>
      <c r="D12" s="461"/>
      <c r="E12" s="150"/>
      <c r="F12" s="150"/>
      <c r="G12" s="150"/>
      <c r="H12" s="150"/>
      <c r="I12" s="150"/>
      <c r="J12" s="150"/>
      <c r="K12" s="150"/>
      <c r="L12" s="150"/>
      <c r="M12" s="150"/>
      <c r="N12" s="150"/>
      <c r="O12" s="150"/>
      <c r="P12" s="155">
        <f t="shared" si="0"/>
        <v>0</v>
      </c>
      <c r="Q12" s="155">
        <f t="shared" si="1"/>
        <v>0</v>
      </c>
      <c r="R12" s="155">
        <f t="shared" si="2"/>
        <v>0</v>
      </c>
      <c r="S12" s="152"/>
      <c r="T12" s="152"/>
      <c r="U12" s="152"/>
      <c r="V12" s="152"/>
      <c r="W12" s="152"/>
      <c r="X12" s="152"/>
      <c r="Y12" s="152"/>
      <c r="Z12" s="152"/>
      <c r="AA12" s="152"/>
      <c r="AB12" s="152"/>
      <c r="AC12" s="152"/>
      <c r="AD12" s="153"/>
      <c r="AE12" s="150"/>
    </row>
    <row r="13" spans="1:31" ht="15.75">
      <c r="A13" s="139"/>
      <c r="B13" s="162" t="s">
        <v>751</v>
      </c>
      <c r="C13" s="465"/>
      <c r="D13" s="447" t="s">
        <v>752</v>
      </c>
      <c r="E13" s="139"/>
      <c r="F13" s="139"/>
      <c r="G13" s="139"/>
      <c r="H13" s="139"/>
      <c r="I13" s="139"/>
      <c r="J13" s="139"/>
      <c r="K13" s="139"/>
      <c r="L13" s="139"/>
      <c r="M13" s="139"/>
      <c r="N13" s="139"/>
      <c r="O13" s="139"/>
      <c r="P13" s="155">
        <f t="shared" si="0"/>
        <v>0</v>
      </c>
      <c r="Q13" s="155">
        <f t="shared" si="1"/>
        <v>0</v>
      </c>
      <c r="R13" s="155">
        <f t="shared" si="2"/>
        <v>0</v>
      </c>
      <c r="S13" s="152"/>
      <c r="T13" s="152"/>
      <c r="U13" s="152"/>
      <c r="V13" s="152"/>
      <c r="W13" s="152"/>
      <c r="X13" s="152"/>
      <c r="Y13" s="152"/>
      <c r="Z13" s="152"/>
      <c r="AA13" s="152"/>
      <c r="AB13" s="152"/>
      <c r="AC13" s="152"/>
      <c r="AD13" s="153"/>
      <c r="AE13" s="150"/>
    </row>
    <row r="14" spans="1:31" ht="15.75">
      <c r="A14" s="139"/>
      <c r="B14" s="162" t="s">
        <v>753</v>
      </c>
      <c r="C14" s="466"/>
      <c r="D14" s="447" t="s">
        <v>754</v>
      </c>
      <c r="E14" s="139"/>
      <c r="F14" s="139"/>
      <c r="G14" s="139"/>
      <c r="H14" s="139"/>
      <c r="I14" s="139"/>
      <c r="J14" s="139"/>
      <c r="K14" s="139"/>
      <c r="L14" s="139"/>
      <c r="M14" s="139"/>
      <c r="N14" s="139"/>
      <c r="O14" s="139"/>
      <c r="P14" s="155">
        <f t="shared" si="0"/>
        <v>0</v>
      </c>
      <c r="Q14" s="155">
        <f t="shared" si="1"/>
        <v>0</v>
      </c>
      <c r="R14" s="155">
        <f t="shared" si="2"/>
        <v>0</v>
      </c>
      <c r="S14" s="152"/>
      <c r="T14" s="152"/>
      <c r="U14" s="152"/>
      <c r="V14" s="152"/>
      <c r="W14" s="152"/>
      <c r="X14" s="152"/>
      <c r="Y14" s="152"/>
      <c r="Z14" s="152"/>
      <c r="AA14" s="152"/>
      <c r="AB14" s="152"/>
      <c r="AC14" s="152"/>
      <c r="AD14" s="153"/>
      <c r="AE14" s="150"/>
    </row>
    <row r="15" spans="1:31" ht="15.75">
      <c r="A15" s="139"/>
      <c r="B15" s="162" t="s">
        <v>755</v>
      </c>
      <c r="C15" s="466"/>
      <c r="D15" s="447" t="s">
        <v>756</v>
      </c>
      <c r="E15" s="139"/>
      <c r="F15" s="139"/>
      <c r="G15" s="139"/>
      <c r="H15" s="139"/>
      <c r="I15" s="139"/>
      <c r="J15" s="139"/>
      <c r="K15" s="139"/>
      <c r="L15" s="139"/>
      <c r="M15" s="139"/>
      <c r="N15" s="139"/>
      <c r="O15" s="139"/>
      <c r="P15" s="155">
        <f t="shared" si="0"/>
        <v>0</v>
      </c>
      <c r="Q15" s="155">
        <f t="shared" si="1"/>
        <v>0</v>
      </c>
      <c r="R15" s="155">
        <f t="shared" si="2"/>
        <v>0</v>
      </c>
      <c r="S15" s="152"/>
      <c r="T15" s="152"/>
      <c r="U15" s="152"/>
      <c r="V15" s="152"/>
      <c r="W15" s="152"/>
      <c r="X15" s="152"/>
      <c r="Y15" s="152"/>
      <c r="Z15" s="152"/>
      <c r="AA15" s="152"/>
      <c r="AB15" s="152"/>
      <c r="AC15" s="152"/>
      <c r="AD15" s="153"/>
      <c r="AE15" s="150"/>
    </row>
    <row r="16" spans="1:31" ht="15.75">
      <c r="A16" s="139"/>
      <c r="B16" s="162" t="s">
        <v>757</v>
      </c>
      <c r="C16" s="683"/>
      <c r="D16" s="447" t="s">
        <v>752</v>
      </c>
      <c r="E16" s="139"/>
      <c r="F16" s="139"/>
      <c r="G16" s="139"/>
      <c r="H16" s="139"/>
      <c r="I16" s="139"/>
      <c r="J16" s="139"/>
      <c r="K16" s="139"/>
      <c r="L16" s="139"/>
      <c r="M16" s="139"/>
      <c r="N16" s="139"/>
      <c r="O16" s="139"/>
      <c r="P16" s="155">
        <f t="shared" si="0"/>
        <v>0</v>
      </c>
      <c r="Q16" s="155">
        <f t="shared" si="1"/>
        <v>0</v>
      </c>
      <c r="R16" s="155">
        <f t="shared" si="2"/>
        <v>0</v>
      </c>
      <c r="S16" s="152"/>
      <c r="T16" s="152"/>
      <c r="U16" s="152"/>
      <c r="V16" s="152"/>
      <c r="W16" s="152"/>
      <c r="X16" s="152"/>
      <c r="Y16" s="152"/>
      <c r="Z16" s="152"/>
      <c r="AA16" s="152"/>
      <c r="AB16" s="152"/>
      <c r="AC16" s="152"/>
      <c r="AD16" s="153"/>
      <c r="AE16" s="150"/>
    </row>
    <row r="17" spans="1:31" ht="15.75">
      <c r="A17" s="139"/>
      <c r="B17" s="162"/>
      <c r="C17" s="467"/>
      <c r="D17" s="447"/>
      <c r="E17" s="139"/>
      <c r="F17" s="139"/>
      <c r="G17" s="139"/>
      <c r="H17" s="139"/>
      <c r="I17" s="139"/>
      <c r="J17" s="139"/>
      <c r="K17" s="139"/>
      <c r="L17" s="139"/>
      <c r="M17" s="139"/>
      <c r="N17" s="139"/>
      <c r="O17" s="139"/>
      <c r="P17" s="155">
        <f t="shared" si="0"/>
        <v>0</v>
      </c>
      <c r="Q17" s="155">
        <f t="shared" si="1"/>
        <v>0</v>
      </c>
      <c r="R17" s="155">
        <f t="shared" si="2"/>
        <v>0</v>
      </c>
      <c r="S17" s="152"/>
      <c r="T17" s="152"/>
      <c r="U17" s="152"/>
      <c r="V17" s="152"/>
      <c r="W17" s="152"/>
      <c r="X17" s="152"/>
      <c r="Y17" s="152"/>
      <c r="Z17" s="152"/>
      <c r="AA17" s="152"/>
      <c r="AB17" s="152"/>
      <c r="AC17" s="152"/>
      <c r="AD17" s="153"/>
      <c r="AE17" s="150"/>
    </row>
    <row r="18" spans="1:31" ht="34.5" customHeight="1">
      <c r="A18" s="139"/>
      <c r="B18" s="620" t="s">
        <v>758</v>
      </c>
      <c r="C18" s="466"/>
      <c r="D18" s="447" t="s">
        <v>759</v>
      </c>
      <c r="E18" s="139"/>
      <c r="F18" s="139"/>
      <c r="G18" s="139"/>
      <c r="H18" s="139"/>
      <c r="I18" s="139"/>
      <c r="J18" s="139"/>
      <c r="K18" s="139"/>
      <c r="L18" s="139"/>
      <c r="M18" s="139"/>
      <c r="N18" s="139"/>
      <c r="O18" s="139"/>
      <c r="P18" s="155">
        <f t="shared" si="0"/>
        <v>0</v>
      </c>
      <c r="Q18" s="155">
        <f t="shared" si="1"/>
        <v>0</v>
      </c>
      <c r="R18" s="155">
        <f t="shared" si="2"/>
        <v>0</v>
      </c>
      <c r="S18" s="152"/>
      <c r="T18" s="152"/>
      <c r="U18" s="152"/>
      <c r="V18" s="152"/>
      <c r="W18" s="152"/>
      <c r="X18" s="152"/>
      <c r="Y18" s="152"/>
      <c r="Z18" s="152"/>
      <c r="AA18" s="152"/>
      <c r="AB18" s="152"/>
      <c r="AC18" s="152"/>
      <c r="AD18" s="153"/>
      <c r="AE18" s="150"/>
    </row>
    <row r="19" spans="1:31" ht="39.75" customHeight="1">
      <c r="A19" s="139"/>
      <c r="B19" s="164" t="s">
        <v>760</v>
      </c>
      <c r="C19" s="686"/>
      <c r="D19" s="447" t="s">
        <v>759</v>
      </c>
      <c r="E19" s="139"/>
      <c r="F19" s="139"/>
      <c r="G19" s="139"/>
      <c r="H19" s="139"/>
      <c r="I19" s="139"/>
      <c r="J19" s="139"/>
      <c r="K19" s="139"/>
      <c r="L19" s="139"/>
      <c r="M19" s="139"/>
      <c r="N19" s="139"/>
      <c r="O19" s="139"/>
      <c r="P19" s="100"/>
      <c r="Q19" s="152"/>
      <c r="R19" s="152"/>
      <c r="S19" s="152"/>
      <c r="T19" s="152"/>
      <c r="U19" s="152"/>
      <c r="V19" s="152"/>
      <c r="W19" s="152"/>
      <c r="X19" s="152"/>
      <c r="Y19" s="152"/>
      <c r="Z19" s="152"/>
      <c r="AA19" s="152"/>
      <c r="AB19" s="152"/>
      <c r="AC19" s="152"/>
      <c r="AD19" s="153"/>
      <c r="AE19" s="150"/>
    </row>
    <row r="20" spans="1:31" ht="15.75">
      <c r="A20" s="139"/>
      <c r="B20" s="162"/>
      <c r="C20" s="468"/>
      <c r="D20" s="447"/>
      <c r="E20" s="139"/>
      <c r="F20" s="139"/>
      <c r="G20" s="139"/>
      <c r="H20" s="139"/>
      <c r="I20" s="139"/>
      <c r="J20" s="139"/>
      <c r="K20" s="139"/>
      <c r="L20" s="139"/>
      <c r="M20" s="139"/>
      <c r="N20" s="139"/>
      <c r="O20" s="139"/>
      <c r="P20" s="150"/>
      <c r="Q20" s="100"/>
      <c r="R20" s="100"/>
      <c r="S20" s="100"/>
      <c r="T20" s="100"/>
      <c r="U20" s="100"/>
      <c r="V20" s="100"/>
      <c r="W20" s="100"/>
      <c r="X20" s="100"/>
      <c r="Y20" s="100"/>
      <c r="Z20" s="100"/>
      <c r="AA20" s="100"/>
      <c r="AB20" s="100"/>
      <c r="AC20" s="100"/>
      <c r="AD20" s="150"/>
      <c r="AE20" s="150"/>
    </row>
    <row r="21" spans="1:31" ht="15.75">
      <c r="A21" s="139"/>
      <c r="B21" s="162" t="s">
        <v>761</v>
      </c>
      <c r="C21" s="247"/>
      <c r="D21" s="447" t="s">
        <v>762</v>
      </c>
      <c r="E21" s="139"/>
      <c r="F21" s="139"/>
      <c r="G21" s="139"/>
      <c r="H21" s="139"/>
      <c r="I21" s="139"/>
      <c r="J21" s="139"/>
      <c r="K21" s="139"/>
      <c r="L21" s="139"/>
      <c r="M21" s="139"/>
      <c r="N21" s="139"/>
      <c r="O21" s="139"/>
      <c r="P21" s="157" t="s">
        <v>763</v>
      </c>
      <c r="Q21" s="100"/>
      <c r="R21" s="100"/>
      <c r="S21" s="100"/>
      <c r="T21" s="100"/>
      <c r="U21" s="100"/>
      <c r="V21" s="100"/>
      <c r="W21" s="100"/>
      <c r="X21" s="100"/>
      <c r="Y21" s="100"/>
      <c r="Z21" s="100"/>
      <c r="AA21" s="100"/>
      <c r="AB21" s="100"/>
      <c r="AC21" s="100"/>
      <c r="AD21" s="150"/>
      <c r="AE21" s="150"/>
    </row>
    <row r="22" spans="1:31" ht="20.25">
      <c r="A22" s="139"/>
      <c r="B22" s="162"/>
      <c r="C22" s="165"/>
      <c r="D22" s="139"/>
      <c r="E22" s="139"/>
      <c r="F22" s="139"/>
      <c r="G22" s="139"/>
      <c r="H22" s="139"/>
      <c r="I22" s="139"/>
      <c r="J22" s="139"/>
      <c r="K22" s="139"/>
      <c r="L22" s="139"/>
      <c r="M22" s="139"/>
      <c r="N22" s="139"/>
      <c r="O22" s="139"/>
      <c r="P22" s="150"/>
      <c r="Q22" s="100"/>
      <c r="R22" s="100"/>
      <c r="S22" s="100"/>
      <c r="T22" s="100"/>
      <c r="U22" s="166" t="s">
        <v>766</v>
      </c>
      <c r="V22" s="100"/>
      <c r="W22" s="100"/>
      <c r="X22" s="100"/>
      <c r="Y22" s="100"/>
      <c r="Z22" s="100"/>
      <c r="AA22" s="100"/>
      <c r="AB22" s="100"/>
      <c r="AC22" s="100"/>
      <c r="AD22" s="150"/>
      <c r="AE22" s="167"/>
    </row>
    <row r="23" spans="1:31" ht="15.75">
      <c r="A23" s="139"/>
      <c r="B23" s="162"/>
      <c r="C23" s="165"/>
      <c r="D23" s="139"/>
      <c r="E23" s="139"/>
      <c r="F23" s="139"/>
      <c r="G23" s="139"/>
      <c r="H23" s="139"/>
      <c r="I23" s="139"/>
      <c r="J23" s="139"/>
      <c r="K23" s="139"/>
      <c r="L23" s="139"/>
      <c r="M23" s="139"/>
      <c r="N23" s="139"/>
      <c r="O23" s="139"/>
      <c r="P23" s="168"/>
      <c r="Q23" s="168"/>
      <c r="R23" s="169">
        <f aca="true" t="shared" si="3" ref="R23:AC23">D39</f>
        <v>0</v>
      </c>
      <c r="S23" s="169">
        <f t="shared" si="3"/>
        <v>0</v>
      </c>
      <c r="T23" s="169">
        <f t="shared" si="3"/>
        <v>0</v>
      </c>
      <c r="U23" s="169">
        <f t="shared" si="3"/>
        <v>0</v>
      </c>
      <c r="V23" s="169">
        <f t="shared" si="3"/>
        <v>0</v>
      </c>
      <c r="W23" s="169">
        <f t="shared" si="3"/>
        <v>0</v>
      </c>
      <c r="X23" s="169">
        <f t="shared" si="3"/>
        <v>0</v>
      </c>
      <c r="Y23" s="169">
        <f t="shared" si="3"/>
        <v>0</v>
      </c>
      <c r="Z23" s="169">
        <f t="shared" si="3"/>
        <v>0</v>
      </c>
      <c r="AA23" s="169">
        <f t="shared" si="3"/>
        <v>0</v>
      </c>
      <c r="AB23" s="169">
        <f t="shared" si="3"/>
        <v>0</v>
      </c>
      <c r="AC23" s="169">
        <f t="shared" si="3"/>
        <v>0</v>
      </c>
      <c r="AD23" s="170" t="s">
        <v>771</v>
      </c>
      <c r="AE23" s="167"/>
    </row>
    <row r="24" spans="1:31" ht="15.75">
      <c r="A24" s="139"/>
      <c r="B24" s="162"/>
      <c r="C24" s="165"/>
      <c r="D24" s="139"/>
      <c r="E24" s="139"/>
      <c r="F24" s="139"/>
      <c r="G24" s="139"/>
      <c r="H24" s="139"/>
      <c r="I24" s="139"/>
      <c r="J24" s="139"/>
      <c r="K24" s="139"/>
      <c r="L24" s="139"/>
      <c r="M24" s="139"/>
      <c r="N24" s="139"/>
      <c r="O24" s="139"/>
      <c r="P24" s="100"/>
      <c r="Q24" s="171" t="s">
        <v>774</v>
      </c>
      <c r="R24" s="100"/>
      <c r="S24" s="100"/>
      <c r="T24" s="100"/>
      <c r="U24" s="100"/>
      <c r="V24" s="100"/>
      <c r="W24" s="100"/>
      <c r="X24" s="100"/>
      <c r="Y24" s="100"/>
      <c r="Z24" s="100"/>
      <c r="AA24" s="100"/>
      <c r="AB24" s="100"/>
      <c r="AC24" s="100"/>
      <c r="AD24" s="170"/>
      <c r="AE24" s="150"/>
    </row>
    <row r="25" spans="1:31" ht="15.75">
      <c r="A25" s="162" t="s">
        <v>775</v>
      </c>
      <c r="B25" s="162"/>
      <c r="C25" s="165"/>
      <c r="D25" s="139"/>
      <c r="E25" s="139"/>
      <c r="F25" s="139"/>
      <c r="G25" s="139"/>
      <c r="H25" s="139"/>
      <c r="I25" s="139"/>
      <c r="J25" s="139"/>
      <c r="K25" s="139"/>
      <c r="L25" s="139"/>
      <c r="M25" s="139"/>
      <c r="N25" s="139"/>
      <c r="O25" s="139"/>
      <c r="P25" s="100">
        <v>1</v>
      </c>
      <c r="Q25" s="172" t="str">
        <f>B41</f>
        <v>Arroz inundado #1</v>
      </c>
      <c r="R25" s="173">
        <f aca="true" t="shared" si="4" ref="R25:AC40">D41*C$63</f>
        <v>0</v>
      </c>
      <c r="S25" s="173">
        <f t="shared" si="4"/>
        <v>0</v>
      </c>
      <c r="T25" s="173">
        <f t="shared" si="4"/>
        <v>0</v>
      </c>
      <c r="U25" s="173">
        <f t="shared" si="4"/>
        <v>0</v>
      </c>
      <c r="V25" s="173">
        <f t="shared" si="4"/>
        <v>0</v>
      </c>
      <c r="W25" s="173">
        <f t="shared" si="4"/>
        <v>0</v>
      </c>
      <c r="X25" s="173">
        <f t="shared" si="4"/>
        <v>0</v>
      </c>
      <c r="Y25" s="173">
        <f t="shared" si="4"/>
        <v>0</v>
      </c>
      <c r="Z25" s="173">
        <f t="shared" si="4"/>
        <v>0</v>
      </c>
      <c r="AA25" s="173">
        <f t="shared" si="4"/>
        <v>0</v>
      </c>
      <c r="AB25" s="173">
        <f t="shared" si="4"/>
        <v>0</v>
      </c>
      <c r="AC25" s="173">
        <f t="shared" si="4"/>
        <v>0</v>
      </c>
      <c r="AD25" s="174">
        <f aca="true" t="shared" si="5" ref="AD25:AD41">SUM(R25:AC25)</f>
        <v>0</v>
      </c>
      <c r="AE25" s="150"/>
    </row>
    <row r="26" spans="1:31" ht="18.75">
      <c r="A26" s="139"/>
      <c r="B26" s="472" t="s">
        <v>776</v>
      </c>
      <c r="C26" s="165"/>
      <c r="D26" s="139"/>
      <c r="E26" s="139"/>
      <c r="F26" s="139"/>
      <c r="G26" s="139"/>
      <c r="H26" s="139"/>
      <c r="I26" s="139"/>
      <c r="J26" s="139"/>
      <c r="K26" s="139"/>
      <c r="L26" s="139"/>
      <c r="M26" s="139"/>
      <c r="N26" s="139"/>
      <c r="O26" s="139"/>
      <c r="P26" s="100">
        <f>P25+1</f>
        <v>2</v>
      </c>
      <c r="Q26" s="172" t="str">
        <f>B42</f>
        <v>Arroz inundado #2</v>
      </c>
      <c r="R26" s="173">
        <f t="shared" si="4"/>
        <v>0</v>
      </c>
      <c r="S26" s="173">
        <f t="shared" si="4"/>
        <v>0</v>
      </c>
      <c r="T26" s="173">
        <f t="shared" si="4"/>
        <v>0</v>
      </c>
      <c r="U26" s="173">
        <f t="shared" si="4"/>
        <v>0</v>
      </c>
      <c r="V26" s="173">
        <f t="shared" si="4"/>
        <v>0</v>
      </c>
      <c r="W26" s="173">
        <f t="shared" si="4"/>
        <v>0</v>
      </c>
      <c r="X26" s="173">
        <f t="shared" si="4"/>
        <v>0</v>
      </c>
      <c r="Y26" s="173">
        <f t="shared" si="4"/>
        <v>0</v>
      </c>
      <c r="Z26" s="173">
        <f t="shared" si="4"/>
        <v>0</v>
      </c>
      <c r="AA26" s="173">
        <f t="shared" si="4"/>
        <v>0</v>
      </c>
      <c r="AB26" s="173">
        <f t="shared" si="4"/>
        <v>0</v>
      </c>
      <c r="AC26" s="173">
        <f t="shared" si="4"/>
        <v>0</v>
      </c>
      <c r="AD26" s="174">
        <f t="shared" si="5"/>
        <v>0</v>
      </c>
      <c r="AE26" s="150"/>
    </row>
    <row r="27" spans="1:31" ht="18.75">
      <c r="A27" s="139"/>
      <c r="B27" s="473" t="s">
        <v>777</v>
      </c>
      <c r="C27" s="165"/>
      <c r="D27" s="139"/>
      <c r="E27" s="139"/>
      <c r="F27" s="139"/>
      <c r="G27" s="139"/>
      <c r="H27" s="139"/>
      <c r="I27" s="139"/>
      <c r="J27" s="139"/>
      <c r="K27" s="139"/>
      <c r="L27" s="139"/>
      <c r="M27" s="139"/>
      <c r="N27" s="139"/>
      <c r="O27" s="139"/>
      <c r="P27" s="100">
        <f aca="true" t="shared" si="6" ref="P27:P41">P26+1</f>
        <v>3</v>
      </c>
      <c r="Q27" s="172" t="str">
        <f>B43</f>
        <v>Arroz inundado #3</v>
      </c>
      <c r="R27" s="173">
        <f t="shared" si="4"/>
        <v>0</v>
      </c>
      <c r="S27" s="173">
        <f t="shared" si="4"/>
        <v>0</v>
      </c>
      <c r="T27" s="173">
        <f t="shared" si="4"/>
        <v>0</v>
      </c>
      <c r="U27" s="173">
        <f t="shared" si="4"/>
        <v>0</v>
      </c>
      <c r="V27" s="173">
        <f t="shared" si="4"/>
        <v>0</v>
      </c>
      <c r="W27" s="173">
        <f t="shared" si="4"/>
        <v>0</v>
      </c>
      <c r="X27" s="173">
        <f t="shared" si="4"/>
        <v>0</v>
      </c>
      <c r="Y27" s="173">
        <f t="shared" si="4"/>
        <v>0</v>
      </c>
      <c r="Z27" s="173">
        <f t="shared" si="4"/>
        <v>0</v>
      </c>
      <c r="AA27" s="173">
        <f t="shared" si="4"/>
        <v>0</v>
      </c>
      <c r="AB27" s="173">
        <f t="shared" si="4"/>
        <v>0</v>
      </c>
      <c r="AC27" s="173">
        <f t="shared" si="4"/>
        <v>0</v>
      </c>
      <c r="AD27" s="174">
        <f t="shared" si="5"/>
        <v>0</v>
      </c>
      <c r="AE27" s="150"/>
    </row>
    <row r="28" spans="1:31" ht="18.75">
      <c r="A28" s="139"/>
      <c r="B28" s="473" t="s">
        <v>778</v>
      </c>
      <c r="C28" s="165"/>
      <c r="D28" s="139"/>
      <c r="E28" s="139"/>
      <c r="F28" s="139"/>
      <c r="G28" s="139"/>
      <c r="H28" s="139"/>
      <c r="I28" s="139"/>
      <c r="J28" s="139"/>
      <c r="K28" s="139"/>
      <c r="L28" s="139"/>
      <c r="M28" s="139"/>
      <c r="N28" s="139"/>
      <c r="O28" s="139"/>
      <c r="P28" s="100">
        <f t="shared" si="6"/>
        <v>4</v>
      </c>
      <c r="Q28" s="172">
        <f aca="true" t="shared" si="7" ref="Q28:Q41">B44</f>
        <v>0</v>
      </c>
      <c r="R28" s="173">
        <f t="shared" si="4"/>
        <v>0</v>
      </c>
      <c r="S28" s="173">
        <f t="shared" si="4"/>
        <v>0</v>
      </c>
      <c r="T28" s="173">
        <f t="shared" si="4"/>
        <v>0</v>
      </c>
      <c r="U28" s="173">
        <f t="shared" si="4"/>
        <v>0</v>
      </c>
      <c r="V28" s="173">
        <f t="shared" si="4"/>
        <v>0</v>
      </c>
      <c r="W28" s="173">
        <f t="shared" si="4"/>
        <v>0</v>
      </c>
      <c r="X28" s="173">
        <f t="shared" si="4"/>
        <v>0</v>
      </c>
      <c r="Y28" s="173">
        <f t="shared" si="4"/>
        <v>0</v>
      </c>
      <c r="Z28" s="173">
        <f t="shared" si="4"/>
        <v>0</v>
      </c>
      <c r="AA28" s="173">
        <f t="shared" si="4"/>
        <v>0</v>
      </c>
      <c r="AB28" s="173">
        <f t="shared" si="4"/>
        <v>0</v>
      </c>
      <c r="AC28" s="173">
        <f t="shared" si="4"/>
        <v>0</v>
      </c>
      <c r="AD28" s="174">
        <f t="shared" si="5"/>
        <v>0</v>
      </c>
      <c r="AE28" s="150"/>
    </row>
    <row r="29" spans="1:31" ht="18.75">
      <c r="A29" s="139"/>
      <c r="B29" s="473" t="s">
        <v>780</v>
      </c>
      <c r="C29" s="165"/>
      <c r="D29" s="139"/>
      <c r="E29" s="139"/>
      <c r="F29" s="139"/>
      <c r="G29" s="139"/>
      <c r="H29" s="139"/>
      <c r="I29" s="139"/>
      <c r="J29" s="139"/>
      <c r="K29" s="139"/>
      <c r="L29" s="139"/>
      <c r="M29" s="139"/>
      <c r="N29" s="139"/>
      <c r="O29" s="139"/>
      <c r="P29" s="100">
        <f t="shared" si="6"/>
        <v>5</v>
      </c>
      <c r="Q29" s="172">
        <f t="shared" si="7"/>
        <v>0</v>
      </c>
      <c r="R29" s="173">
        <f t="shared" si="4"/>
        <v>0</v>
      </c>
      <c r="S29" s="173">
        <f t="shared" si="4"/>
        <v>0</v>
      </c>
      <c r="T29" s="173">
        <f t="shared" si="4"/>
        <v>0</v>
      </c>
      <c r="U29" s="173">
        <f t="shared" si="4"/>
        <v>0</v>
      </c>
      <c r="V29" s="173">
        <f t="shared" si="4"/>
        <v>0</v>
      </c>
      <c r="W29" s="173">
        <f t="shared" si="4"/>
        <v>0</v>
      </c>
      <c r="X29" s="173">
        <f t="shared" si="4"/>
        <v>0</v>
      </c>
      <c r="Y29" s="173">
        <f t="shared" si="4"/>
        <v>0</v>
      </c>
      <c r="Z29" s="173">
        <f t="shared" si="4"/>
        <v>0</v>
      </c>
      <c r="AA29" s="173">
        <f t="shared" si="4"/>
        <v>0</v>
      </c>
      <c r="AB29" s="173">
        <f t="shared" si="4"/>
        <v>0</v>
      </c>
      <c r="AC29" s="173">
        <f t="shared" si="4"/>
        <v>0</v>
      </c>
      <c r="AD29" s="174">
        <f t="shared" si="5"/>
        <v>0</v>
      </c>
      <c r="AE29" s="150"/>
    </row>
    <row r="30" spans="1:31" ht="18.75">
      <c r="A30" s="139"/>
      <c r="B30" s="473" t="s">
        <v>781</v>
      </c>
      <c r="C30" s="165"/>
      <c r="D30" s="139"/>
      <c r="E30" s="139"/>
      <c r="F30" s="139"/>
      <c r="G30" s="139"/>
      <c r="H30" s="139"/>
      <c r="I30" s="139"/>
      <c r="J30" s="139"/>
      <c r="K30" s="139"/>
      <c r="L30" s="139"/>
      <c r="M30" s="139"/>
      <c r="N30" s="139"/>
      <c r="O30" s="139"/>
      <c r="P30" s="100">
        <f t="shared" si="6"/>
        <v>6</v>
      </c>
      <c r="Q30" s="172">
        <f t="shared" si="7"/>
        <v>0</v>
      </c>
      <c r="R30" s="173">
        <f t="shared" si="4"/>
        <v>0</v>
      </c>
      <c r="S30" s="173">
        <f t="shared" si="4"/>
        <v>0</v>
      </c>
      <c r="T30" s="173">
        <f t="shared" si="4"/>
        <v>0</v>
      </c>
      <c r="U30" s="173">
        <f t="shared" si="4"/>
        <v>0</v>
      </c>
      <c r="V30" s="173">
        <f t="shared" si="4"/>
        <v>0</v>
      </c>
      <c r="W30" s="173">
        <f t="shared" si="4"/>
        <v>0</v>
      </c>
      <c r="X30" s="173">
        <f t="shared" si="4"/>
        <v>0</v>
      </c>
      <c r="Y30" s="173">
        <f t="shared" si="4"/>
        <v>0</v>
      </c>
      <c r="Z30" s="173">
        <f t="shared" si="4"/>
        <v>0</v>
      </c>
      <c r="AA30" s="173">
        <f t="shared" si="4"/>
        <v>0</v>
      </c>
      <c r="AB30" s="173">
        <f t="shared" si="4"/>
        <v>0</v>
      </c>
      <c r="AC30" s="173">
        <f t="shared" si="4"/>
        <v>0</v>
      </c>
      <c r="AD30" s="174">
        <f t="shared" si="5"/>
        <v>0</v>
      </c>
      <c r="AE30" s="150"/>
    </row>
    <row r="31" spans="1:31" ht="18.75">
      <c r="A31" s="139"/>
      <c r="B31" s="473" t="s">
        <v>414</v>
      </c>
      <c r="C31" s="139"/>
      <c r="D31" s="139"/>
      <c r="E31" s="139"/>
      <c r="F31" s="139"/>
      <c r="G31" s="139"/>
      <c r="H31" s="139"/>
      <c r="I31" s="139"/>
      <c r="J31" s="139"/>
      <c r="K31" s="139"/>
      <c r="L31" s="139"/>
      <c r="M31" s="139"/>
      <c r="N31" s="139"/>
      <c r="O31" s="139"/>
      <c r="P31" s="100">
        <f t="shared" si="6"/>
        <v>7</v>
      </c>
      <c r="Q31" s="172">
        <f t="shared" si="7"/>
        <v>0</v>
      </c>
      <c r="R31" s="173">
        <f t="shared" si="4"/>
        <v>0</v>
      </c>
      <c r="S31" s="173">
        <f t="shared" si="4"/>
        <v>0</v>
      </c>
      <c r="T31" s="173">
        <f t="shared" si="4"/>
        <v>0</v>
      </c>
      <c r="U31" s="173">
        <f t="shared" si="4"/>
        <v>0</v>
      </c>
      <c r="V31" s="173">
        <f t="shared" si="4"/>
        <v>0</v>
      </c>
      <c r="W31" s="173">
        <f t="shared" si="4"/>
        <v>0</v>
      </c>
      <c r="X31" s="173">
        <f t="shared" si="4"/>
        <v>0</v>
      </c>
      <c r="Y31" s="173">
        <f t="shared" si="4"/>
        <v>0</v>
      </c>
      <c r="Z31" s="173">
        <f t="shared" si="4"/>
        <v>0</v>
      </c>
      <c r="AA31" s="173">
        <f t="shared" si="4"/>
        <v>0</v>
      </c>
      <c r="AB31" s="173">
        <f t="shared" si="4"/>
        <v>0</v>
      </c>
      <c r="AC31" s="173">
        <f t="shared" si="4"/>
        <v>0</v>
      </c>
      <c r="AD31" s="174">
        <f t="shared" si="5"/>
        <v>0</v>
      </c>
      <c r="AE31" s="150"/>
    </row>
    <row r="32" spans="1:31" ht="18.75">
      <c r="A32" s="139"/>
      <c r="B32" s="473" t="s">
        <v>407</v>
      </c>
      <c r="C32" s="139"/>
      <c r="D32" s="139"/>
      <c r="E32" s="139"/>
      <c r="F32" s="139"/>
      <c r="G32" s="139"/>
      <c r="H32" s="139"/>
      <c r="I32" s="139"/>
      <c r="J32" s="139"/>
      <c r="K32" s="139"/>
      <c r="L32" s="139"/>
      <c r="M32" s="139"/>
      <c r="N32" s="139"/>
      <c r="O32" s="139"/>
      <c r="P32" s="100">
        <f t="shared" si="6"/>
        <v>8</v>
      </c>
      <c r="Q32" s="172">
        <f t="shared" si="7"/>
        <v>0</v>
      </c>
      <c r="R32" s="173">
        <f t="shared" si="4"/>
        <v>0</v>
      </c>
      <c r="S32" s="173">
        <f t="shared" si="4"/>
        <v>0</v>
      </c>
      <c r="T32" s="173">
        <f t="shared" si="4"/>
        <v>0</v>
      </c>
      <c r="U32" s="173">
        <f t="shared" si="4"/>
        <v>0</v>
      </c>
      <c r="V32" s="173">
        <f t="shared" si="4"/>
        <v>0</v>
      </c>
      <c r="W32" s="173">
        <f t="shared" si="4"/>
        <v>0</v>
      </c>
      <c r="X32" s="173">
        <f t="shared" si="4"/>
        <v>0</v>
      </c>
      <c r="Y32" s="173">
        <f t="shared" si="4"/>
        <v>0</v>
      </c>
      <c r="Z32" s="173">
        <f t="shared" si="4"/>
        <v>0</v>
      </c>
      <c r="AA32" s="173">
        <f t="shared" si="4"/>
        <v>0</v>
      </c>
      <c r="AB32" s="173">
        <f t="shared" si="4"/>
        <v>0</v>
      </c>
      <c r="AC32" s="173">
        <f t="shared" si="4"/>
        <v>0</v>
      </c>
      <c r="AD32" s="174">
        <f t="shared" si="5"/>
        <v>0</v>
      </c>
      <c r="AE32" s="150"/>
    </row>
    <row r="33" spans="1:31" ht="18.75">
      <c r="A33" s="139"/>
      <c r="B33" s="473" t="s">
        <v>408</v>
      </c>
      <c r="C33" s="139"/>
      <c r="D33" s="139"/>
      <c r="E33" s="139"/>
      <c r="F33" s="139"/>
      <c r="G33" s="139"/>
      <c r="H33" s="139"/>
      <c r="I33" s="139"/>
      <c r="J33" s="139"/>
      <c r="K33" s="139"/>
      <c r="L33" s="139"/>
      <c r="M33" s="139"/>
      <c r="N33" s="139"/>
      <c r="O33" s="139"/>
      <c r="P33" s="100">
        <f t="shared" si="6"/>
        <v>9</v>
      </c>
      <c r="Q33" s="172">
        <f t="shared" si="7"/>
        <v>0</v>
      </c>
      <c r="R33" s="173">
        <f t="shared" si="4"/>
        <v>0</v>
      </c>
      <c r="S33" s="173">
        <f t="shared" si="4"/>
        <v>0</v>
      </c>
      <c r="T33" s="173">
        <f t="shared" si="4"/>
        <v>0</v>
      </c>
      <c r="U33" s="173">
        <f t="shared" si="4"/>
        <v>0</v>
      </c>
      <c r="V33" s="173">
        <f t="shared" si="4"/>
        <v>0</v>
      </c>
      <c r="W33" s="173">
        <f t="shared" si="4"/>
        <v>0</v>
      </c>
      <c r="X33" s="173">
        <f t="shared" si="4"/>
        <v>0</v>
      </c>
      <c r="Y33" s="173">
        <f t="shared" si="4"/>
        <v>0</v>
      </c>
      <c r="Z33" s="173">
        <f t="shared" si="4"/>
        <v>0</v>
      </c>
      <c r="AA33" s="173">
        <f t="shared" si="4"/>
        <v>0</v>
      </c>
      <c r="AB33" s="173">
        <f t="shared" si="4"/>
        <v>0</v>
      </c>
      <c r="AC33" s="173">
        <f t="shared" si="4"/>
        <v>0</v>
      </c>
      <c r="AD33" s="174">
        <f t="shared" si="5"/>
        <v>0</v>
      </c>
      <c r="AE33" s="150"/>
    </row>
    <row r="34" spans="1:31" ht="18.75">
      <c r="A34" s="139"/>
      <c r="B34" s="473" t="s">
        <v>409</v>
      </c>
      <c r="C34" s="139"/>
      <c r="D34" s="139"/>
      <c r="E34" s="139"/>
      <c r="F34" s="139"/>
      <c r="G34" s="139"/>
      <c r="H34" s="139"/>
      <c r="I34" s="139"/>
      <c r="J34" s="139"/>
      <c r="K34" s="139"/>
      <c r="L34" s="139"/>
      <c r="M34" s="139"/>
      <c r="N34" s="139"/>
      <c r="O34" s="139"/>
      <c r="P34" s="100">
        <f t="shared" si="6"/>
        <v>10</v>
      </c>
      <c r="Q34" s="172">
        <f t="shared" si="7"/>
        <v>0</v>
      </c>
      <c r="R34" s="173">
        <f t="shared" si="4"/>
        <v>0</v>
      </c>
      <c r="S34" s="173">
        <f t="shared" si="4"/>
        <v>0</v>
      </c>
      <c r="T34" s="173">
        <f t="shared" si="4"/>
        <v>0</v>
      </c>
      <c r="U34" s="173">
        <f t="shared" si="4"/>
        <v>0</v>
      </c>
      <c r="V34" s="173">
        <f t="shared" si="4"/>
        <v>0</v>
      </c>
      <c r="W34" s="173">
        <f t="shared" si="4"/>
        <v>0</v>
      </c>
      <c r="X34" s="173">
        <f t="shared" si="4"/>
        <v>0</v>
      </c>
      <c r="Y34" s="173">
        <f t="shared" si="4"/>
        <v>0</v>
      </c>
      <c r="Z34" s="173">
        <f t="shared" si="4"/>
        <v>0</v>
      </c>
      <c r="AA34" s="173">
        <f t="shared" si="4"/>
        <v>0</v>
      </c>
      <c r="AB34" s="173">
        <f t="shared" si="4"/>
        <v>0</v>
      </c>
      <c r="AC34" s="173">
        <f t="shared" si="4"/>
        <v>0</v>
      </c>
      <c r="AD34" s="174">
        <f t="shared" si="5"/>
        <v>0</v>
      </c>
      <c r="AE34" s="150"/>
    </row>
    <row r="35" spans="1:31" ht="15.75">
      <c r="A35" s="139"/>
      <c r="B35" s="162"/>
      <c r="C35" s="139"/>
      <c r="D35" s="139"/>
      <c r="E35" s="139"/>
      <c r="F35" s="139"/>
      <c r="G35" s="139"/>
      <c r="H35" s="139"/>
      <c r="I35" s="139"/>
      <c r="J35" s="139"/>
      <c r="K35" s="139"/>
      <c r="L35" s="139"/>
      <c r="M35" s="139"/>
      <c r="N35" s="139"/>
      <c r="O35" s="139"/>
      <c r="P35" s="100">
        <f t="shared" si="6"/>
        <v>11</v>
      </c>
      <c r="Q35" s="172">
        <f t="shared" si="7"/>
        <v>0</v>
      </c>
      <c r="R35" s="173">
        <f t="shared" si="4"/>
        <v>0</v>
      </c>
      <c r="S35" s="173">
        <f t="shared" si="4"/>
        <v>0</v>
      </c>
      <c r="T35" s="173">
        <f t="shared" si="4"/>
        <v>0</v>
      </c>
      <c r="U35" s="173">
        <f t="shared" si="4"/>
        <v>0</v>
      </c>
      <c r="V35" s="173">
        <f t="shared" si="4"/>
        <v>0</v>
      </c>
      <c r="W35" s="173">
        <f t="shared" si="4"/>
        <v>0</v>
      </c>
      <c r="X35" s="173">
        <f t="shared" si="4"/>
        <v>0</v>
      </c>
      <c r="Y35" s="173">
        <f t="shared" si="4"/>
        <v>0</v>
      </c>
      <c r="Z35" s="173">
        <f t="shared" si="4"/>
        <v>0</v>
      </c>
      <c r="AA35" s="173">
        <f t="shared" si="4"/>
        <v>0</v>
      </c>
      <c r="AB35" s="173">
        <f t="shared" si="4"/>
        <v>0</v>
      </c>
      <c r="AC35" s="173">
        <f t="shared" si="4"/>
        <v>0</v>
      </c>
      <c r="AD35" s="174">
        <f t="shared" si="5"/>
        <v>0</v>
      </c>
      <c r="AE35" s="150"/>
    </row>
    <row r="36" spans="1:31" ht="27">
      <c r="A36" s="175" t="s">
        <v>776</v>
      </c>
      <c r="B36" s="162"/>
      <c r="C36" s="139"/>
      <c r="D36" s="139"/>
      <c r="E36" s="139"/>
      <c r="F36" s="139"/>
      <c r="G36" s="139"/>
      <c r="H36" s="139"/>
      <c r="I36" s="139"/>
      <c r="J36" s="139"/>
      <c r="K36" s="139"/>
      <c r="L36" s="139"/>
      <c r="M36" s="139"/>
      <c r="N36" s="139"/>
      <c r="O36" s="139"/>
      <c r="P36" s="100">
        <f t="shared" si="6"/>
        <v>12</v>
      </c>
      <c r="Q36" s="172">
        <f t="shared" si="7"/>
        <v>0</v>
      </c>
      <c r="R36" s="173">
        <f t="shared" si="4"/>
        <v>0</v>
      </c>
      <c r="S36" s="173">
        <f t="shared" si="4"/>
        <v>0</v>
      </c>
      <c r="T36" s="173">
        <f t="shared" si="4"/>
        <v>0</v>
      </c>
      <c r="U36" s="173">
        <f t="shared" si="4"/>
        <v>0</v>
      </c>
      <c r="V36" s="173">
        <f t="shared" si="4"/>
        <v>0</v>
      </c>
      <c r="W36" s="173">
        <f t="shared" si="4"/>
        <v>0</v>
      </c>
      <c r="X36" s="173">
        <f t="shared" si="4"/>
        <v>0</v>
      </c>
      <c r="Y36" s="173">
        <f t="shared" si="4"/>
        <v>0</v>
      </c>
      <c r="Z36" s="173">
        <f t="shared" si="4"/>
        <v>0</v>
      </c>
      <c r="AA36" s="173">
        <f t="shared" si="4"/>
        <v>0</v>
      </c>
      <c r="AB36" s="173">
        <f t="shared" si="4"/>
        <v>0</v>
      </c>
      <c r="AC36" s="173">
        <f t="shared" si="4"/>
        <v>0</v>
      </c>
      <c r="AD36" s="174">
        <f t="shared" si="5"/>
        <v>0</v>
      </c>
      <c r="AE36" s="150"/>
    </row>
    <row r="37" spans="1:31" ht="15.75">
      <c r="A37" s="150"/>
      <c r="B37" s="150"/>
      <c r="C37" s="485" t="s">
        <v>785</v>
      </c>
      <c r="D37" s="150"/>
      <c r="E37" s="150"/>
      <c r="F37" s="150"/>
      <c r="G37" s="150"/>
      <c r="H37" s="150"/>
      <c r="I37" s="150"/>
      <c r="J37" s="150"/>
      <c r="K37" s="150"/>
      <c r="L37" s="150"/>
      <c r="M37" s="150"/>
      <c r="N37" s="150"/>
      <c r="O37" s="150"/>
      <c r="P37" s="100">
        <f t="shared" si="6"/>
        <v>13</v>
      </c>
      <c r="Q37" s="172">
        <f t="shared" si="7"/>
        <v>0</v>
      </c>
      <c r="R37" s="173">
        <f t="shared" si="4"/>
        <v>0</v>
      </c>
      <c r="S37" s="173">
        <f t="shared" si="4"/>
        <v>0</v>
      </c>
      <c r="T37" s="173">
        <f t="shared" si="4"/>
        <v>0</v>
      </c>
      <c r="U37" s="173">
        <f t="shared" si="4"/>
        <v>0</v>
      </c>
      <c r="V37" s="173">
        <f t="shared" si="4"/>
        <v>0</v>
      </c>
      <c r="W37" s="173">
        <f t="shared" si="4"/>
        <v>0</v>
      </c>
      <c r="X37" s="173">
        <f t="shared" si="4"/>
        <v>0</v>
      </c>
      <c r="Y37" s="173">
        <f t="shared" si="4"/>
        <v>0</v>
      </c>
      <c r="Z37" s="173">
        <f t="shared" si="4"/>
        <v>0</v>
      </c>
      <c r="AA37" s="173">
        <f t="shared" si="4"/>
        <v>0</v>
      </c>
      <c r="AB37" s="173">
        <f t="shared" si="4"/>
        <v>0</v>
      </c>
      <c r="AC37" s="173">
        <f t="shared" si="4"/>
        <v>0</v>
      </c>
      <c r="AD37" s="174">
        <f t="shared" si="5"/>
        <v>0</v>
      </c>
      <c r="AE37" s="150"/>
    </row>
    <row r="38" spans="1:31" ht="16.5" thickBot="1">
      <c r="A38" s="150"/>
      <c r="B38" s="150"/>
      <c r="C38" s="485" t="s">
        <v>786</v>
      </c>
      <c r="D38" s="150"/>
      <c r="E38" s="176"/>
      <c r="F38" s="150"/>
      <c r="G38" s="150"/>
      <c r="H38" s="150"/>
      <c r="I38" s="150"/>
      <c r="J38" s="177" t="s">
        <v>787</v>
      </c>
      <c r="K38" s="150"/>
      <c r="L38" s="150"/>
      <c r="M38" s="150"/>
      <c r="N38" s="150"/>
      <c r="O38" s="150"/>
      <c r="P38" s="100">
        <f t="shared" si="6"/>
        <v>14</v>
      </c>
      <c r="Q38" s="172">
        <f t="shared" si="7"/>
        <v>0</v>
      </c>
      <c r="R38" s="173">
        <f t="shared" si="4"/>
        <v>0</v>
      </c>
      <c r="S38" s="173">
        <f t="shared" si="4"/>
        <v>0</v>
      </c>
      <c r="T38" s="173">
        <f t="shared" si="4"/>
        <v>0</v>
      </c>
      <c r="U38" s="173">
        <f t="shared" si="4"/>
        <v>0</v>
      </c>
      <c r="V38" s="173">
        <f t="shared" si="4"/>
        <v>0</v>
      </c>
      <c r="W38" s="173">
        <f t="shared" si="4"/>
        <v>0</v>
      </c>
      <c r="X38" s="173">
        <f t="shared" si="4"/>
        <v>0</v>
      </c>
      <c r="Y38" s="173">
        <f t="shared" si="4"/>
        <v>0</v>
      </c>
      <c r="Z38" s="173">
        <f t="shared" si="4"/>
        <v>0</v>
      </c>
      <c r="AA38" s="173">
        <f t="shared" si="4"/>
        <v>0</v>
      </c>
      <c r="AB38" s="173">
        <f t="shared" si="4"/>
        <v>0</v>
      </c>
      <c r="AC38" s="173">
        <f t="shared" si="4"/>
        <v>0</v>
      </c>
      <c r="AD38" s="174">
        <f t="shared" si="5"/>
        <v>0</v>
      </c>
      <c r="AE38" s="150"/>
    </row>
    <row r="39" spans="1:31" ht="17.25" thickBot="1" thickTop="1">
      <c r="A39" s="178" t="s">
        <v>788</v>
      </c>
      <c r="B39" s="486" t="s">
        <v>789</v>
      </c>
      <c r="C39" s="483"/>
      <c r="D39" s="487"/>
      <c r="E39" s="488"/>
      <c r="F39" s="489"/>
      <c r="G39" s="489"/>
      <c r="H39" s="489"/>
      <c r="I39" s="489"/>
      <c r="J39" s="489"/>
      <c r="K39" s="489"/>
      <c r="L39" s="489"/>
      <c r="M39" s="489"/>
      <c r="N39" s="489"/>
      <c r="O39" s="489"/>
      <c r="P39" s="100">
        <f t="shared" si="6"/>
        <v>15</v>
      </c>
      <c r="Q39" s="172">
        <f t="shared" si="7"/>
        <v>0</v>
      </c>
      <c r="R39" s="173">
        <f t="shared" si="4"/>
        <v>0</v>
      </c>
      <c r="S39" s="173">
        <f t="shared" si="4"/>
        <v>0</v>
      </c>
      <c r="T39" s="173">
        <f t="shared" si="4"/>
        <v>0</v>
      </c>
      <c r="U39" s="173">
        <f t="shared" si="4"/>
        <v>0</v>
      </c>
      <c r="V39" s="173">
        <f t="shared" si="4"/>
        <v>0</v>
      </c>
      <c r="W39" s="173">
        <f t="shared" si="4"/>
        <v>0</v>
      </c>
      <c r="X39" s="173">
        <f t="shared" si="4"/>
        <v>0</v>
      </c>
      <c r="Y39" s="173">
        <f t="shared" si="4"/>
        <v>0</v>
      </c>
      <c r="Z39" s="173">
        <f t="shared" si="4"/>
        <v>0</v>
      </c>
      <c r="AA39" s="173">
        <f t="shared" si="4"/>
        <v>0</v>
      </c>
      <c r="AB39" s="173">
        <f t="shared" si="4"/>
        <v>0</v>
      </c>
      <c r="AC39" s="173">
        <f t="shared" si="4"/>
        <v>0</v>
      </c>
      <c r="AD39" s="174">
        <f t="shared" si="5"/>
        <v>0</v>
      </c>
      <c r="AE39" s="150"/>
    </row>
    <row r="40" spans="1:31" ht="21" thickTop="1">
      <c r="A40" s="179"/>
      <c r="B40" s="180" t="s">
        <v>790</v>
      </c>
      <c r="C40" s="484" t="s">
        <v>791</v>
      </c>
      <c r="D40" s="181"/>
      <c r="E40" s="182"/>
      <c r="F40" s="182"/>
      <c r="G40" s="182"/>
      <c r="H40" s="182"/>
      <c r="I40" s="182"/>
      <c r="J40" s="182"/>
      <c r="K40" s="182"/>
      <c r="L40" s="182"/>
      <c r="M40" s="182"/>
      <c r="N40" s="182"/>
      <c r="O40" s="182"/>
      <c r="P40" s="100">
        <f t="shared" si="6"/>
        <v>16</v>
      </c>
      <c r="Q40" s="172">
        <f t="shared" si="7"/>
        <v>0</v>
      </c>
      <c r="R40" s="173">
        <f t="shared" si="4"/>
        <v>0</v>
      </c>
      <c r="S40" s="173">
        <f t="shared" si="4"/>
        <v>0</v>
      </c>
      <c r="T40" s="173">
        <f t="shared" si="4"/>
        <v>0</v>
      </c>
      <c r="U40" s="173">
        <f t="shared" si="4"/>
        <v>0</v>
      </c>
      <c r="V40" s="173">
        <f t="shared" si="4"/>
        <v>0</v>
      </c>
      <c r="W40" s="173">
        <f t="shared" si="4"/>
        <v>0</v>
      </c>
      <c r="X40" s="173">
        <f t="shared" si="4"/>
        <v>0</v>
      </c>
      <c r="Y40" s="173">
        <f t="shared" si="4"/>
        <v>0</v>
      </c>
      <c r="Z40" s="173">
        <f t="shared" si="4"/>
        <v>0</v>
      </c>
      <c r="AA40" s="173">
        <f t="shared" si="4"/>
        <v>0</v>
      </c>
      <c r="AB40" s="173">
        <f t="shared" si="4"/>
        <v>0</v>
      </c>
      <c r="AC40" s="173">
        <f t="shared" si="4"/>
        <v>0</v>
      </c>
      <c r="AD40" s="174">
        <f t="shared" si="5"/>
        <v>0</v>
      </c>
      <c r="AE40" s="150"/>
    </row>
    <row r="41" spans="1:31" ht="15.75">
      <c r="A41" s="474">
        <v>1</v>
      </c>
      <c r="B41" s="475" t="s">
        <v>792</v>
      </c>
      <c r="C41" s="476"/>
      <c r="D41" s="477"/>
      <c r="E41" s="481"/>
      <c r="F41" s="481"/>
      <c r="G41" s="481"/>
      <c r="H41" s="481"/>
      <c r="I41" s="481"/>
      <c r="J41" s="481"/>
      <c r="K41" s="481"/>
      <c r="L41" s="481"/>
      <c r="M41" s="481"/>
      <c r="N41" s="481"/>
      <c r="O41" s="481"/>
      <c r="P41" s="100">
        <f t="shared" si="6"/>
        <v>17</v>
      </c>
      <c r="Q41" s="183">
        <f t="shared" si="7"/>
        <v>0</v>
      </c>
      <c r="R41" s="173">
        <f aca="true" t="shared" si="8" ref="R41:AC41">D57*C$63</f>
        <v>0</v>
      </c>
      <c r="S41" s="173">
        <f t="shared" si="8"/>
        <v>0</v>
      </c>
      <c r="T41" s="173">
        <f t="shared" si="8"/>
        <v>0</v>
      </c>
      <c r="U41" s="173">
        <f t="shared" si="8"/>
        <v>0</v>
      </c>
      <c r="V41" s="173">
        <f t="shared" si="8"/>
        <v>0</v>
      </c>
      <c r="W41" s="173">
        <f t="shared" si="8"/>
        <v>0</v>
      </c>
      <c r="X41" s="173">
        <f t="shared" si="8"/>
        <v>0</v>
      </c>
      <c r="Y41" s="173">
        <f t="shared" si="8"/>
        <v>0</v>
      </c>
      <c r="Z41" s="173">
        <f t="shared" si="8"/>
        <v>0</v>
      </c>
      <c r="AA41" s="173">
        <f t="shared" si="8"/>
        <v>0</v>
      </c>
      <c r="AB41" s="173">
        <f t="shared" si="8"/>
        <v>0</v>
      </c>
      <c r="AC41" s="173">
        <f t="shared" si="8"/>
        <v>0</v>
      </c>
      <c r="AD41" s="174">
        <f t="shared" si="5"/>
        <v>0</v>
      </c>
      <c r="AE41" s="150"/>
    </row>
    <row r="42" spans="1:31" ht="24.75" customHeight="1">
      <c r="A42" s="255">
        <f aca="true" t="shared" si="9" ref="A42:A57">A41+1</f>
        <v>2</v>
      </c>
      <c r="B42" s="475" t="s">
        <v>0</v>
      </c>
      <c r="C42" s="476"/>
      <c r="D42" s="477"/>
      <c r="E42" s="481"/>
      <c r="F42" s="481"/>
      <c r="G42" s="481"/>
      <c r="H42" s="481"/>
      <c r="I42" s="481"/>
      <c r="J42" s="481"/>
      <c r="K42" s="481"/>
      <c r="L42" s="481"/>
      <c r="M42" s="481"/>
      <c r="N42" s="481"/>
      <c r="O42" s="481"/>
      <c r="P42" s="184"/>
      <c r="Q42" s="185"/>
      <c r="R42" s="186"/>
      <c r="S42" s="186"/>
      <c r="T42" s="186"/>
      <c r="U42" s="186"/>
      <c r="V42" s="186"/>
      <c r="W42" s="186"/>
      <c r="X42" s="186"/>
      <c r="Y42" s="186"/>
      <c r="Z42" s="186"/>
      <c r="AA42" s="186"/>
      <c r="AB42" s="186"/>
      <c r="AC42" s="186"/>
      <c r="AD42" s="186"/>
      <c r="AE42" s="150"/>
    </row>
    <row r="43" spans="1:31" ht="24.75" customHeight="1">
      <c r="A43" s="255">
        <f t="shared" si="9"/>
        <v>3</v>
      </c>
      <c r="B43" s="475" t="s">
        <v>2</v>
      </c>
      <c r="C43" s="476"/>
      <c r="D43" s="477"/>
      <c r="E43" s="481"/>
      <c r="F43" s="481"/>
      <c r="G43" s="481"/>
      <c r="H43" s="481"/>
      <c r="I43" s="481"/>
      <c r="J43" s="481"/>
      <c r="K43" s="481"/>
      <c r="L43" s="481"/>
      <c r="M43" s="481"/>
      <c r="N43" s="481"/>
      <c r="O43" s="481"/>
      <c r="P43" s="187" t="s">
        <v>1</v>
      </c>
      <c r="Q43" s="150"/>
      <c r="R43" s="150"/>
      <c r="S43" s="150"/>
      <c r="T43" s="150"/>
      <c r="U43" s="150"/>
      <c r="V43" s="150"/>
      <c r="W43" s="150"/>
      <c r="X43" s="150"/>
      <c r="Y43" s="150"/>
      <c r="Z43" s="150"/>
      <c r="AA43" s="150"/>
      <c r="AB43" s="150"/>
      <c r="AC43" s="150"/>
      <c r="AD43" s="150"/>
      <c r="AE43" s="150"/>
    </row>
    <row r="44" spans="1:31" ht="24.75" customHeight="1">
      <c r="A44" s="255">
        <f t="shared" si="9"/>
        <v>4</v>
      </c>
      <c r="B44" s="482"/>
      <c r="C44" s="476"/>
      <c r="D44" s="477"/>
      <c r="E44" s="481"/>
      <c r="F44" s="481"/>
      <c r="G44" s="481"/>
      <c r="H44" s="481"/>
      <c r="I44" s="481"/>
      <c r="J44" s="481"/>
      <c r="K44" s="481"/>
      <c r="L44" s="481"/>
      <c r="M44" s="481"/>
      <c r="N44" s="481"/>
      <c r="O44" s="481"/>
      <c r="P44" s="100" t="s">
        <v>788</v>
      </c>
      <c r="Q44" s="150" t="s">
        <v>3</v>
      </c>
      <c r="R44" s="169">
        <f aca="true" t="shared" si="10" ref="R44:AC44">D39</f>
        <v>0</v>
      </c>
      <c r="S44" s="169">
        <f t="shared" si="10"/>
        <v>0</v>
      </c>
      <c r="T44" s="169">
        <f t="shared" si="10"/>
        <v>0</v>
      </c>
      <c r="U44" s="169">
        <f t="shared" si="10"/>
        <v>0</v>
      </c>
      <c r="V44" s="169">
        <f t="shared" si="10"/>
        <v>0</v>
      </c>
      <c r="W44" s="169">
        <f t="shared" si="10"/>
        <v>0</v>
      </c>
      <c r="X44" s="169">
        <f t="shared" si="10"/>
        <v>0</v>
      </c>
      <c r="Y44" s="169">
        <f t="shared" si="10"/>
        <v>0</v>
      </c>
      <c r="Z44" s="169">
        <f t="shared" si="10"/>
        <v>0</v>
      </c>
      <c r="AA44" s="169">
        <f t="shared" si="10"/>
        <v>0</v>
      </c>
      <c r="AB44" s="169">
        <f t="shared" si="10"/>
        <v>0</v>
      </c>
      <c r="AC44" s="169">
        <f t="shared" si="10"/>
        <v>0</v>
      </c>
      <c r="AD44" s="170" t="s">
        <v>4</v>
      </c>
      <c r="AE44" s="150"/>
    </row>
    <row r="45" spans="1:31" ht="24.75" customHeight="1">
      <c r="A45" s="255">
        <f t="shared" si="9"/>
        <v>5</v>
      </c>
      <c r="B45" s="482"/>
      <c r="C45" s="476"/>
      <c r="D45" s="477"/>
      <c r="E45" s="481"/>
      <c r="F45" s="481"/>
      <c r="G45" s="481"/>
      <c r="H45" s="481"/>
      <c r="I45" s="481"/>
      <c r="J45" s="481"/>
      <c r="K45" s="481"/>
      <c r="L45" s="481"/>
      <c r="M45" s="481"/>
      <c r="N45" s="481"/>
      <c r="O45" s="481"/>
      <c r="P45" s="188"/>
      <c r="Q45" s="189"/>
      <c r="R45" s="190"/>
      <c r="S45" s="190"/>
      <c r="T45" s="190"/>
      <c r="U45" s="190"/>
      <c r="V45" s="190"/>
      <c r="W45" s="190"/>
      <c r="X45" s="190"/>
      <c r="Y45" s="190"/>
      <c r="Z45" s="190"/>
      <c r="AA45" s="190"/>
      <c r="AB45" s="190"/>
      <c r="AC45" s="190"/>
      <c r="AD45" s="190"/>
      <c r="AE45" s="150"/>
    </row>
    <row r="46" spans="1:31" ht="24.75" customHeight="1">
      <c r="A46" s="255">
        <f t="shared" si="9"/>
        <v>6</v>
      </c>
      <c r="B46" s="482"/>
      <c r="C46" s="476"/>
      <c r="D46" s="477"/>
      <c r="E46" s="481"/>
      <c r="F46" s="481"/>
      <c r="G46" s="481"/>
      <c r="H46" s="481"/>
      <c r="I46" s="481"/>
      <c r="J46" s="481"/>
      <c r="K46" s="481"/>
      <c r="L46" s="481"/>
      <c r="M46" s="481"/>
      <c r="N46" s="481"/>
      <c r="O46" s="481"/>
      <c r="P46" s="100">
        <v>1</v>
      </c>
      <c r="Q46" s="189" t="str">
        <f>B41</f>
        <v>Arroz inundado #1</v>
      </c>
      <c r="R46" s="190">
        <f>R25/100000*C94</f>
        <v>0</v>
      </c>
      <c r="S46" s="190">
        <f>S25/100000*D94</f>
        <v>0</v>
      </c>
      <c r="T46" s="190">
        <f>T25/100000*E94</f>
        <v>0</v>
      </c>
      <c r="U46" s="190">
        <f>U25/100000*F94</f>
        <v>0</v>
      </c>
      <c r="V46" s="190">
        <f>V25/100000*G94</f>
        <v>0</v>
      </c>
      <c r="W46" s="190">
        <f>W25/100000*H94</f>
        <v>0</v>
      </c>
      <c r="X46" s="190">
        <f>X25/100000*I94</f>
        <v>0</v>
      </c>
      <c r="Y46" s="190">
        <f>Y25/100000*J94</f>
        <v>0</v>
      </c>
      <c r="Z46" s="190">
        <f>Z25/100000*K94</f>
        <v>0</v>
      </c>
      <c r="AA46" s="190">
        <f>AA25/100000*L94</f>
        <v>0</v>
      </c>
      <c r="AB46" s="190">
        <f>AB25/100000*M94</f>
        <v>0</v>
      </c>
      <c r="AC46" s="190">
        <f>AC25/100000*N94</f>
        <v>0</v>
      </c>
      <c r="AD46" s="174">
        <f aca="true" t="shared" si="11" ref="AD46:AD62">SUM(R46:AC46)</f>
        <v>0</v>
      </c>
      <c r="AE46" s="150"/>
    </row>
    <row r="47" spans="1:31" ht="24.75" customHeight="1">
      <c r="A47" s="255">
        <f t="shared" si="9"/>
        <v>7</v>
      </c>
      <c r="B47" s="482"/>
      <c r="C47" s="476"/>
      <c r="D47" s="477"/>
      <c r="E47" s="481"/>
      <c r="F47" s="481"/>
      <c r="G47" s="481"/>
      <c r="H47" s="481"/>
      <c r="I47" s="481"/>
      <c r="J47" s="481"/>
      <c r="K47" s="481"/>
      <c r="L47" s="481"/>
      <c r="M47" s="481"/>
      <c r="N47" s="481"/>
      <c r="O47" s="481"/>
      <c r="P47" s="100">
        <f>P46+1</f>
        <v>2</v>
      </c>
      <c r="Q47" s="189" t="str">
        <f>B42</f>
        <v>Arroz inundado #2</v>
      </c>
      <c r="R47" s="190">
        <f>R26/100000*C96</f>
        <v>0</v>
      </c>
      <c r="S47" s="190">
        <f>S26/100000*D96</f>
        <v>0</v>
      </c>
      <c r="T47" s="190">
        <f>T26/100000*E96</f>
        <v>0</v>
      </c>
      <c r="U47" s="190">
        <f>U26/100000*F96</f>
        <v>0</v>
      </c>
      <c r="V47" s="190">
        <f>V26/100000*G96</f>
        <v>0</v>
      </c>
      <c r="W47" s="190">
        <f>W26/100000*H96</f>
        <v>0</v>
      </c>
      <c r="X47" s="190">
        <f>X26/100000*I96</f>
        <v>0</v>
      </c>
      <c r="Y47" s="190">
        <f>Y26/100000*J96</f>
        <v>0</v>
      </c>
      <c r="Z47" s="190">
        <f>Z26/100000*K96</f>
        <v>0</v>
      </c>
      <c r="AA47" s="190">
        <f>AA26/100000*L96</f>
        <v>0</v>
      </c>
      <c r="AB47" s="190">
        <f>AB26/100000*M96</f>
        <v>0</v>
      </c>
      <c r="AC47" s="190">
        <f>AC26/100000*N96</f>
        <v>0</v>
      </c>
      <c r="AD47" s="174">
        <f t="shared" si="11"/>
        <v>0</v>
      </c>
      <c r="AE47" s="150"/>
    </row>
    <row r="48" spans="1:31" ht="24.75" customHeight="1">
      <c r="A48" s="255">
        <f t="shared" si="9"/>
        <v>8</v>
      </c>
      <c r="B48" s="482"/>
      <c r="C48" s="476"/>
      <c r="D48" s="477"/>
      <c r="E48" s="481"/>
      <c r="F48" s="481"/>
      <c r="G48" s="481"/>
      <c r="H48" s="481"/>
      <c r="I48" s="481"/>
      <c r="J48" s="481"/>
      <c r="K48" s="481"/>
      <c r="L48" s="481"/>
      <c r="M48" s="481"/>
      <c r="N48" s="481"/>
      <c r="O48" s="481"/>
      <c r="P48" s="100">
        <f aca="true" t="shared" si="12" ref="P48:P62">P47+1</f>
        <v>3</v>
      </c>
      <c r="Q48" s="189" t="str">
        <f>B43</f>
        <v>Arroz inundado #3</v>
      </c>
      <c r="R48" s="190">
        <f>R27/100000*C98</f>
        <v>0</v>
      </c>
      <c r="S48" s="190">
        <f>S27/100000*D98</f>
        <v>0</v>
      </c>
      <c r="T48" s="190">
        <f>T27/100000*E98</f>
        <v>0</v>
      </c>
      <c r="U48" s="190">
        <f>U27/100000*F98</f>
        <v>0</v>
      </c>
      <c r="V48" s="190">
        <f>V27/100000*G98</f>
        <v>0</v>
      </c>
      <c r="W48" s="190">
        <f>W27/100000*H98</f>
        <v>0</v>
      </c>
      <c r="X48" s="190">
        <f>X27/100000*I98</f>
        <v>0</v>
      </c>
      <c r="Y48" s="190">
        <f>Y27/100000*J98</f>
        <v>0</v>
      </c>
      <c r="Z48" s="190">
        <f>Z27/100000*K98</f>
        <v>0</v>
      </c>
      <c r="AA48" s="190">
        <f>AA27/100000*L98</f>
        <v>0</v>
      </c>
      <c r="AB48" s="190">
        <f>AB27/100000*M98</f>
        <v>0</v>
      </c>
      <c r="AC48" s="190">
        <f>AC27/100000*N98</f>
        <v>0</v>
      </c>
      <c r="AD48" s="174">
        <f t="shared" si="11"/>
        <v>0</v>
      </c>
      <c r="AE48" s="150"/>
    </row>
    <row r="49" spans="1:31" ht="24.75" customHeight="1">
      <c r="A49" s="255">
        <f t="shared" si="9"/>
        <v>9</v>
      </c>
      <c r="B49" s="482"/>
      <c r="C49" s="476"/>
      <c r="D49" s="477"/>
      <c r="E49" s="481"/>
      <c r="F49" s="481"/>
      <c r="G49" s="481"/>
      <c r="H49" s="481"/>
      <c r="I49" s="481"/>
      <c r="J49" s="481"/>
      <c r="K49" s="481"/>
      <c r="L49" s="481"/>
      <c r="M49" s="481"/>
      <c r="N49" s="481"/>
      <c r="O49" s="481"/>
      <c r="P49" s="100">
        <f t="shared" si="12"/>
        <v>4</v>
      </c>
      <c r="Q49" s="189">
        <f aca="true" t="shared" si="13" ref="Q49:Q62">B44</f>
        <v>0</v>
      </c>
      <c r="R49" s="190">
        <f>R28/100000*C100</f>
        <v>0</v>
      </c>
      <c r="S49" s="190">
        <f>S28/100000*D100</f>
        <v>0</v>
      </c>
      <c r="T49" s="190">
        <f>T28/100000*E100</f>
        <v>0</v>
      </c>
      <c r="U49" s="190">
        <f>U28/100000*F100</f>
        <v>0</v>
      </c>
      <c r="V49" s="190">
        <f>V28/100000*G100</f>
        <v>0</v>
      </c>
      <c r="W49" s="190">
        <f>W28/100000*H100</f>
        <v>0</v>
      </c>
      <c r="X49" s="190">
        <f>X28/100000*I100</f>
        <v>0</v>
      </c>
      <c r="Y49" s="190">
        <f>Y28/100000*J100</f>
        <v>0</v>
      </c>
      <c r="Z49" s="190">
        <f>Z28/100000*K100</f>
        <v>0</v>
      </c>
      <c r="AA49" s="190">
        <f>AA28/100000*L100</f>
        <v>0</v>
      </c>
      <c r="AB49" s="190">
        <f>AB28/100000*M100</f>
        <v>0</v>
      </c>
      <c r="AC49" s="190">
        <f>AC28/100000*N100</f>
        <v>0</v>
      </c>
      <c r="AD49" s="174">
        <f t="shared" si="11"/>
        <v>0</v>
      </c>
      <c r="AE49" s="150"/>
    </row>
    <row r="50" spans="1:31" ht="24.75" customHeight="1">
      <c r="A50" s="255">
        <f t="shared" si="9"/>
        <v>10</v>
      </c>
      <c r="B50" s="482"/>
      <c r="C50" s="476"/>
      <c r="D50" s="477"/>
      <c r="E50" s="481"/>
      <c r="F50" s="481"/>
      <c r="G50" s="481"/>
      <c r="H50" s="481"/>
      <c r="I50" s="481"/>
      <c r="J50" s="481"/>
      <c r="K50" s="481"/>
      <c r="L50" s="481"/>
      <c r="M50" s="481"/>
      <c r="N50" s="481"/>
      <c r="O50" s="481"/>
      <c r="P50" s="100">
        <f t="shared" si="12"/>
        <v>5</v>
      </c>
      <c r="Q50" s="189">
        <f t="shared" si="13"/>
        <v>0</v>
      </c>
      <c r="R50" s="190">
        <f>R29/100000*C102</f>
        <v>0</v>
      </c>
      <c r="S50" s="190">
        <f>S29/100000*D102</f>
        <v>0</v>
      </c>
      <c r="T50" s="190">
        <f>T29/100000*E102</f>
        <v>0</v>
      </c>
      <c r="U50" s="190">
        <f>U29/100000*F102</f>
        <v>0</v>
      </c>
      <c r="V50" s="190">
        <f>V29/100000*G102</f>
        <v>0</v>
      </c>
      <c r="W50" s="190">
        <f>W29/100000*H102</f>
        <v>0</v>
      </c>
      <c r="X50" s="190">
        <f>X29/100000*I102</f>
        <v>0</v>
      </c>
      <c r="Y50" s="190">
        <f>Y29/100000*J102</f>
        <v>0</v>
      </c>
      <c r="Z50" s="190">
        <f>Z29/100000*K102</f>
        <v>0</v>
      </c>
      <c r="AA50" s="190">
        <f>AA29/100000*L102</f>
        <v>0</v>
      </c>
      <c r="AB50" s="190">
        <f>AB29/100000*M102</f>
        <v>0</v>
      </c>
      <c r="AC50" s="190">
        <f>AC29/100000*N102</f>
        <v>0</v>
      </c>
      <c r="AD50" s="174">
        <f t="shared" si="11"/>
        <v>0</v>
      </c>
      <c r="AE50" s="150"/>
    </row>
    <row r="51" spans="1:31" ht="24.75" customHeight="1">
      <c r="A51" s="255">
        <f t="shared" si="9"/>
        <v>11</v>
      </c>
      <c r="B51" s="645"/>
      <c r="C51" s="646"/>
      <c r="D51" s="477"/>
      <c r="E51" s="481"/>
      <c r="F51" s="481"/>
      <c r="G51" s="481"/>
      <c r="H51" s="481"/>
      <c r="I51" s="481"/>
      <c r="J51" s="481"/>
      <c r="K51" s="481"/>
      <c r="L51" s="481"/>
      <c r="M51" s="481"/>
      <c r="N51" s="481"/>
      <c r="O51" s="481"/>
      <c r="P51" s="100">
        <f t="shared" si="12"/>
        <v>6</v>
      </c>
      <c r="Q51" s="189">
        <f t="shared" si="13"/>
        <v>0</v>
      </c>
      <c r="R51" s="190">
        <f>R30/100000*C104</f>
        <v>0</v>
      </c>
      <c r="S51" s="190">
        <f>S30/100000*D104</f>
        <v>0</v>
      </c>
      <c r="T51" s="190">
        <f>T30/100000*E104</f>
        <v>0</v>
      </c>
      <c r="U51" s="190">
        <f>U30/100000*F104</f>
        <v>0</v>
      </c>
      <c r="V51" s="190">
        <f>V30/100000*G104</f>
        <v>0</v>
      </c>
      <c r="W51" s="190">
        <f>W30/100000*H104</f>
        <v>0</v>
      </c>
      <c r="X51" s="190">
        <f>X30/100000*I104</f>
        <v>0</v>
      </c>
      <c r="Y51" s="190">
        <f>Y30/100000*J104</f>
        <v>0</v>
      </c>
      <c r="Z51" s="190">
        <f>Z30/100000*K104</f>
        <v>0</v>
      </c>
      <c r="AA51" s="190">
        <f>AA30/100000*L104</f>
        <v>0</v>
      </c>
      <c r="AB51" s="190">
        <f>AB30/100000*M104</f>
        <v>0</v>
      </c>
      <c r="AC51" s="190">
        <f>AC30/100000*N104</f>
        <v>0</v>
      </c>
      <c r="AD51" s="174">
        <f t="shared" si="11"/>
        <v>0</v>
      </c>
      <c r="AE51" s="150"/>
    </row>
    <row r="52" spans="1:31" ht="24.75" customHeight="1">
      <c r="A52" s="255">
        <f t="shared" si="9"/>
        <v>12</v>
      </c>
      <c r="B52" s="482"/>
      <c r="C52" s="476"/>
      <c r="D52" s="477"/>
      <c r="E52" s="481"/>
      <c r="F52" s="481"/>
      <c r="G52" s="481"/>
      <c r="H52" s="481"/>
      <c r="I52" s="481"/>
      <c r="J52" s="481"/>
      <c r="K52" s="481"/>
      <c r="L52" s="481"/>
      <c r="M52" s="481"/>
      <c r="N52" s="481"/>
      <c r="O52" s="481"/>
      <c r="P52" s="100">
        <f t="shared" si="12"/>
        <v>7</v>
      </c>
      <c r="Q52" s="189">
        <f t="shared" si="13"/>
        <v>0</v>
      </c>
      <c r="R52" s="190">
        <f>R31/100000*C106</f>
        <v>0</v>
      </c>
      <c r="S52" s="190">
        <f>S31/100000*D106</f>
        <v>0</v>
      </c>
      <c r="T52" s="190">
        <f>T31/100000*E106</f>
        <v>0</v>
      </c>
      <c r="U52" s="190">
        <f>U31/100000*F106</f>
        <v>0</v>
      </c>
      <c r="V52" s="190">
        <f>V31/100000*G106</f>
        <v>0</v>
      </c>
      <c r="W52" s="190">
        <f>W31/100000*H106</f>
        <v>0</v>
      </c>
      <c r="X52" s="190">
        <f>X31/100000*I106</f>
        <v>0</v>
      </c>
      <c r="Y52" s="190">
        <f>Y31/100000*J106</f>
        <v>0</v>
      </c>
      <c r="Z52" s="190">
        <f>Z31/100000*K106</f>
        <v>0</v>
      </c>
      <c r="AA52" s="190">
        <f>AA31/100000*L106</f>
        <v>0</v>
      </c>
      <c r="AB52" s="190">
        <f>AB31/100000*M106</f>
        <v>0</v>
      </c>
      <c r="AC52" s="190">
        <f>AC31/100000*N106</f>
        <v>0</v>
      </c>
      <c r="AD52" s="174">
        <f t="shared" si="11"/>
        <v>0</v>
      </c>
      <c r="AE52" s="150"/>
    </row>
    <row r="53" spans="1:31" ht="24.75" customHeight="1">
      <c r="A53" s="255">
        <f t="shared" si="9"/>
        <v>13</v>
      </c>
      <c r="B53" s="482"/>
      <c r="C53" s="476"/>
      <c r="D53" s="477"/>
      <c r="E53" s="481"/>
      <c r="F53" s="481"/>
      <c r="G53" s="481"/>
      <c r="H53" s="481"/>
      <c r="I53" s="481"/>
      <c r="J53" s="481"/>
      <c r="K53" s="481"/>
      <c r="L53" s="481"/>
      <c r="M53" s="481"/>
      <c r="N53" s="481"/>
      <c r="O53" s="481"/>
      <c r="P53" s="100">
        <f t="shared" si="12"/>
        <v>8</v>
      </c>
      <c r="Q53" s="189">
        <f t="shared" si="13"/>
        <v>0</v>
      </c>
      <c r="R53" s="190">
        <f>R32/100000*C108</f>
        <v>0</v>
      </c>
      <c r="S53" s="190">
        <f>S32/100000*D108</f>
        <v>0</v>
      </c>
      <c r="T53" s="190">
        <f>T32/100000*E108</f>
        <v>0</v>
      </c>
      <c r="U53" s="190">
        <f>U32/100000*F108</f>
        <v>0</v>
      </c>
      <c r="V53" s="190">
        <f>V32/100000*G108</f>
        <v>0</v>
      </c>
      <c r="W53" s="190">
        <f>W32/100000*H108</f>
        <v>0</v>
      </c>
      <c r="X53" s="190">
        <f>X32/100000*I108</f>
        <v>0</v>
      </c>
      <c r="Y53" s="190">
        <f>Y32/100000*J108</f>
        <v>0</v>
      </c>
      <c r="Z53" s="190">
        <f>Z32/100000*K108</f>
        <v>0</v>
      </c>
      <c r="AA53" s="190">
        <f>AA32/100000*L108</f>
        <v>0</v>
      </c>
      <c r="AB53" s="190">
        <f>AB32/100000*M108</f>
        <v>0</v>
      </c>
      <c r="AC53" s="190">
        <f>AC32/100000*N108</f>
        <v>0</v>
      </c>
      <c r="AD53" s="174">
        <f t="shared" si="11"/>
        <v>0</v>
      </c>
      <c r="AE53" s="150"/>
    </row>
    <row r="54" spans="1:31" ht="24.75" customHeight="1">
      <c r="A54" s="255">
        <f t="shared" si="9"/>
        <v>14</v>
      </c>
      <c r="B54" s="482"/>
      <c r="C54" s="476"/>
      <c r="D54" s="477"/>
      <c r="E54" s="481"/>
      <c r="F54" s="481"/>
      <c r="G54" s="481"/>
      <c r="H54" s="481"/>
      <c r="I54" s="481"/>
      <c r="J54" s="481"/>
      <c r="K54" s="481"/>
      <c r="L54" s="481"/>
      <c r="M54" s="481"/>
      <c r="N54" s="481"/>
      <c r="O54" s="481"/>
      <c r="P54" s="100">
        <f t="shared" si="12"/>
        <v>9</v>
      </c>
      <c r="Q54" s="680">
        <f t="shared" si="13"/>
        <v>0</v>
      </c>
      <c r="R54" s="190">
        <f>R33/100000*C110</f>
        <v>0</v>
      </c>
      <c r="S54" s="190">
        <f>S33/100000*D110</f>
        <v>0</v>
      </c>
      <c r="T54" s="190">
        <f>T33/100000*E110</f>
        <v>0</v>
      </c>
      <c r="U54" s="190">
        <f>U33/100000*F110</f>
        <v>0</v>
      </c>
      <c r="V54" s="190">
        <f>V33/100000*G110</f>
        <v>0</v>
      </c>
      <c r="W54" s="190">
        <f>W33/100000*H110</f>
        <v>0</v>
      </c>
      <c r="X54" s="190">
        <f>X33/100000*I110</f>
        <v>0</v>
      </c>
      <c r="Y54" s="190">
        <f>Y33/100000*J110</f>
        <v>0</v>
      </c>
      <c r="Z54" s="190">
        <f>Z33/100000*K110</f>
        <v>0</v>
      </c>
      <c r="AA54" s="190">
        <f>AA33/100000*L110</f>
        <v>0</v>
      </c>
      <c r="AB54" s="190">
        <f>AB33/100000*M110</f>
        <v>0</v>
      </c>
      <c r="AC54" s="190">
        <f>AC33/100000*N110</f>
        <v>0</v>
      </c>
      <c r="AD54" s="174">
        <f t="shared" si="11"/>
        <v>0</v>
      </c>
      <c r="AE54" s="150"/>
    </row>
    <row r="55" spans="1:31" ht="24.75" customHeight="1">
      <c r="A55" s="255">
        <f t="shared" si="9"/>
        <v>15</v>
      </c>
      <c r="B55" s="482"/>
      <c r="C55" s="476"/>
      <c r="D55" s="477"/>
      <c r="E55" s="481"/>
      <c r="F55" s="481"/>
      <c r="G55" s="481"/>
      <c r="H55" s="481"/>
      <c r="I55" s="481"/>
      <c r="J55" s="481"/>
      <c r="K55" s="481"/>
      <c r="L55" s="481"/>
      <c r="M55" s="481"/>
      <c r="N55" s="481"/>
      <c r="O55" s="481"/>
      <c r="P55" s="100">
        <f t="shared" si="12"/>
        <v>10</v>
      </c>
      <c r="Q55" s="680">
        <f t="shared" si="13"/>
        <v>0</v>
      </c>
      <c r="R55" s="190">
        <f>R34/100000*C112</f>
        <v>0</v>
      </c>
      <c r="S55" s="190">
        <f>S34/100000*D112</f>
        <v>0</v>
      </c>
      <c r="T55" s="190">
        <f>T34/100000*E112</f>
        <v>0</v>
      </c>
      <c r="U55" s="190">
        <f>U34/100000*F112</f>
        <v>0</v>
      </c>
      <c r="V55" s="190">
        <f>V34/100000*G112</f>
        <v>0</v>
      </c>
      <c r="W55" s="190">
        <f>W34/100000*H112</f>
        <v>0</v>
      </c>
      <c r="X55" s="190">
        <f>X34/100000*I112</f>
        <v>0</v>
      </c>
      <c r="Y55" s="190">
        <f>Y34/100000*J112</f>
        <v>0</v>
      </c>
      <c r="Z55" s="190">
        <f>Z34/100000*K112</f>
        <v>0</v>
      </c>
      <c r="AA55" s="190">
        <f>AA34/100000*L112</f>
        <v>0</v>
      </c>
      <c r="AB55" s="190">
        <f>AB34/100000*M112</f>
        <v>0</v>
      </c>
      <c r="AC55" s="190">
        <f>AC34/100000*N112</f>
        <v>0</v>
      </c>
      <c r="AD55" s="174">
        <f t="shared" si="11"/>
        <v>0</v>
      </c>
      <c r="AE55" s="150"/>
    </row>
    <row r="56" spans="1:31" ht="24.75" customHeight="1">
      <c r="A56" s="255">
        <f t="shared" si="9"/>
        <v>16</v>
      </c>
      <c r="B56" s="489"/>
      <c r="C56" s="679"/>
      <c r="D56" s="477"/>
      <c r="E56" s="481"/>
      <c r="F56" s="481"/>
      <c r="G56" s="481"/>
      <c r="H56" s="481"/>
      <c r="I56" s="481"/>
      <c r="J56" s="481"/>
      <c r="K56" s="481"/>
      <c r="L56" s="481"/>
      <c r="M56" s="481"/>
      <c r="N56" s="481"/>
      <c r="O56" s="481"/>
      <c r="P56" s="100">
        <f t="shared" si="12"/>
        <v>11</v>
      </c>
      <c r="Q56" s="677">
        <f t="shared" si="13"/>
        <v>0</v>
      </c>
      <c r="R56" s="190">
        <f>R35/100000*C114</f>
        <v>0</v>
      </c>
      <c r="S56" s="190">
        <f>S35/100000*D114</f>
        <v>0</v>
      </c>
      <c r="T56" s="190">
        <f>T35/100000*E114</f>
        <v>0</v>
      </c>
      <c r="U56" s="190">
        <f>U35/100000*F114</f>
        <v>0</v>
      </c>
      <c r="V56" s="190">
        <f>V35/100000*G114</f>
        <v>0</v>
      </c>
      <c r="W56" s="190">
        <f>W35/100000*H114</f>
        <v>0</v>
      </c>
      <c r="X56" s="190">
        <f>X35/100000*I114</f>
        <v>0</v>
      </c>
      <c r="Y56" s="190">
        <f>Y35/100000*J114</f>
        <v>0</v>
      </c>
      <c r="Z56" s="190">
        <f>Z35/100000*K114</f>
        <v>0</v>
      </c>
      <c r="AA56" s="190">
        <f>AA35/100000*L114</f>
        <v>0</v>
      </c>
      <c r="AB56" s="190">
        <f>AB35/100000*M114</f>
        <v>0</v>
      </c>
      <c r="AC56" s="190">
        <f>AC35/100000*N114</f>
        <v>0</v>
      </c>
      <c r="AD56" s="174">
        <f t="shared" si="11"/>
        <v>0</v>
      </c>
      <c r="AE56" s="150"/>
    </row>
    <row r="57" spans="1:31" ht="24.75" customHeight="1">
      <c r="A57" s="255">
        <f t="shared" si="9"/>
        <v>17</v>
      </c>
      <c r="B57" s="489"/>
      <c r="C57" s="679"/>
      <c r="D57" s="477"/>
      <c r="E57" s="481"/>
      <c r="F57" s="481"/>
      <c r="G57" s="481"/>
      <c r="H57" s="481"/>
      <c r="I57" s="481"/>
      <c r="J57" s="481"/>
      <c r="K57" s="481"/>
      <c r="L57" s="481"/>
      <c r="M57" s="481"/>
      <c r="N57" s="481"/>
      <c r="O57" s="481"/>
      <c r="P57" s="100">
        <f t="shared" si="12"/>
        <v>12</v>
      </c>
      <c r="Q57" s="680">
        <f t="shared" si="13"/>
        <v>0</v>
      </c>
      <c r="R57" s="190">
        <f>R36/100000*C116</f>
        <v>0</v>
      </c>
      <c r="S57" s="190">
        <f>S36/100000*D116</f>
        <v>0</v>
      </c>
      <c r="T57" s="190">
        <f>T36/100000*E116</f>
        <v>0</v>
      </c>
      <c r="U57" s="190">
        <f>U36/100000*F116</f>
        <v>0</v>
      </c>
      <c r="V57" s="190">
        <f>V36/100000*G116</f>
        <v>0</v>
      </c>
      <c r="W57" s="190">
        <f>W36/100000*H116</f>
        <v>0</v>
      </c>
      <c r="X57" s="190">
        <f>X36/100000*I116</f>
        <v>0</v>
      </c>
      <c r="Y57" s="190">
        <f>Y36/100000*J116</f>
        <v>0</v>
      </c>
      <c r="Z57" s="190">
        <f>Z36/100000*K116</f>
        <v>0</v>
      </c>
      <c r="AA57" s="190">
        <f>AA36/100000*L116</f>
        <v>0</v>
      </c>
      <c r="AB57" s="190">
        <f>AB36/100000*M116</f>
        <v>0</v>
      </c>
      <c r="AC57" s="190">
        <f>AC36/100000*N116</f>
        <v>0</v>
      </c>
      <c r="AD57" s="174">
        <f t="shared" si="11"/>
        <v>0</v>
      </c>
      <c r="AE57" s="150"/>
    </row>
    <row r="58" spans="1:31" ht="24.75" customHeight="1">
      <c r="A58" s="139"/>
      <c r="B58" s="162"/>
      <c r="C58" s="139"/>
      <c r="D58" s="139"/>
      <c r="E58" s="139"/>
      <c r="F58" s="139"/>
      <c r="G58" s="139"/>
      <c r="H58" s="139"/>
      <c r="I58" s="139"/>
      <c r="J58" s="139"/>
      <c r="K58" s="139"/>
      <c r="L58" s="139"/>
      <c r="M58" s="139"/>
      <c r="N58" s="139"/>
      <c r="O58" s="139"/>
      <c r="P58" s="100">
        <f t="shared" si="12"/>
        <v>13</v>
      </c>
      <c r="Q58" s="680">
        <f t="shared" si="13"/>
        <v>0</v>
      </c>
      <c r="R58" s="190">
        <f>R37/100000*C118</f>
        <v>0</v>
      </c>
      <c r="S58" s="190">
        <f>S37/100000*D118</f>
        <v>0</v>
      </c>
      <c r="T58" s="190">
        <f>T37/100000*E118</f>
        <v>0</v>
      </c>
      <c r="U58" s="190">
        <f>U37/100000*F118</f>
        <v>0</v>
      </c>
      <c r="V58" s="190">
        <f>V37/100000*G118</f>
        <v>0</v>
      </c>
      <c r="W58" s="190">
        <f>W37/100000*H118</f>
        <v>0</v>
      </c>
      <c r="X58" s="190">
        <f>X37/100000*I118</f>
        <v>0</v>
      </c>
      <c r="Y58" s="190">
        <f>Y37/100000*J118</f>
        <v>0</v>
      </c>
      <c r="Z58" s="190">
        <f>Z37/100000*K118</f>
        <v>0</v>
      </c>
      <c r="AA58" s="190">
        <f>AA37/100000*L118</f>
        <v>0</v>
      </c>
      <c r="AB58" s="190">
        <f>AB37/100000*M118</f>
        <v>0</v>
      </c>
      <c r="AC58" s="190">
        <f>AC37/100000*N118</f>
        <v>0</v>
      </c>
      <c r="AD58" s="174">
        <f t="shared" si="11"/>
        <v>0</v>
      </c>
      <c r="AE58" s="150"/>
    </row>
    <row r="59" spans="1:31" ht="15.75">
      <c r="A59" s="139"/>
      <c r="B59" s="139"/>
      <c r="C59" s="139"/>
      <c r="D59" s="139"/>
      <c r="E59" s="139"/>
      <c r="F59" s="139"/>
      <c r="G59" s="139"/>
      <c r="H59" s="139"/>
      <c r="I59" s="139"/>
      <c r="J59" s="139"/>
      <c r="K59" s="139"/>
      <c r="L59" s="139"/>
      <c r="M59" s="139"/>
      <c r="N59" s="139"/>
      <c r="O59" s="139"/>
      <c r="P59" s="100">
        <f t="shared" si="12"/>
        <v>14</v>
      </c>
      <c r="Q59" s="680">
        <f t="shared" si="13"/>
        <v>0</v>
      </c>
      <c r="R59" s="190">
        <f>R38/100000*C120</f>
        <v>0</v>
      </c>
      <c r="S59" s="190">
        <f>S38/100000*D120</f>
        <v>0</v>
      </c>
      <c r="T59" s="190">
        <f>T38/100000*E120</f>
        <v>0</v>
      </c>
      <c r="U59" s="190">
        <f>U38/100000*F120</f>
        <v>0</v>
      </c>
      <c r="V59" s="190">
        <f>V38/100000*G120</f>
        <v>0</v>
      </c>
      <c r="W59" s="190">
        <f>W38/100000*H120</f>
        <v>0</v>
      </c>
      <c r="X59" s="190">
        <f>X38/100000*I120</f>
        <v>0</v>
      </c>
      <c r="Y59" s="190">
        <f>Y38/100000*J120</f>
        <v>0</v>
      </c>
      <c r="Z59" s="190">
        <f>Z38/100000*K120</f>
        <v>0</v>
      </c>
      <c r="AA59" s="190">
        <f>AA38/100000*L120</f>
        <v>0</v>
      </c>
      <c r="AB59" s="190">
        <f>AB38/100000*M120</f>
        <v>0</v>
      </c>
      <c r="AC59" s="190">
        <f>AC38/100000*N120</f>
        <v>0</v>
      </c>
      <c r="AD59" s="174">
        <f t="shared" si="11"/>
        <v>0</v>
      </c>
      <c r="AE59" s="150"/>
    </row>
    <row r="60" spans="1:31" ht="15.75">
      <c r="A60" s="139"/>
      <c r="B60" s="139"/>
      <c r="C60" s="139"/>
      <c r="D60" s="139"/>
      <c r="E60" s="139"/>
      <c r="F60" s="139"/>
      <c r="G60" s="139"/>
      <c r="H60" s="139"/>
      <c r="I60" s="139"/>
      <c r="J60" s="139"/>
      <c r="K60" s="139"/>
      <c r="L60" s="139"/>
      <c r="M60" s="139"/>
      <c r="N60" s="139"/>
      <c r="O60" s="139"/>
      <c r="P60" s="100">
        <f t="shared" si="12"/>
        <v>15</v>
      </c>
      <c r="Q60" s="680">
        <f t="shared" si="13"/>
        <v>0</v>
      </c>
      <c r="R60" s="190">
        <f>R39/100000*C122</f>
        <v>0</v>
      </c>
      <c r="S60" s="190">
        <f>S39/100000*D122</f>
        <v>0</v>
      </c>
      <c r="T60" s="190">
        <f>T39/100000*E122</f>
        <v>0</v>
      </c>
      <c r="U60" s="190">
        <f>U39/100000*F122</f>
        <v>0</v>
      </c>
      <c r="V60" s="190">
        <f>V39/100000*G122</f>
        <v>0</v>
      </c>
      <c r="W60" s="190">
        <f>W39/100000*H122</f>
        <v>0</v>
      </c>
      <c r="X60" s="190">
        <f>X39/100000*I122</f>
        <v>0</v>
      </c>
      <c r="Y60" s="190">
        <f>Y39/100000*J122</f>
        <v>0</v>
      </c>
      <c r="Z60" s="190">
        <f>Z39/100000*K122</f>
        <v>0</v>
      </c>
      <c r="AA60" s="190">
        <f>AA39/100000*L122</f>
        <v>0</v>
      </c>
      <c r="AB60" s="190">
        <f>AB39/100000*M122</f>
        <v>0</v>
      </c>
      <c r="AC60" s="190">
        <f>AC39/100000*N122</f>
        <v>0</v>
      </c>
      <c r="AD60" s="174">
        <f t="shared" si="11"/>
        <v>0</v>
      </c>
      <c r="AE60" s="150"/>
    </row>
    <row r="61" spans="1:31" ht="23.25">
      <c r="A61" s="191" t="s">
        <v>5</v>
      </c>
      <c r="B61" s="139"/>
      <c r="C61" s="192"/>
      <c r="D61" s="139"/>
      <c r="E61" s="139"/>
      <c r="F61" s="139"/>
      <c r="G61" s="139"/>
      <c r="H61" s="139"/>
      <c r="I61" s="139"/>
      <c r="J61" s="139"/>
      <c r="K61" s="139"/>
      <c r="L61" s="139"/>
      <c r="M61" s="139"/>
      <c r="N61" s="139"/>
      <c r="O61" s="139"/>
      <c r="P61" s="100">
        <f t="shared" si="12"/>
        <v>16</v>
      </c>
      <c r="Q61" s="189">
        <f t="shared" si="13"/>
        <v>0</v>
      </c>
      <c r="R61" s="190">
        <f>R40/100000*C124</f>
        <v>0</v>
      </c>
      <c r="S61" s="190">
        <f>S40/100000*D124</f>
        <v>0</v>
      </c>
      <c r="T61" s="190">
        <f>T40/100000*E124</f>
        <v>0</v>
      </c>
      <c r="U61" s="190">
        <f>U40/100000*F124</f>
        <v>0</v>
      </c>
      <c r="V61" s="190">
        <f>V40/100000*G124</f>
        <v>0</v>
      </c>
      <c r="W61" s="190">
        <f>W40/100000*H124</f>
        <v>0</v>
      </c>
      <c r="X61" s="190">
        <f>X40/100000*I124</f>
        <v>0</v>
      </c>
      <c r="Y61" s="190">
        <f>Y40/100000*J124</f>
        <v>0</v>
      </c>
      <c r="Z61" s="190">
        <f>Z40/100000*K124</f>
        <v>0</v>
      </c>
      <c r="AA61" s="190">
        <f>AA40/100000*L124</f>
        <v>0</v>
      </c>
      <c r="AB61" s="190">
        <f>AB40/100000*M124</f>
        <v>0</v>
      </c>
      <c r="AC61" s="190">
        <f>AC40/100000*N124</f>
        <v>0</v>
      </c>
      <c r="AD61" s="174">
        <f t="shared" si="11"/>
        <v>0</v>
      </c>
      <c r="AE61" s="150"/>
    </row>
    <row r="62" spans="1:31" ht="15.75">
      <c r="A62" s="162"/>
      <c r="B62" s="490" t="s">
        <v>6</v>
      </c>
      <c r="C62" s="491">
        <f aca="true" t="shared" si="14" ref="C62:N62">D39</f>
        <v>0</v>
      </c>
      <c r="D62" s="492">
        <f t="shared" si="14"/>
        <v>0</v>
      </c>
      <c r="E62" s="492">
        <f t="shared" si="14"/>
        <v>0</v>
      </c>
      <c r="F62" s="492">
        <f t="shared" si="14"/>
        <v>0</v>
      </c>
      <c r="G62" s="492">
        <f t="shared" si="14"/>
        <v>0</v>
      </c>
      <c r="H62" s="492">
        <f t="shared" si="14"/>
        <v>0</v>
      </c>
      <c r="I62" s="492">
        <f t="shared" si="14"/>
        <v>0</v>
      </c>
      <c r="J62" s="492">
        <f t="shared" si="14"/>
        <v>0</v>
      </c>
      <c r="K62" s="492">
        <f t="shared" si="14"/>
        <v>0</v>
      </c>
      <c r="L62" s="492">
        <f t="shared" si="14"/>
        <v>0</v>
      </c>
      <c r="M62" s="492">
        <f t="shared" si="14"/>
        <v>0</v>
      </c>
      <c r="N62" s="492">
        <f t="shared" si="14"/>
        <v>0</v>
      </c>
      <c r="O62" s="493" t="s">
        <v>7</v>
      </c>
      <c r="P62" s="100">
        <f t="shared" si="12"/>
        <v>17</v>
      </c>
      <c r="Q62" s="189">
        <f t="shared" si="13"/>
        <v>0</v>
      </c>
      <c r="R62" s="193">
        <f>R41/100000*C126</f>
        <v>0</v>
      </c>
      <c r="S62" s="193">
        <f>S41/100000*D126</f>
        <v>0</v>
      </c>
      <c r="T62" s="193">
        <f>T41/100000*E126</f>
        <v>0</v>
      </c>
      <c r="U62" s="193">
        <f>U41/100000*F126</f>
        <v>0</v>
      </c>
      <c r="V62" s="193">
        <f>V41/100000*G126</f>
        <v>0</v>
      </c>
      <c r="W62" s="193">
        <f>W41/100000*H126</f>
        <v>0</v>
      </c>
      <c r="X62" s="193">
        <f>X41/100000*I126</f>
        <v>0</v>
      </c>
      <c r="Y62" s="193">
        <f>Y41/100000*J126</f>
        <v>0</v>
      </c>
      <c r="Z62" s="193">
        <f>Z41/100000*K126</f>
        <v>0</v>
      </c>
      <c r="AA62" s="193">
        <f>AA41/100000*L126</f>
        <v>0</v>
      </c>
      <c r="AB62" s="193">
        <f>AB41/100000*M126</f>
        <v>0</v>
      </c>
      <c r="AC62" s="193">
        <f>AC41/100000*N126</f>
        <v>0</v>
      </c>
      <c r="AD62" s="174">
        <f t="shared" si="11"/>
        <v>0</v>
      </c>
      <c r="AE62" s="150"/>
    </row>
    <row r="63" spans="1:31" ht="15.75">
      <c r="A63" s="162"/>
      <c r="B63" s="490" t="s">
        <v>9</v>
      </c>
      <c r="C63" s="640"/>
      <c r="D63" s="639"/>
      <c r="E63" s="639"/>
      <c r="F63" s="639"/>
      <c r="G63" s="639"/>
      <c r="H63" s="639"/>
      <c r="I63" s="639"/>
      <c r="J63" s="639"/>
      <c r="K63" s="639"/>
      <c r="L63" s="639"/>
      <c r="M63" s="639"/>
      <c r="N63" s="639"/>
      <c r="O63" s="495">
        <f>SUM(C63:N63)</f>
        <v>0</v>
      </c>
      <c r="P63" s="195"/>
      <c r="Q63" s="196" t="s">
        <v>8</v>
      </c>
      <c r="R63" s="197">
        <f>SUM(R46:R62)</f>
        <v>0</v>
      </c>
      <c r="S63" s="197">
        <f aca="true" t="shared" si="15" ref="S63:AC63">SUM(S46:S62)</f>
        <v>0</v>
      </c>
      <c r="T63" s="197">
        <f t="shared" si="15"/>
        <v>0</v>
      </c>
      <c r="U63" s="197">
        <f t="shared" si="15"/>
        <v>0</v>
      </c>
      <c r="V63" s="197">
        <f t="shared" si="15"/>
        <v>0</v>
      </c>
      <c r="W63" s="197">
        <f t="shared" si="15"/>
        <v>0</v>
      </c>
      <c r="X63" s="197">
        <f t="shared" si="15"/>
        <v>0</v>
      </c>
      <c r="Y63" s="197">
        <f t="shared" si="15"/>
        <v>0</v>
      </c>
      <c r="Z63" s="197">
        <f t="shared" si="15"/>
        <v>0</v>
      </c>
      <c r="AA63" s="197">
        <f t="shared" si="15"/>
        <v>0</v>
      </c>
      <c r="AB63" s="197">
        <f t="shared" si="15"/>
        <v>0</v>
      </c>
      <c r="AC63" s="197">
        <f t="shared" si="15"/>
        <v>0</v>
      </c>
      <c r="AD63" s="195"/>
      <c r="AE63" s="150"/>
    </row>
    <row r="64" spans="1:31" ht="15.75">
      <c r="A64" s="139"/>
      <c r="B64" s="165"/>
      <c r="C64" s="199"/>
      <c r="D64" s="163"/>
      <c r="E64" s="163"/>
      <c r="F64" s="163"/>
      <c r="G64" s="163"/>
      <c r="H64" s="163"/>
      <c r="I64" s="163"/>
      <c r="J64" s="163"/>
      <c r="K64" s="163"/>
      <c r="L64" s="163"/>
      <c r="M64" s="163"/>
      <c r="N64" s="163"/>
      <c r="O64" s="200"/>
      <c r="P64" s="195"/>
      <c r="Q64" s="196" t="s">
        <v>10</v>
      </c>
      <c r="R64" s="198">
        <f>Q210</f>
        <v>0</v>
      </c>
      <c r="S64" s="198">
        <f aca="true" t="shared" si="16" ref="S64:AC64">R210</f>
        <v>0</v>
      </c>
      <c r="T64" s="198">
        <f t="shared" si="16"/>
        <v>0</v>
      </c>
      <c r="U64" s="198">
        <f t="shared" si="16"/>
        <v>0</v>
      </c>
      <c r="V64" s="198">
        <f t="shared" si="16"/>
        <v>0</v>
      </c>
      <c r="W64" s="198">
        <f t="shared" si="16"/>
        <v>0</v>
      </c>
      <c r="X64" s="198">
        <f t="shared" si="16"/>
        <v>0</v>
      </c>
      <c r="Y64" s="198">
        <f t="shared" si="16"/>
        <v>0</v>
      </c>
      <c r="Z64" s="198">
        <f t="shared" si="16"/>
        <v>0</v>
      </c>
      <c r="AA64" s="198">
        <f t="shared" si="16"/>
        <v>0</v>
      </c>
      <c r="AB64" s="198">
        <f t="shared" si="16"/>
        <v>0</v>
      </c>
      <c r="AC64" s="198">
        <f t="shared" si="16"/>
        <v>0</v>
      </c>
      <c r="AD64" s="195"/>
      <c r="AE64" s="150"/>
    </row>
    <row r="65" spans="1:31" ht="15.75">
      <c r="A65" s="139"/>
      <c r="B65" s="165"/>
      <c r="C65" s="201"/>
      <c r="D65" s="201"/>
      <c r="E65" s="201"/>
      <c r="F65" s="139"/>
      <c r="G65" s="139"/>
      <c r="H65" s="139"/>
      <c r="I65" s="139"/>
      <c r="J65" s="139"/>
      <c r="K65" s="139"/>
      <c r="L65" s="139"/>
      <c r="M65" s="139"/>
      <c r="N65" s="139"/>
      <c r="O65" s="139"/>
      <c r="P65" s="195"/>
      <c r="Q65" s="196" t="s">
        <v>11</v>
      </c>
      <c r="R65" s="174">
        <f>R63-R64</f>
        <v>0</v>
      </c>
      <c r="S65" s="174">
        <f aca="true" t="shared" si="17" ref="S65:AC65">S63-S64</f>
        <v>0</v>
      </c>
      <c r="T65" s="174">
        <f t="shared" si="17"/>
        <v>0</v>
      </c>
      <c r="U65" s="174">
        <f t="shared" si="17"/>
        <v>0</v>
      </c>
      <c r="V65" s="174">
        <f t="shared" si="17"/>
        <v>0</v>
      </c>
      <c r="W65" s="174">
        <f t="shared" si="17"/>
        <v>0</v>
      </c>
      <c r="X65" s="174">
        <f t="shared" si="17"/>
        <v>0</v>
      </c>
      <c r="Y65" s="174">
        <f t="shared" si="17"/>
        <v>0</v>
      </c>
      <c r="Z65" s="174">
        <f t="shared" si="17"/>
        <v>0</v>
      </c>
      <c r="AA65" s="174">
        <f t="shared" si="17"/>
        <v>0</v>
      </c>
      <c r="AB65" s="174">
        <f t="shared" si="17"/>
        <v>0</v>
      </c>
      <c r="AC65" s="174">
        <f t="shared" si="17"/>
        <v>0</v>
      </c>
      <c r="AD65" s="150"/>
      <c r="AE65" s="150"/>
    </row>
    <row r="66" spans="1:31" ht="15.75">
      <c r="A66" s="139"/>
      <c r="B66" s="165"/>
      <c r="C66" s="201"/>
      <c r="D66" s="201"/>
      <c r="E66" s="201"/>
      <c r="F66" s="139"/>
      <c r="G66" s="139"/>
      <c r="H66" s="139"/>
      <c r="I66" s="139"/>
      <c r="J66" s="139"/>
      <c r="K66" s="139"/>
      <c r="L66" s="139"/>
      <c r="M66" s="139"/>
      <c r="N66" s="139"/>
      <c r="O66" s="139"/>
      <c r="P66" s="195"/>
      <c r="Q66" s="196"/>
      <c r="R66" s="150"/>
      <c r="S66" s="150"/>
      <c r="T66" s="150"/>
      <c r="U66" s="150"/>
      <c r="V66" s="150"/>
      <c r="W66" s="150"/>
      <c r="X66" s="150"/>
      <c r="Y66" s="150"/>
      <c r="Z66" s="150"/>
      <c r="AA66" s="150"/>
      <c r="AB66" s="150"/>
      <c r="AC66" s="150"/>
      <c r="AD66" s="150"/>
      <c r="AE66" s="150"/>
    </row>
    <row r="67" spans="1:31" ht="23.25">
      <c r="A67" s="191" t="s">
        <v>134</v>
      </c>
      <c r="B67" s="202"/>
      <c r="C67" s="139"/>
      <c r="D67" s="139"/>
      <c r="E67" s="139"/>
      <c r="F67" s="139"/>
      <c r="G67" s="139"/>
      <c r="H67" s="139"/>
      <c r="I67" s="139"/>
      <c r="J67" s="139"/>
      <c r="K67" s="139"/>
      <c r="L67" s="139"/>
      <c r="M67" s="139"/>
      <c r="N67" s="139"/>
      <c r="O67" s="139"/>
      <c r="P67" s="195"/>
      <c r="Q67" s="196"/>
      <c r="R67" s="150"/>
      <c r="S67" s="150"/>
      <c r="T67" s="150"/>
      <c r="U67" s="150"/>
      <c r="V67" s="150"/>
      <c r="W67" s="150"/>
      <c r="X67" s="150"/>
      <c r="Y67" s="150"/>
      <c r="Z67" s="150"/>
      <c r="AA67" s="150"/>
      <c r="AB67" s="150"/>
      <c r="AC67" s="150"/>
      <c r="AD67" s="150"/>
      <c r="AE67" s="150"/>
    </row>
    <row r="68" spans="1:31" ht="25.5">
      <c r="A68" s="139"/>
      <c r="B68" s="203"/>
      <c r="C68" s="204"/>
      <c r="D68" s="204"/>
      <c r="E68" s="204"/>
      <c r="F68" s="204"/>
      <c r="G68" s="204"/>
      <c r="H68" s="139"/>
      <c r="I68" s="139"/>
      <c r="J68" s="139"/>
      <c r="K68" s="139"/>
      <c r="L68" s="139"/>
      <c r="M68" s="139"/>
      <c r="N68" s="139"/>
      <c r="O68" s="139"/>
      <c r="P68" s="195"/>
      <c r="Q68" s="196"/>
      <c r="R68" s="150"/>
      <c r="S68" s="150"/>
      <c r="T68" s="150"/>
      <c r="U68" s="150"/>
      <c r="V68" s="150"/>
      <c r="W68" s="150"/>
      <c r="X68" s="150"/>
      <c r="Y68" s="150"/>
      <c r="Z68" s="150"/>
      <c r="AA68" s="150"/>
      <c r="AB68" s="150"/>
      <c r="AC68" s="150"/>
      <c r="AD68" s="150"/>
      <c r="AE68" s="150"/>
    </row>
    <row r="69" spans="1:31" ht="15.75">
      <c r="A69" s="139"/>
      <c r="B69" s="490" t="s">
        <v>6</v>
      </c>
      <c r="C69" s="491">
        <f aca="true" t="shared" si="18" ref="C69:N69">D39</f>
        <v>0</v>
      </c>
      <c r="D69" s="492">
        <f t="shared" si="18"/>
        <v>0</v>
      </c>
      <c r="E69" s="492">
        <f t="shared" si="18"/>
        <v>0</v>
      </c>
      <c r="F69" s="492">
        <f t="shared" si="18"/>
        <v>0</v>
      </c>
      <c r="G69" s="492">
        <f t="shared" si="18"/>
        <v>0</v>
      </c>
      <c r="H69" s="492">
        <f t="shared" si="18"/>
        <v>0</v>
      </c>
      <c r="I69" s="492">
        <f t="shared" si="18"/>
        <v>0</v>
      </c>
      <c r="J69" s="492">
        <f t="shared" si="18"/>
        <v>0</v>
      </c>
      <c r="K69" s="492">
        <f t="shared" si="18"/>
        <v>0</v>
      </c>
      <c r="L69" s="492">
        <f t="shared" si="18"/>
        <v>0</v>
      </c>
      <c r="M69" s="492">
        <f t="shared" si="18"/>
        <v>0</v>
      </c>
      <c r="N69" s="492">
        <f t="shared" si="18"/>
        <v>0</v>
      </c>
      <c r="O69" s="493" t="s">
        <v>7</v>
      </c>
      <c r="P69" s="195"/>
      <c r="Q69" s="196"/>
      <c r="R69" s="150"/>
      <c r="S69" s="150"/>
      <c r="T69" s="150"/>
      <c r="U69" s="150"/>
      <c r="V69" s="150"/>
      <c r="W69" s="150"/>
      <c r="X69" s="150"/>
      <c r="Y69" s="150"/>
      <c r="Z69" s="150"/>
      <c r="AA69" s="150"/>
      <c r="AB69" s="150"/>
      <c r="AC69" s="150"/>
      <c r="AD69" s="150"/>
      <c r="AE69" s="150"/>
    </row>
    <row r="70" spans="1:31" ht="47.25">
      <c r="A70" s="205"/>
      <c r="B70" s="496" t="s">
        <v>13</v>
      </c>
      <c r="C70" s="684"/>
      <c r="D70" s="685"/>
      <c r="E70" s="685"/>
      <c r="F70" s="685"/>
      <c r="G70" s="685"/>
      <c r="H70" s="685"/>
      <c r="I70" s="685"/>
      <c r="J70" s="685"/>
      <c r="K70" s="685"/>
      <c r="L70" s="685"/>
      <c r="M70" s="685"/>
      <c r="N70" s="685"/>
      <c r="O70" s="502">
        <f>SUM(C70:N70)</f>
        <v>0</v>
      </c>
      <c r="P70" s="195"/>
      <c r="Q70" s="196"/>
      <c r="R70" s="150"/>
      <c r="S70" s="150"/>
      <c r="T70" s="150"/>
      <c r="U70" s="150"/>
      <c r="V70" s="150"/>
      <c r="W70" s="150"/>
      <c r="X70" s="150"/>
      <c r="Y70" s="150"/>
      <c r="Z70" s="150"/>
      <c r="AA70" s="150"/>
      <c r="AB70" s="150"/>
      <c r="AC70" s="150"/>
      <c r="AD70" s="150"/>
      <c r="AE70" s="150"/>
    </row>
    <row r="71" spans="1:31" ht="74.25" customHeight="1">
      <c r="A71" s="205"/>
      <c r="B71" s="497" t="s">
        <v>14</v>
      </c>
      <c r="C71" s="500"/>
      <c r="D71" s="501"/>
      <c r="E71" s="501"/>
      <c r="F71" s="501"/>
      <c r="G71" s="501"/>
      <c r="H71" s="501"/>
      <c r="I71" s="501"/>
      <c r="J71" s="501"/>
      <c r="K71" s="501"/>
      <c r="L71" s="501"/>
      <c r="M71" s="501"/>
      <c r="N71" s="501"/>
      <c r="O71" s="502">
        <f>SUM(C71:N71)</f>
        <v>0</v>
      </c>
      <c r="P71" s="195"/>
      <c r="Q71" s="196"/>
      <c r="R71" s="150"/>
      <c r="S71" s="150"/>
      <c r="T71" s="150"/>
      <c r="U71" s="150"/>
      <c r="V71" s="150"/>
      <c r="W71" s="150"/>
      <c r="X71" s="150"/>
      <c r="Y71" s="150"/>
      <c r="Z71" s="150"/>
      <c r="AA71" s="150"/>
      <c r="AB71" s="150"/>
      <c r="AC71" s="150"/>
      <c r="AD71" s="150"/>
      <c r="AE71" s="150"/>
    </row>
    <row r="72" spans="1:31" ht="34.5" customHeight="1">
      <c r="A72" s="205"/>
      <c r="B72" s="497" t="s">
        <v>15</v>
      </c>
      <c r="C72" s="500"/>
      <c r="D72" s="501"/>
      <c r="E72" s="501"/>
      <c r="F72" s="501"/>
      <c r="G72" s="501"/>
      <c r="H72" s="501"/>
      <c r="I72" s="501"/>
      <c r="J72" s="501"/>
      <c r="K72" s="501"/>
      <c r="L72" s="501"/>
      <c r="M72" s="501"/>
      <c r="N72" s="501"/>
      <c r="O72" s="502">
        <f>SUM(C72:N72)</f>
        <v>0</v>
      </c>
      <c r="P72" s="150"/>
      <c r="Q72" s="150"/>
      <c r="R72" s="150"/>
      <c r="S72" s="150"/>
      <c r="T72" s="150"/>
      <c r="U72" s="150"/>
      <c r="V72" s="150"/>
      <c r="W72" s="150"/>
      <c r="X72" s="150"/>
      <c r="Y72" s="150"/>
      <c r="Z72" s="150"/>
      <c r="AA72" s="150"/>
      <c r="AB72" s="150"/>
      <c r="AC72" s="150"/>
      <c r="AD72" s="150"/>
      <c r="AE72" s="150"/>
    </row>
    <row r="73" spans="1:31" ht="36" customHeight="1">
      <c r="A73" s="139"/>
      <c r="B73" s="498" t="s">
        <v>16</v>
      </c>
      <c r="C73" s="503">
        <f aca="true" t="shared" si="19" ref="C73:O73">SUM(C70:C72)</f>
        <v>0</v>
      </c>
      <c r="D73" s="503">
        <f t="shared" si="19"/>
        <v>0</v>
      </c>
      <c r="E73" s="503">
        <f t="shared" si="19"/>
        <v>0</v>
      </c>
      <c r="F73" s="503">
        <f t="shared" si="19"/>
        <v>0</v>
      </c>
      <c r="G73" s="503">
        <f t="shared" si="19"/>
        <v>0</v>
      </c>
      <c r="H73" s="503">
        <f t="shared" si="19"/>
        <v>0</v>
      </c>
      <c r="I73" s="503">
        <f t="shared" si="19"/>
        <v>0</v>
      </c>
      <c r="J73" s="503">
        <f t="shared" si="19"/>
        <v>0</v>
      </c>
      <c r="K73" s="503">
        <f t="shared" si="19"/>
        <v>0</v>
      </c>
      <c r="L73" s="503">
        <f t="shared" si="19"/>
        <v>0</v>
      </c>
      <c r="M73" s="503">
        <f t="shared" si="19"/>
        <v>0</v>
      </c>
      <c r="N73" s="503">
        <f t="shared" si="19"/>
        <v>0</v>
      </c>
      <c r="O73" s="503">
        <f t="shared" si="19"/>
        <v>0</v>
      </c>
      <c r="P73" s="150"/>
      <c r="Q73" s="150"/>
      <c r="R73" s="150"/>
      <c r="S73" s="150"/>
      <c r="T73" s="150"/>
      <c r="U73" s="150"/>
      <c r="V73" s="150"/>
      <c r="W73" s="150"/>
      <c r="X73" s="150"/>
      <c r="Y73" s="150"/>
      <c r="Z73" s="150"/>
      <c r="AA73" s="150"/>
      <c r="AB73" s="150"/>
      <c r="AC73" s="150"/>
      <c r="AD73" s="150"/>
      <c r="AE73" s="150"/>
    </row>
    <row r="74" spans="1:31" ht="25.5" customHeight="1">
      <c r="A74" s="139"/>
      <c r="B74" s="139"/>
      <c r="C74" s="139"/>
      <c r="D74" s="139"/>
      <c r="E74" s="139"/>
      <c r="F74" s="139"/>
      <c r="G74" s="139"/>
      <c r="H74" s="139"/>
      <c r="I74" s="139"/>
      <c r="J74" s="139"/>
      <c r="K74" s="139"/>
      <c r="L74" s="139"/>
      <c r="M74" s="139"/>
      <c r="N74" s="139"/>
      <c r="O74" s="139"/>
      <c r="P74" s="187" t="s">
        <v>17</v>
      </c>
      <c r="Q74" s="150"/>
      <c r="R74" s="150"/>
      <c r="S74" s="150"/>
      <c r="T74" s="150"/>
      <c r="U74" s="150"/>
      <c r="V74" s="150"/>
      <c r="W74" s="150"/>
      <c r="X74" s="150"/>
      <c r="Y74" s="150"/>
      <c r="Z74" s="150"/>
      <c r="AA74" s="150"/>
      <c r="AB74" s="150"/>
      <c r="AC74" s="150"/>
      <c r="AD74" s="150"/>
      <c r="AE74" s="150"/>
    </row>
    <row r="75" spans="1:31" ht="15.75">
      <c r="A75" s="139"/>
      <c r="B75" s="162" t="s">
        <v>19</v>
      </c>
      <c r="C75" s="162"/>
      <c r="D75" s="162"/>
      <c r="E75" s="162"/>
      <c r="F75" s="162"/>
      <c r="G75" s="139"/>
      <c r="H75" s="139"/>
      <c r="I75" s="139"/>
      <c r="J75" s="139"/>
      <c r="K75" s="139"/>
      <c r="L75" s="139"/>
      <c r="M75" s="139"/>
      <c r="N75" s="139"/>
      <c r="O75" s="139"/>
      <c r="P75" s="206" t="s">
        <v>18</v>
      </c>
      <c r="Q75" s="207">
        <f aca="true" t="shared" si="20" ref="Q75:AB75">D39</f>
        <v>0</v>
      </c>
      <c r="R75" s="207">
        <f t="shared" si="20"/>
        <v>0</v>
      </c>
      <c r="S75" s="207">
        <f t="shared" si="20"/>
        <v>0</v>
      </c>
      <c r="T75" s="207">
        <f t="shared" si="20"/>
        <v>0</v>
      </c>
      <c r="U75" s="207">
        <f t="shared" si="20"/>
        <v>0</v>
      </c>
      <c r="V75" s="207">
        <f t="shared" si="20"/>
        <v>0</v>
      </c>
      <c r="W75" s="207">
        <f t="shared" si="20"/>
        <v>0</v>
      </c>
      <c r="X75" s="207">
        <f t="shared" si="20"/>
        <v>0</v>
      </c>
      <c r="Y75" s="207">
        <f t="shared" si="20"/>
        <v>0</v>
      </c>
      <c r="Z75" s="207">
        <f t="shared" si="20"/>
        <v>0</v>
      </c>
      <c r="AA75" s="207">
        <f t="shared" si="20"/>
        <v>0</v>
      </c>
      <c r="AB75" s="207">
        <f t="shared" si="20"/>
        <v>0</v>
      </c>
      <c r="AC75" s="208" t="s">
        <v>4</v>
      </c>
      <c r="AD75" s="150"/>
      <c r="AE75" s="150"/>
    </row>
    <row r="76" spans="1:31" ht="15.75">
      <c r="A76" s="139"/>
      <c r="B76" s="162"/>
      <c r="C76" s="162" t="s">
        <v>20</v>
      </c>
      <c r="D76" s="504"/>
      <c r="E76" s="505"/>
      <c r="F76" s="506"/>
      <c r="G76" s="139"/>
      <c r="H76" s="139"/>
      <c r="I76" s="139"/>
      <c r="J76" s="139"/>
      <c r="K76" s="139"/>
      <c r="L76" s="139"/>
      <c r="M76" s="139"/>
      <c r="N76" s="139"/>
      <c r="O76" s="139"/>
      <c r="P76" s="153" t="str">
        <f>B41</f>
        <v>Arroz inundado #1</v>
      </c>
      <c r="Q76" s="173">
        <f aca="true" t="shared" si="21" ref="Q76:AB76">R46-R215</f>
        <v>0</v>
      </c>
      <c r="R76" s="209">
        <f t="shared" si="21"/>
        <v>0</v>
      </c>
      <c r="S76" s="209">
        <f t="shared" si="21"/>
        <v>0</v>
      </c>
      <c r="T76" s="209">
        <f t="shared" si="21"/>
        <v>0</v>
      </c>
      <c r="U76" s="209">
        <f t="shared" si="21"/>
        <v>0</v>
      </c>
      <c r="V76" s="209">
        <f t="shared" si="21"/>
        <v>0</v>
      </c>
      <c r="W76" s="209">
        <f t="shared" si="21"/>
        <v>0</v>
      </c>
      <c r="X76" s="209">
        <f t="shared" si="21"/>
        <v>0</v>
      </c>
      <c r="Y76" s="209">
        <f t="shared" si="21"/>
        <v>0</v>
      </c>
      <c r="Z76" s="209">
        <f t="shared" si="21"/>
        <v>0</v>
      </c>
      <c r="AA76" s="209">
        <f t="shared" si="21"/>
        <v>0</v>
      </c>
      <c r="AB76" s="209">
        <f t="shared" si="21"/>
        <v>0</v>
      </c>
      <c r="AC76" s="209">
        <f>SUM(Q76:AB76)</f>
        <v>0</v>
      </c>
      <c r="AD76" s="150"/>
      <c r="AE76" s="150"/>
    </row>
    <row r="77" spans="1:31" ht="15.75">
      <c r="A77" s="139"/>
      <c r="B77" s="162"/>
      <c r="C77" s="162" t="s">
        <v>21</v>
      </c>
      <c r="D77" s="504"/>
      <c r="E77" s="505"/>
      <c r="F77" s="506"/>
      <c r="G77" s="139"/>
      <c r="H77" s="139"/>
      <c r="I77" s="139"/>
      <c r="J77" s="139"/>
      <c r="K77" s="139"/>
      <c r="L77" s="139"/>
      <c r="M77" s="139"/>
      <c r="N77" s="139"/>
      <c r="O77" s="139"/>
      <c r="P77" s="153" t="str">
        <f>B42</f>
        <v>Arroz inundado #2</v>
      </c>
      <c r="Q77" s="173">
        <f aca="true" t="shared" si="22" ref="Q77:AB77">R47-R216</f>
        <v>0</v>
      </c>
      <c r="R77" s="209">
        <f t="shared" si="22"/>
        <v>0</v>
      </c>
      <c r="S77" s="209">
        <f t="shared" si="22"/>
        <v>0</v>
      </c>
      <c r="T77" s="209">
        <f t="shared" si="22"/>
        <v>0</v>
      </c>
      <c r="U77" s="209">
        <f t="shared" si="22"/>
        <v>0</v>
      </c>
      <c r="V77" s="209">
        <f t="shared" si="22"/>
        <v>0</v>
      </c>
      <c r="W77" s="209">
        <f t="shared" si="22"/>
        <v>0</v>
      </c>
      <c r="X77" s="209">
        <f t="shared" si="22"/>
        <v>0</v>
      </c>
      <c r="Y77" s="209">
        <f t="shared" si="22"/>
        <v>0</v>
      </c>
      <c r="Z77" s="209">
        <f t="shared" si="22"/>
        <v>0</v>
      </c>
      <c r="AA77" s="209">
        <f t="shared" si="22"/>
        <v>0</v>
      </c>
      <c r="AB77" s="209">
        <f t="shared" si="22"/>
        <v>0</v>
      </c>
      <c r="AC77" s="209">
        <f aca="true" t="shared" si="23" ref="AC77:AC92">SUM(Q77:AB77)</f>
        <v>0</v>
      </c>
      <c r="AD77" s="150"/>
      <c r="AE77" s="150"/>
    </row>
    <row r="78" spans="1:31" ht="15.75">
      <c r="A78" s="139"/>
      <c r="B78" s="139"/>
      <c r="C78" s="139"/>
      <c r="D78" s="139"/>
      <c r="E78" s="139"/>
      <c r="F78" s="139"/>
      <c r="G78" s="139"/>
      <c r="H78" s="139"/>
      <c r="I78" s="139"/>
      <c r="J78" s="139"/>
      <c r="K78" s="139"/>
      <c r="L78" s="139"/>
      <c r="M78" s="139"/>
      <c r="N78" s="139"/>
      <c r="O78" s="139"/>
      <c r="P78" s="153" t="str">
        <f>B43</f>
        <v>Arroz inundado #3</v>
      </c>
      <c r="Q78" s="173">
        <f aca="true" t="shared" si="24" ref="Q78:AB78">R48-R217</f>
        <v>0</v>
      </c>
      <c r="R78" s="209">
        <f t="shared" si="24"/>
        <v>0</v>
      </c>
      <c r="S78" s="209">
        <f t="shared" si="24"/>
        <v>0</v>
      </c>
      <c r="T78" s="209">
        <f t="shared" si="24"/>
        <v>0</v>
      </c>
      <c r="U78" s="209">
        <f t="shared" si="24"/>
        <v>0</v>
      </c>
      <c r="V78" s="209">
        <f t="shared" si="24"/>
        <v>0</v>
      </c>
      <c r="W78" s="209">
        <f t="shared" si="24"/>
        <v>0</v>
      </c>
      <c r="X78" s="209">
        <f t="shared" si="24"/>
        <v>0</v>
      </c>
      <c r="Y78" s="209">
        <f t="shared" si="24"/>
        <v>0</v>
      </c>
      <c r="Z78" s="209">
        <f t="shared" si="24"/>
        <v>0</v>
      </c>
      <c r="AA78" s="209">
        <f t="shared" si="24"/>
        <v>0</v>
      </c>
      <c r="AB78" s="209">
        <f t="shared" si="24"/>
        <v>0</v>
      </c>
      <c r="AC78" s="209">
        <f t="shared" si="23"/>
        <v>0</v>
      </c>
      <c r="AD78" s="150"/>
      <c r="AE78" s="150"/>
    </row>
    <row r="79" spans="1:31" ht="42" customHeight="1">
      <c r="A79" s="191" t="s">
        <v>22</v>
      </c>
      <c r="B79" s="202"/>
      <c r="C79" s="139"/>
      <c r="D79" s="139"/>
      <c r="E79" s="139"/>
      <c r="F79" s="139"/>
      <c r="G79" s="139"/>
      <c r="H79" s="139"/>
      <c r="I79" s="139"/>
      <c r="J79" s="139"/>
      <c r="K79" s="139"/>
      <c r="L79" s="139"/>
      <c r="M79" s="139"/>
      <c r="N79" s="139"/>
      <c r="O79" s="139"/>
      <c r="P79" s="153">
        <f aca="true" t="shared" si="25" ref="P79:P92">B44</f>
        <v>0</v>
      </c>
      <c r="Q79" s="173">
        <f aca="true" t="shared" si="26" ref="Q79:AB79">R49-R218</f>
        <v>0</v>
      </c>
      <c r="R79" s="209">
        <f t="shared" si="26"/>
        <v>0</v>
      </c>
      <c r="S79" s="209">
        <f t="shared" si="26"/>
        <v>0</v>
      </c>
      <c r="T79" s="209">
        <f t="shared" si="26"/>
        <v>0</v>
      </c>
      <c r="U79" s="209">
        <f t="shared" si="26"/>
        <v>0</v>
      </c>
      <c r="V79" s="209">
        <f t="shared" si="26"/>
        <v>0</v>
      </c>
      <c r="W79" s="209">
        <f t="shared" si="26"/>
        <v>0</v>
      </c>
      <c r="X79" s="209">
        <f t="shared" si="26"/>
        <v>0</v>
      </c>
      <c r="Y79" s="209">
        <f t="shared" si="26"/>
        <v>0</v>
      </c>
      <c r="Z79" s="209">
        <f t="shared" si="26"/>
        <v>0</v>
      </c>
      <c r="AA79" s="209">
        <f t="shared" si="26"/>
        <v>0</v>
      </c>
      <c r="AB79" s="209">
        <f t="shared" si="26"/>
        <v>0</v>
      </c>
      <c r="AC79" s="209">
        <f t="shared" si="23"/>
        <v>0</v>
      </c>
      <c r="AD79" s="150"/>
      <c r="AE79" s="150"/>
    </row>
    <row r="80" spans="1:31" ht="15.75">
      <c r="A80" s="139"/>
      <c r="B80" s="507" t="s">
        <v>23</v>
      </c>
      <c r="C80" s="204"/>
      <c r="D80" s="204"/>
      <c r="E80" s="204"/>
      <c r="F80" s="204"/>
      <c r="G80" s="204"/>
      <c r="H80" s="139"/>
      <c r="I80" s="139"/>
      <c r="J80" s="139"/>
      <c r="K80" s="139"/>
      <c r="L80" s="139"/>
      <c r="M80" s="139"/>
      <c r="N80" s="139"/>
      <c r="O80" s="139"/>
      <c r="P80" s="153">
        <f t="shared" si="25"/>
        <v>0</v>
      </c>
      <c r="Q80" s="173">
        <f aca="true" t="shared" si="27" ref="Q80:AB80">R50-R219</f>
        <v>0</v>
      </c>
      <c r="R80" s="209">
        <f t="shared" si="27"/>
        <v>0</v>
      </c>
      <c r="S80" s="209">
        <f t="shared" si="27"/>
        <v>0</v>
      </c>
      <c r="T80" s="209">
        <f t="shared" si="27"/>
        <v>0</v>
      </c>
      <c r="U80" s="209">
        <f t="shared" si="27"/>
        <v>0</v>
      </c>
      <c r="V80" s="209">
        <f t="shared" si="27"/>
        <v>0</v>
      </c>
      <c r="W80" s="209">
        <f t="shared" si="27"/>
        <v>0</v>
      </c>
      <c r="X80" s="209">
        <f t="shared" si="27"/>
        <v>0</v>
      </c>
      <c r="Y80" s="209">
        <f t="shared" si="27"/>
        <v>0</v>
      </c>
      <c r="Z80" s="209">
        <f t="shared" si="27"/>
        <v>0</v>
      </c>
      <c r="AA80" s="209">
        <f t="shared" si="27"/>
        <v>0</v>
      </c>
      <c r="AB80" s="209">
        <f t="shared" si="27"/>
        <v>0</v>
      </c>
      <c r="AC80" s="209">
        <f t="shared" si="23"/>
        <v>0</v>
      </c>
      <c r="AD80" s="150"/>
      <c r="AE80" s="150"/>
    </row>
    <row r="81" spans="1:31" ht="15.75">
      <c r="A81" s="139"/>
      <c r="B81" s="490" t="s">
        <v>6</v>
      </c>
      <c r="C81" s="491">
        <f aca="true" t="shared" si="28" ref="C81:N81">D39</f>
        <v>0</v>
      </c>
      <c r="D81" s="492">
        <f t="shared" si="28"/>
        <v>0</v>
      </c>
      <c r="E81" s="492">
        <f t="shared" si="28"/>
        <v>0</v>
      </c>
      <c r="F81" s="492">
        <f t="shared" si="28"/>
        <v>0</v>
      </c>
      <c r="G81" s="492">
        <f t="shared" si="28"/>
        <v>0</v>
      </c>
      <c r="H81" s="492">
        <f t="shared" si="28"/>
        <v>0</v>
      </c>
      <c r="I81" s="492">
        <f t="shared" si="28"/>
        <v>0</v>
      </c>
      <c r="J81" s="492">
        <f t="shared" si="28"/>
        <v>0</v>
      </c>
      <c r="K81" s="492">
        <f t="shared" si="28"/>
        <v>0</v>
      </c>
      <c r="L81" s="492">
        <f t="shared" si="28"/>
        <v>0</v>
      </c>
      <c r="M81" s="492">
        <f t="shared" si="28"/>
        <v>0</v>
      </c>
      <c r="N81" s="492">
        <f t="shared" si="28"/>
        <v>0</v>
      </c>
      <c r="O81" s="493" t="s">
        <v>7</v>
      </c>
      <c r="P81" s="153">
        <f t="shared" si="25"/>
        <v>0</v>
      </c>
      <c r="Q81" s="173">
        <f aca="true" t="shared" si="29" ref="Q81:AB81">R51-R220</f>
        <v>0</v>
      </c>
      <c r="R81" s="209">
        <f t="shared" si="29"/>
        <v>0</v>
      </c>
      <c r="S81" s="209">
        <f t="shared" si="29"/>
        <v>0</v>
      </c>
      <c r="T81" s="209">
        <f t="shared" si="29"/>
        <v>0</v>
      </c>
      <c r="U81" s="209">
        <f t="shared" si="29"/>
        <v>0</v>
      </c>
      <c r="V81" s="209">
        <f t="shared" si="29"/>
        <v>0</v>
      </c>
      <c r="W81" s="209">
        <f t="shared" si="29"/>
        <v>0</v>
      </c>
      <c r="X81" s="209">
        <f t="shared" si="29"/>
        <v>0</v>
      </c>
      <c r="Y81" s="209">
        <f t="shared" si="29"/>
        <v>0</v>
      </c>
      <c r="Z81" s="209">
        <f t="shared" si="29"/>
        <v>0</v>
      </c>
      <c r="AA81" s="209">
        <f t="shared" si="29"/>
        <v>0</v>
      </c>
      <c r="AB81" s="209">
        <f t="shared" si="29"/>
        <v>0</v>
      </c>
      <c r="AC81" s="209">
        <f t="shared" si="23"/>
        <v>0</v>
      </c>
      <c r="AD81" s="150"/>
      <c r="AE81" s="150"/>
    </row>
    <row r="82" spans="1:31" ht="31.5">
      <c r="A82" s="139"/>
      <c r="B82" s="508" t="s">
        <v>133</v>
      </c>
      <c r="C82" s="210"/>
      <c r="D82" s="211"/>
      <c r="E82" s="211"/>
      <c r="F82" s="211"/>
      <c r="G82" s="211"/>
      <c r="H82" s="211"/>
      <c r="I82" s="211"/>
      <c r="J82" s="211"/>
      <c r="K82" s="211"/>
      <c r="L82" s="211"/>
      <c r="M82" s="211"/>
      <c r="N82" s="211"/>
      <c r="O82" s="509">
        <f>SUM(C82:N82)</f>
        <v>0</v>
      </c>
      <c r="P82" s="153">
        <f t="shared" si="25"/>
        <v>0</v>
      </c>
      <c r="Q82" s="173">
        <f aca="true" t="shared" si="30" ref="Q82:AB82">R52-R221</f>
        <v>0</v>
      </c>
      <c r="R82" s="209">
        <f t="shared" si="30"/>
        <v>0</v>
      </c>
      <c r="S82" s="209">
        <f t="shared" si="30"/>
        <v>0</v>
      </c>
      <c r="T82" s="209">
        <f t="shared" si="30"/>
        <v>0</v>
      </c>
      <c r="U82" s="209">
        <f t="shared" si="30"/>
        <v>0</v>
      </c>
      <c r="V82" s="209">
        <f t="shared" si="30"/>
        <v>0</v>
      </c>
      <c r="W82" s="209">
        <f t="shared" si="30"/>
        <v>0</v>
      </c>
      <c r="X82" s="209">
        <f t="shared" si="30"/>
        <v>0</v>
      </c>
      <c r="Y82" s="209">
        <f t="shared" si="30"/>
        <v>0</v>
      </c>
      <c r="Z82" s="209">
        <f t="shared" si="30"/>
        <v>0</v>
      </c>
      <c r="AA82" s="209">
        <f t="shared" si="30"/>
        <v>0</v>
      </c>
      <c r="AB82" s="209">
        <f t="shared" si="30"/>
        <v>0</v>
      </c>
      <c r="AC82" s="209">
        <f t="shared" si="23"/>
        <v>0</v>
      </c>
      <c r="AD82" s="150"/>
      <c r="AE82" s="150"/>
    </row>
    <row r="83" spans="1:31" ht="40.5" customHeight="1">
      <c r="A83" s="139"/>
      <c r="B83" s="498" t="s">
        <v>25</v>
      </c>
      <c r="C83" s="210"/>
      <c r="D83" s="212"/>
      <c r="E83" s="212"/>
      <c r="F83" s="212"/>
      <c r="G83" s="212"/>
      <c r="H83" s="212"/>
      <c r="I83" s="212"/>
      <c r="J83" s="212"/>
      <c r="K83" s="212"/>
      <c r="L83" s="212"/>
      <c r="M83" s="212"/>
      <c r="N83" s="212"/>
      <c r="O83" s="509">
        <f>SUM(C83:N83)</f>
        <v>0</v>
      </c>
      <c r="P83" s="153">
        <f t="shared" si="25"/>
        <v>0</v>
      </c>
      <c r="Q83" s="173">
        <f aca="true" t="shared" si="31" ref="Q83:AB83">R53-R222</f>
        <v>0</v>
      </c>
      <c r="R83" s="209">
        <f t="shared" si="31"/>
        <v>0</v>
      </c>
      <c r="S83" s="209">
        <f t="shared" si="31"/>
        <v>0</v>
      </c>
      <c r="T83" s="209">
        <f t="shared" si="31"/>
        <v>0</v>
      </c>
      <c r="U83" s="209">
        <f t="shared" si="31"/>
        <v>0</v>
      </c>
      <c r="V83" s="209">
        <f t="shared" si="31"/>
        <v>0</v>
      </c>
      <c r="W83" s="209">
        <f t="shared" si="31"/>
        <v>0</v>
      </c>
      <c r="X83" s="209">
        <f t="shared" si="31"/>
        <v>0</v>
      </c>
      <c r="Y83" s="209">
        <f t="shared" si="31"/>
        <v>0</v>
      </c>
      <c r="Z83" s="209">
        <f t="shared" si="31"/>
        <v>0</v>
      </c>
      <c r="AA83" s="209">
        <f t="shared" si="31"/>
        <v>0</v>
      </c>
      <c r="AB83" s="209">
        <f t="shared" si="31"/>
        <v>0</v>
      </c>
      <c r="AC83" s="209">
        <f t="shared" si="23"/>
        <v>0</v>
      </c>
      <c r="AD83" s="150"/>
      <c r="AE83" s="195"/>
    </row>
    <row r="84" spans="1:31" ht="36" customHeight="1">
      <c r="A84" s="139"/>
      <c r="B84" s="498" t="s">
        <v>26</v>
      </c>
      <c r="C84" s="499">
        <f aca="true" t="shared" si="32" ref="C84:O84">SUM(C82:C83)</f>
        <v>0</v>
      </c>
      <c r="D84" s="499">
        <f t="shared" si="32"/>
        <v>0</v>
      </c>
      <c r="E84" s="499">
        <f t="shared" si="32"/>
        <v>0</v>
      </c>
      <c r="F84" s="499">
        <f t="shared" si="32"/>
        <v>0</v>
      </c>
      <c r="G84" s="499">
        <f t="shared" si="32"/>
        <v>0</v>
      </c>
      <c r="H84" s="499">
        <f t="shared" si="32"/>
        <v>0</v>
      </c>
      <c r="I84" s="499">
        <f t="shared" si="32"/>
        <v>0</v>
      </c>
      <c r="J84" s="499">
        <f t="shared" si="32"/>
        <v>0</v>
      </c>
      <c r="K84" s="499">
        <f t="shared" si="32"/>
        <v>0</v>
      </c>
      <c r="L84" s="499">
        <f t="shared" si="32"/>
        <v>0</v>
      </c>
      <c r="M84" s="499">
        <f t="shared" si="32"/>
        <v>0</v>
      </c>
      <c r="N84" s="499">
        <f t="shared" si="32"/>
        <v>0</v>
      </c>
      <c r="O84" s="499">
        <f t="shared" si="32"/>
        <v>0</v>
      </c>
      <c r="P84" s="153">
        <f t="shared" si="25"/>
        <v>0</v>
      </c>
      <c r="Q84" s="173">
        <f aca="true" t="shared" si="33" ref="Q84:AB84">R54-R223</f>
        <v>0</v>
      </c>
      <c r="R84" s="209">
        <f t="shared" si="33"/>
        <v>0</v>
      </c>
      <c r="S84" s="209">
        <f t="shared" si="33"/>
        <v>0</v>
      </c>
      <c r="T84" s="209">
        <f t="shared" si="33"/>
        <v>0</v>
      </c>
      <c r="U84" s="209">
        <f t="shared" si="33"/>
        <v>0</v>
      </c>
      <c r="V84" s="209">
        <f t="shared" si="33"/>
        <v>0</v>
      </c>
      <c r="W84" s="209">
        <f t="shared" si="33"/>
        <v>0</v>
      </c>
      <c r="X84" s="209">
        <f t="shared" si="33"/>
        <v>0</v>
      </c>
      <c r="Y84" s="209">
        <f t="shared" si="33"/>
        <v>0</v>
      </c>
      <c r="Z84" s="209">
        <f t="shared" si="33"/>
        <v>0</v>
      </c>
      <c r="AA84" s="209">
        <f t="shared" si="33"/>
        <v>0</v>
      </c>
      <c r="AB84" s="209">
        <f t="shared" si="33"/>
        <v>0</v>
      </c>
      <c r="AC84" s="209">
        <f t="shared" si="23"/>
        <v>0</v>
      </c>
      <c r="AD84" s="195"/>
      <c r="AE84" s="195"/>
    </row>
    <row r="85" spans="1:31" ht="24.75" customHeight="1">
      <c r="A85" s="139"/>
      <c r="B85" s="213"/>
      <c r="C85" s="214"/>
      <c r="D85" s="214"/>
      <c r="E85" s="214"/>
      <c r="F85" s="214"/>
      <c r="G85" s="214"/>
      <c r="H85" s="214"/>
      <c r="I85" s="214"/>
      <c r="J85" s="214"/>
      <c r="K85" s="214"/>
      <c r="L85" s="214"/>
      <c r="M85" s="214"/>
      <c r="N85" s="214"/>
      <c r="O85" s="214"/>
      <c r="P85" s="153">
        <f t="shared" si="25"/>
        <v>0</v>
      </c>
      <c r="Q85" s="173">
        <f aca="true" t="shared" si="34" ref="Q85:AB85">R55-R224</f>
        <v>0</v>
      </c>
      <c r="R85" s="209">
        <f t="shared" si="34"/>
        <v>0</v>
      </c>
      <c r="S85" s="209">
        <f t="shared" si="34"/>
        <v>0</v>
      </c>
      <c r="T85" s="209">
        <f t="shared" si="34"/>
        <v>0</v>
      </c>
      <c r="U85" s="209">
        <f t="shared" si="34"/>
        <v>0</v>
      </c>
      <c r="V85" s="209">
        <f t="shared" si="34"/>
        <v>0</v>
      </c>
      <c r="W85" s="209">
        <f t="shared" si="34"/>
        <v>0</v>
      </c>
      <c r="X85" s="209">
        <f t="shared" si="34"/>
        <v>0</v>
      </c>
      <c r="Y85" s="209">
        <f t="shared" si="34"/>
        <v>0</v>
      </c>
      <c r="Z85" s="209">
        <f t="shared" si="34"/>
        <v>0</v>
      </c>
      <c r="AA85" s="209">
        <f t="shared" si="34"/>
        <v>0</v>
      </c>
      <c r="AB85" s="209">
        <f t="shared" si="34"/>
        <v>0</v>
      </c>
      <c r="AC85" s="209">
        <f t="shared" si="23"/>
        <v>0</v>
      </c>
      <c r="AD85" s="195"/>
      <c r="AE85" s="195"/>
    </row>
    <row r="86" spans="1:31" ht="15.75">
      <c r="A86" s="139"/>
      <c r="B86" s="213"/>
      <c r="C86" s="214"/>
      <c r="D86" s="214"/>
      <c r="E86" s="214"/>
      <c r="F86" s="214"/>
      <c r="G86" s="214"/>
      <c r="H86" s="214"/>
      <c r="I86" s="214"/>
      <c r="J86" s="214"/>
      <c r="K86" s="214"/>
      <c r="L86" s="214"/>
      <c r="M86" s="214"/>
      <c r="N86" s="214"/>
      <c r="O86" s="214"/>
      <c r="P86" s="153">
        <f t="shared" si="25"/>
        <v>0</v>
      </c>
      <c r="Q86" s="173">
        <f aca="true" t="shared" si="35" ref="Q86:AB86">R56-R225</f>
        <v>0</v>
      </c>
      <c r="R86" s="209">
        <f t="shared" si="35"/>
        <v>0</v>
      </c>
      <c r="S86" s="209">
        <f t="shared" si="35"/>
        <v>0</v>
      </c>
      <c r="T86" s="209">
        <f t="shared" si="35"/>
        <v>0</v>
      </c>
      <c r="U86" s="209">
        <f t="shared" si="35"/>
        <v>0</v>
      </c>
      <c r="V86" s="209">
        <f t="shared" si="35"/>
        <v>0</v>
      </c>
      <c r="W86" s="209">
        <f t="shared" si="35"/>
        <v>0</v>
      </c>
      <c r="X86" s="209">
        <f t="shared" si="35"/>
        <v>0</v>
      </c>
      <c r="Y86" s="209">
        <f t="shared" si="35"/>
        <v>0</v>
      </c>
      <c r="Z86" s="209">
        <f t="shared" si="35"/>
        <v>0</v>
      </c>
      <c r="AA86" s="209">
        <f t="shared" si="35"/>
        <v>0</v>
      </c>
      <c r="AB86" s="209">
        <f t="shared" si="35"/>
        <v>0</v>
      </c>
      <c r="AC86" s="209">
        <f t="shared" si="23"/>
        <v>0</v>
      </c>
      <c r="AD86" s="195"/>
      <c r="AE86" s="195"/>
    </row>
    <row r="87" spans="1:31" ht="23.25">
      <c r="A87" s="215" t="s">
        <v>27</v>
      </c>
      <c r="B87" s="157"/>
      <c r="C87" s="150"/>
      <c r="D87" s="150"/>
      <c r="E87" s="150"/>
      <c r="F87" s="150"/>
      <c r="G87" s="150"/>
      <c r="H87" s="150"/>
      <c r="I87" s="150"/>
      <c r="J87" s="150"/>
      <c r="K87" s="150"/>
      <c r="L87" s="150"/>
      <c r="M87" s="150"/>
      <c r="N87" s="150"/>
      <c r="O87" s="150"/>
      <c r="P87" s="153">
        <f t="shared" si="25"/>
        <v>0</v>
      </c>
      <c r="Q87" s="173">
        <f aca="true" t="shared" si="36" ref="Q87:AB87">R57-R226</f>
        <v>0</v>
      </c>
      <c r="R87" s="209">
        <f t="shared" si="36"/>
        <v>0</v>
      </c>
      <c r="S87" s="209">
        <f t="shared" si="36"/>
        <v>0</v>
      </c>
      <c r="T87" s="209">
        <f t="shared" si="36"/>
        <v>0</v>
      </c>
      <c r="U87" s="209">
        <f t="shared" si="36"/>
        <v>0</v>
      </c>
      <c r="V87" s="209">
        <f t="shared" si="36"/>
        <v>0</v>
      </c>
      <c r="W87" s="209">
        <f t="shared" si="36"/>
        <v>0</v>
      </c>
      <c r="X87" s="209">
        <f t="shared" si="36"/>
        <v>0</v>
      </c>
      <c r="Y87" s="209">
        <f t="shared" si="36"/>
        <v>0</v>
      </c>
      <c r="Z87" s="209">
        <f t="shared" si="36"/>
        <v>0</v>
      </c>
      <c r="AA87" s="209">
        <f t="shared" si="36"/>
        <v>0</v>
      </c>
      <c r="AB87" s="209">
        <f t="shared" si="36"/>
        <v>0</v>
      </c>
      <c r="AC87" s="209">
        <f t="shared" si="23"/>
        <v>0</v>
      </c>
      <c r="AD87" s="195"/>
      <c r="AE87" s="195"/>
    </row>
    <row r="88" spans="1:31" ht="15.75">
      <c r="A88" s="157"/>
      <c r="B88" s="510" t="s">
        <v>28</v>
      </c>
      <c r="C88" s="195"/>
      <c r="D88" s="195"/>
      <c r="E88" s="216"/>
      <c r="F88" s="195"/>
      <c r="G88" s="195"/>
      <c r="H88" s="195"/>
      <c r="I88" s="195"/>
      <c r="J88" s="195"/>
      <c r="K88" s="195"/>
      <c r="L88" s="195"/>
      <c r="M88" s="195"/>
      <c r="N88" s="195"/>
      <c r="O88" s="150"/>
      <c r="P88" s="153">
        <f t="shared" si="25"/>
        <v>0</v>
      </c>
      <c r="Q88" s="173">
        <f aca="true" t="shared" si="37" ref="Q88:AB88">R58-R227</f>
        <v>0</v>
      </c>
      <c r="R88" s="209">
        <f t="shared" si="37"/>
        <v>0</v>
      </c>
      <c r="S88" s="209">
        <f t="shared" si="37"/>
        <v>0</v>
      </c>
      <c r="T88" s="209">
        <f t="shared" si="37"/>
        <v>0</v>
      </c>
      <c r="U88" s="209">
        <f t="shared" si="37"/>
        <v>0</v>
      </c>
      <c r="V88" s="209">
        <f t="shared" si="37"/>
        <v>0</v>
      </c>
      <c r="W88" s="209">
        <f t="shared" si="37"/>
        <v>0</v>
      </c>
      <c r="X88" s="209">
        <f t="shared" si="37"/>
        <v>0</v>
      </c>
      <c r="Y88" s="209">
        <f t="shared" si="37"/>
        <v>0</v>
      </c>
      <c r="Z88" s="209">
        <f t="shared" si="37"/>
        <v>0</v>
      </c>
      <c r="AA88" s="209">
        <f t="shared" si="37"/>
        <v>0</v>
      </c>
      <c r="AB88" s="209">
        <f t="shared" si="37"/>
        <v>0</v>
      </c>
      <c r="AC88" s="209">
        <f t="shared" si="23"/>
        <v>0</v>
      </c>
      <c r="AD88" s="195"/>
      <c r="AE88" s="195"/>
    </row>
    <row r="89" spans="1:31" ht="15.75">
      <c r="A89" s="217" t="s">
        <v>788</v>
      </c>
      <c r="B89" s="511" t="s">
        <v>29</v>
      </c>
      <c r="C89" s="512">
        <f aca="true" t="shared" si="38" ref="C89:N89">D39</f>
        <v>0</v>
      </c>
      <c r="D89" s="512">
        <f t="shared" si="38"/>
        <v>0</v>
      </c>
      <c r="E89" s="512">
        <f t="shared" si="38"/>
        <v>0</v>
      </c>
      <c r="F89" s="512">
        <f t="shared" si="38"/>
        <v>0</v>
      </c>
      <c r="G89" s="512">
        <f t="shared" si="38"/>
        <v>0</v>
      </c>
      <c r="H89" s="512">
        <f t="shared" si="38"/>
        <v>0</v>
      </c>
      <c r="I89" s="512">
        <f t="shared" si="38"/>
        <v>0</v>
      </c>
      <c r="J89" s="512">
        <f t="shared" si="38"/>
        <v>0</v>
      </c>
      <c r="K89" s="512">
        <f t="shared" si="38"/>
        <v>0</v>
      </c>
      <c r="L89" s="512">
        <f t="shared" si="38"/>
        <v>0</v>
      </c>
      <c r="M89" s="512">
        <f t="shared" si="38"/>
        <v>0</v>
      </c>
      <c r="N89" s="512">
        <f t="shared" si="38"/>
        <v>0</v>
      </c>
      <c r="O89" s="217" t="s">
        <v>30</v>
      </c>
      <c r="P89" s="153">
        <f t="shared" si="25"/>
        <v>0</v>
      </c>
      <c r="Q89" s="173">
        <f aca="true" t="shared" si="39" ref="Q89:AB89">R59-R228</f>
        <v>0</v>
      </c>
      <c r="R89" s="209">
        <f t="shared" si="39"/>
        <v>0</v>
      </c>
      <c r="S89" s="209">
        <f t="shared" si="39"/>
        <v>0</v>
      </c>
      <c r="T89" s="209">
        <f t="shared" si="39"/>
        <v>0</v>
      </c>
      <c r="U89" s="209">
        <f t="shared" si="39"/>
        <v>0</v>
      </c>
      <c r="V89" s="209">
        <f t="shared" si="39"/>
        <v>0</v>
      </c>
      <c r="W89" s="209">
        <f t="shared" si="39"/>
        <v>0</v>
      </c>
      <c r="X89" s="209">
        <f t="shared" si="39"/>
        <v>0</v>
      </c>
      <c r="Y89" s="209">
        <f t="shared" si="39"/>
        <v>0</v>
      </c>
      <c r="Z89" s="209">
        <f t="shared" si="39"/>
        <v>0</v>
      </c>
      <c r="AA89" s="209">
        <f t="shared" si="39"/>
        <v>0</v>
      </c>
      <c r="AB89" s="209">
        <f t="shared" si="39"/>
        <v>0</v>
      </c>
      <c r="AC89" s="209">
        <f t="shared" si="23"/>
        <v>0</v>
      </c>
      <c r="AD89" s="195"/>
      <c r="AE89" s="195"/>
    </row>
    <row r="90" spans="1:36" ht="20.25">
      <c r="A90" s="218"/>
      <c r="B90" s="219" t="s">
        <v>31</v>
      </c>
      <c r="C90" s="220"/>
      <c r="D90" s="220"/>
      <c r="E90" s="220"/>
      <c r="F90" s="220"/>
      <c r="G90" s="220"/>
      <c r="H90" s="220"/>
      <c r="I90" s="220"/>
      <c r="J90" s="220"/>
      <c r="K90" s="220"/>
      <c r="L90" s="220"/>
      <c r="M90" s="220"/>
      <c r="N90" s="220"/>
      <c r="O90" s="221"/>
      <c r="P90" s="513">
        <f t="shared" si="25"/>
        <v>0</v>
      </c>
      <c r="Q90" s="514">
        <f aca="true" t="shared" si="40" ref="Q90:AB90">R60-R229</f>
        <v>0</v>
      </c>
      <c r="R90" s="515">
        <f t="shared" si="40"/>
        <v>0</v>
      </c>
      <c r="S90" s="515">
        <f t="shared" si="40"/>
        <v>0</v>
      </c>
      <c r="T90" s="515">
        <f t="shared" si="40"/>
        <v>0</v>
      </c>
      <c r="U90" s="515">
        <f t="shared" si="40"/>
        <v>0</v>
      </c>
      <c r="V90" s="515">
        <f t="shared" si="40"/>
        <v>0</v>
      </c>
      <c r="W90" s="515">
        <f t="shared" si="40"/>
        <v>0</v>
      </c>
      <c r="X90" s="515">
        <f t="shared" si="40"/>
        <v>0</v>
      </c>
      <c r="Y90" s="515">
        <f t="shared" si="40"/>
        <v>0</v>
      </c>
      <c r="Z90" s="515">
        <f t="shared" si="40"/>
        <v>0</v>
      </c>
      <c r="AA90" s="515">
        <f t="shared" si="40"/>
        <v>0</v>
      </c>
      <c r="AB90" s="515">
        <f t="shared" si="40"/>
        <v>0</v>
      </c>
      <c r="AC90" s="515">
        <f t="shared" si="23"/>
        <v>0</v>
      </c>
      <c r="AD90" s="421"/>
      <c r="AE90" s="421"/>
      <c r="AF90" s="516"/>
      <c r="AG90" s="516"/>
      <c r="AH90" s="516"/>
      <c r="AI90" s="516"/>
      <c r="AJ90" s="516"/>
    </row>
    <row r="91" spans="1:31" ht="15.75">
      <c r="A91" s="517"/>
      <c r="B91" s="178" t="s">
        <v>32</v>
      </c>
      <c r="C91" s="518">
        <f>$C$11-C94-C96-C98-C100-C102-C104-C106-C108-C110-C112-C114-C116-C118-C120-C122-C124-C126</f>
        <v>0</v>
      </c>
      <c r="D91" s="518">
        <f aca="true" t="shared" si="41" ref="D91:N91">$C$11-D94-D96-D98-D100-D102-D104-D106-D108-D110-D112-D114-D116-D118-D120-D122-D124-D126</f>
        <v>0</v>
      </c>
      <c r="E91" s="518">
        <f t="shared" si="41"/>
        <v>0</v>
      </c>
      <c r="F91" s="518">
        <f t="shared" si="41"/>
        <v>0</v>
      </c>
      <c r="G91" s="518">
        <f t="shared" si="41"/>
        <v>0</v>
      </c>
      <c r="H91" s="518">
        <f t="shared" si="41"/>
        <v>0</v>
      </c>
      <c r="I91" s="518">
        <f t="shared" si="41"/>
        <v>0</v>
      </c>
      <c r="J91" s="518">
        <f t="shared" si="41"/>
        <v>0</v>
      </c>
      <c r="K91" s="518">
        <f t="shared" si="41"/>
        <v>0</v>
      </c>
      <c r="L91" s="518">
        <f t="shared" si="41"/>
        <v>0</v>
      </c>
      <c r="M91" s="518">
        <f t="shared" si="41"/>
        <v>0</v>
      </c>
      <c r="N91" s="518">
        <f t="shared" si="41"/>
        <v>0</v>
      </c>
      <c r="O91" s="519"/>
      <c r="P91" s="153">
        <f t="shared" si="25"/>
        <v>0</v>
      </c>
      <c r="Q91" s="173">
        <f aca="true" t="shared" si="42" ref="Q91:AB91">R61-R230</f>
        <v>0</v>
      </c>
      <c r="R91" s="209">
        <f t="shared" si="42"/>
        <v>0</v>
      </c>
      <c r="S91" s="209">
        <f t="shared" si="42"/>
        <v>0</v>
      </c>
      <c r="T91" s="209">
        <f t="shared" si="42"/>
        <v>0</v>
      </c>
      <c r="U91" s="209">
        <f t="shared" si="42"/>
        <v>0</v>
      </c>
      <c r="V91" s="209">
        <f t="shared" si="42"/>
        <v>0</v>
      </c>
      <c r="W91" s="209">
        <f t="shared" si="42"/>
        <v>0</v>
      </c>
      <c r="X91" s="209">
        <f t="shared" si="42"/>
        <v>0</v>
      </c>
      <c r="Y91" s="209">
        <f t="shared" si="42"/>
        <v>0</v>
      </c>
      <c r="Z91" s="209">
        <f t="shared" si="42"/>
        <v>0</v>
      </c>
      <c r="AA91" s="209">
        <f t="shared" si="42"/>
        <v>0</v>
      </c>
      <c r="AB91" s="209">
        <f t="shared" si="42"/>
        <v>0</v>
      </c>
      <c r="AC91" s="209">
        <f t="shared" si="23"/>
        <v>0</v>
      </c>
      <c r="AD91" s="195"/>
      <c r="AE91" s="195"/>
    </row>
    <row r="92" spans="1:31" ht="16.5" thickBot="1">
      <c r="A92" s="520"/>
      <c r="B92" s="224"/>
      <c r="C92" s="521"/>
      <c r="D92" s="521"/>
      <c r="E92" s="521"/>
      <c r="F92" s="521"/>
      <c r="G92" s="521"/>
      <c r="H92" s="521"/>
      <c r="I92" s="521"/>
      <c r="J92" s="521"/>
      <c r="K92" s="521"/>
      <c r="L92" s="521"/>
      <c r="M92" s="521"/>
      <c r="N92" s="521"/>
      <c r="O92" s="522"/>
      <c r="P92" s="153">
        <f t="shared" si="25"/>
        <v>0</v>
      </c>
      <c r="Q92" s="222">
        <f aca="true" t="shared" si="43" ref="Q92:AB92">R62-R231</f>
        <v>0</v>
      </c>
      <c r="R92" s="222">
        <f t="shared" si="43"/>
        <v>0</v>
      </c>
      <c r="S92" s="222">
        <f t="shared" si="43"/>
        <v>0</v>
      </c>
      <c r="T92" s="222">
        <f t="shared" si="43"/>
        <v>0</v>
      </c>
      <c r="U92" s="222">
        <f t="shared" si="43"/>
        <v>0</v>
      </c>
      <c r="V92" s="222">
        <f t="shared" si="43"/>
        <v>0</v>
      </c>
      <c r="W92" s="222">
        <f t="shared" si="43"/>
        <v>0</v>
      </c>
      <c r="X92" s="222">
        <f t="shared" si="43"/>
        <v>0</v>
      </c>
      <c r="Y92" s="222">
        <f t="shared" si="43"/>
        <v>0</v>
      </c>
      <c r="Z92" s="222">
        <f t="shared" si="43"/>
        <v>0</v>
      </c>
      <c r="AA92" s="222">
        <f t="shared" si="43"/>
        <v>0</v>
      </c>
      <c r="AB92" s="222">
        <f t="shared" si="43"/>
        <v>0</v>
      </c>
      <c r="AC92" s="223">
        <f t="shared" si="23"/>
        <v>0</v>
      </c>
      <c r="AD92" s="195"/>
      <c r="AE92" s="195"/>
    </row>
    <row r="93" spans="1:31" ht="16.5" thickBot="1">
      <c r="A93" s="517"/>
      <c r="B93" s="523" t="str">
        <f>$B$41</f>
        <v>Arroz inundado #1</v>
      </c>
      <c r="C93" s="524">
        <f aca="true" t="shared" si="44" ref="C93:N93">D41</f>
        <v>0</v>
      </c>
      <c r="D93" s="524">
        <f t="shared" si="44"/>
        <v>0</v>
      </c>
      <c r="E93" s="524">
        <f t="shared" si="44"/>
        <v>0</v>
      </c>
      <c r="F93" s="524">
        <f t="shared" si="44"/>
        <v>0</v>
      </c>
      <c r="G93" s="524">
        <f t="shared" si="44"/>
        <v>0</v>
      </c>
      <c r="H93" s="524">
        <f t="shared" si="44"/>
        <v>0</v>
      </c>
      <c r="I93" s="524">
        <f t="shared" si="44"/>
        <v>0</v>
      </c>
      <c r="J93" s="524">
        <f t="shared" si="44"/>
        <v>0</v>
      </c>
      <c r="K93" s="524">
        <f t="shared" si="44"/>
        <v>0</v>
      </c>
      <c r="L93" s="524">
        <f t="shared" si="44"/>
        <v>0</v>
      </c>
      <c r="M93" s="524">
        <f t="shared" si="44"/>
        <v>0</v>
      </c>
      <c r="N93" s="524">
        <f t="shared" si="44"/>
        <v>0</v>
      </c>
      <c r="O93" s="525"/>
      <c r="P93" s="225" t="s">
        <v>33</v>
      </c>
      <c r="Q93" s="190">
        <f aca="true" t="shared" si="45" ref="Q93:AB93">SUM(Q76:Q92)</f>
        <v>0</v>
      </c>
      <c r="R93" s="226">
        <f t="shared" si="45"/>
        <v>0</v>
      </c>
      <c r="S93" s="226">
        <f t="shared" si="45"/>
        <v>0</v>
      </c>
      <c r="T93" s="226">
        <f t="shared" si="45"/>
        <v>0</v>
      </c>
      <c r="U93" s="226">
        <f t="shared" si="45"/>
        <v>0</v>
      </c>
      <c r="V93" s="226">
        <f t="shared" si="45"/>
        <v>0</v>
      </c>
      <c r="W93" s="226">
        <f t="shared" si="45"/>
        <v>0</v>
      </c>
      <c r="X93" s="226">
        <f t="shared" si="45"/>
        <v>0</v>
      </c>
      <c r="Y93" s="226">
        <f t="shared" si="45"/>
        <v>0</v>
      </c>
      <c r="Z93" s="226">
        <f t="shared" si="45"/>
        <v>0</v>
      </c>
      <c r="AA93" s="226">
        <f t="shared" si="45"/>
        <v>0</v>
      </c>
      <c r="AB93" s="190">
        <f t="shared" si="45"/>
        <v>0</v>
      </c>
      <c r="AC93" s="156">
        <f>SUM(Q93:AB93)</f>
        <v>0</v>
      </c>
      <c r="AD93" s="195"/>
      <c r="AE93" s="195"/>
    </row>
    <row r="94" spans="1:31" ht="16.5" thickBot="1">
      <c r="A94" s="526">
        <v>1</v>
      </c>
      <c r="B94" s="546" t="str">
        <f>$B$41</f>
        <v>Arroz inundado #1</v>
      </c>
      <c r="C94" s="527"/>
      <c r="D94" s="527"/>
      <c r="E94" s="527"/>
      <c r="F94" s="527"/>
      <c r="G94" s="527"/>
      <c r="H94" s="527"/>
      <c r="I94" s="527"/>
      <c r="J94" s="527"/>
      <c r="K94" s="527"/>
      <c r="L94" s="527"/>
      <c r="M94" s="527"/>
      <c r="N94" s="527"/>
      <c r="O94" s="519">
        <f>MAX(C94:N94)</f>
        <v>0</v>
      </c>
      <c r="P94" s="225" t="s">
        <v>34</v>
      </c>
      <c r="Q94" s="190"/>
      <c r="R94" s="226"/>
      <c r="S94" s="226"/>
      <c r="T94" s="226"/>
      <c r="U94" s="226"/>
      <c r="V94" s="226"/>
      <c r="W94" s="226"/>
      <c r="X94" s="226"/>
      <c r="Y94" s="226"/>
      <c r="Z94" s="226"/>
      <c r="AA94" s="226"/>
      <c r="AB94" s="190"/>
      <c r="AC94" s="227"/>
      <c r="AD94" s="195"/>
      <c r="AE94" s="195"/>
    </row>
    <row r="95" spans="1:31" ht="24" thickTop="1">
      <c r="A95" s="528"/>
      <c r="B95" s="529" t="str">
        <f>$B$42</f>
        <v>Arroz inundado #2</v>
      </c>
      <c r="C95" s="530">
        <f aca="true" t="shared" si="46" ref="C95:N95">D42</f>
        <v>0</v>
      </c>
      <c r="D95" s="530">
        <f t="shared" si="46"/>
        <v>0</v>
      </c>
      <c r="E95" s="530">
        <f t="shared" si="46"/>
        <v>0</v>
      </c>
      <c r="F95" s="530">
        <f t="shared" si="46"/>
        <v>0</v>
      </c>
      <c r="G95" s="530">
        <f t="shared" si="46"/>
        <v>0</v>
      </c>
      <c r="H95" s="530">
        <f t="shared" si="46"/>
        <v>0</v>
      </c>
      <c r="I95" s="530">
        <f t="shared" si="46"/>
        <v>0</v>
      </c>
      <c r="J95" s="530">
        <f t="shared" si="46"/>
        <v>0</v>
      </c>
      <c r="K95" s="530">
        <f t="shared" si="46"/>
        <v>0</v>
      </c>
      <c r="L95" s="530">
        <f t="shared" si="46"/>
        <v>0</v>
      </c>
      <c r="M95" s="530">
        <f t="shared" si="46"/>
        <v>0</v>
      </c>
      <c r="N95" s="530">
        <f t="shared" si="46"/>
        <v>0</v>
      </c>
      <c r="O95" s="531"/>
      <c r="P95" s="139"/>
      <c r="Q95" s="228" t="s">
        <v>35</v>
      </c>
      <c r="R95" s="229"/>
      <c r="S95" s="229"/>
      <c r="T95" s="229"/>
      <c r="U95" s="229"/>
      <c r="V95" s="229"/>
      <c r="W95" s="229"/>
      <c r="X95" s="229"/>
      <c r="Y95" s="229"/>
      <c r="Z95" s="229"/>
      <c r="AA95" s="229"/>
      <c r="AB95" s="229"/>
      <c r="AC95" s="229"/>
      <c r="AD95" s="195"/>
      <c r="AE95" s="195"/>
    </row>
    <row r="96" spans="1:31" ht="16.5" thickBot="1">
      <c r="A96" s="526">
        <v>2</v>
      </c>
      <c r="B96" s="532" t="str">
        <f>$B$42</f>
        <v>Arroz inundado #2</v>
      </c>
      <c r="C96" s="527"/>
      <c r="D96" s="527"/>
      <c r="E96" s="527"/>
      <c r="F96" s="527"/>
      <c r="G96" s="527"/>
      <c r="H96" s="527"/>
      <c r="I96" s="527"/>
      <c r="J96" s="527"/>
      <c r="K96" s="527"/>
      <c r="L96" s="527"/>
      <c r="M96" s="527"/>
      <c r="N96" s="527"/>
      <c r="O96" s="519">
        <f>MAX(C96:N96)</f>
        <v>0</v>
      </c>
      <c r="P96" s="206" t="s">
        <v>18</v>
      </c>
      <c r="Q96" s="207">
        <f aca="true" t="shared" si="47" ref="Q96:AB96">D39</f>
        <v>0</v>
      </c>
      <c r="R96" s="207">
        <f t="shared" si="47"/>
        <v>0</v>
      </c>
      <c r="S96" s="207">
        <f t="shared" si="47"/>
        <v>0</v>
      </c>
      <c r="T96" s="207">
        <f t="shared" si="47"/>
        <v>0</v>
      </c>
      <c r="U96" s="207">
        <f t="shared" si="47"/>
        <v>0</v>
      </c>
      <c r="V96" s="207">
        <f t="shared" si="47"/>
        <v>0</v>
      </c>
      <c r="W96" s="207">
        <f t="shared" si="47"/>
        <v>0</v>
      </c>
      <c r="X96" s="207">
        <f t="shared" si="47"/>
        <v>0</v>
      </c>
      <c r="Y96" s="207">
        <f t="shared" si="47"/>
        <v>0</v>
      </c>
      <c r="Z96" s="207">
        <f t="shared" si="47"/>
        <v>0</v>
      </c>
      <c r="AA96" s="207">
        <f t="shared" si="47"/>
        <v>0</v>
      </c>
      <c r="AB96" s="207">
        <f t="shared" si="47"/>
        <v>0</v>
      </c>
      <c r="AC96" s="230" t="s">
        <v>4</v>
      </c>
      <c r="AD96" s="195"/>
      <c r="AE96" s="195"/>
    </row>
    <row r="97" spans="1:31" ht="16.5" thickTop="1">
      <c r="A97" s="528"/>
      <c r="B97" s="529" t="str">
        <f>$B$43</f>
        <v>Arroz inundado #3</v>
      </c>
      <c r="C97" s="530">
        <f aca="true" t="shared" si="48" ref="C97:N97">D43</f>
        <v>0</v>
      </c>
      <c r="D97" s="530">
        <f t="shared" si="48"/>
        <v>0</v>
      </c>
      <c r="E97" s="530">
        <f t="shared" si="48"/>
        <v>0</v>
      </c>
      <c r="F97" s="530">
        <f t="shared" si="48"/>
        <v>0</v>
      </c>
      <c r="G97" s="530">
        <f t="shared" si="48"/>
        <v>0</v>
      </c>
      <c r="H97" s="530">
        <f t="shared" si="48"/>
        <v>0</v>
      </c>
      <c r="I97" s="530">
        <f t="shared" si="48"/>
        <v>0</v>
      </c>
      <c r="J97" s="530">
        <f t="shared" si="48"/>
        <v>0</v>
      </c>
      <c r="K97" s="530">
        <f t="shared" si="48"/>
        <v>0</v>
      </c>
      <c r="L97" s="530">
        <f t="shared" si="48"/>
        <v>0</v>
      </c>
      <c r="M97" s="530">
        <f t="shared" si="48"/>
        <v>0</v>
      </c>
      <c r="N97" s="530">
        <f t="shared" si="48"/>
        <v>0</v>
      </c>
      <c r="O97" s="531"/>
      <c r="P97" s="189" t="str">
        <f>B41</f>
        <v>Arroz inundado #1</v>
      </c>
      <c r="Q97" s="190">
        <f>Q76/((100-$C$14-$C$15)/100)</f>
        <v>0</v>
      </c>
      <c r="R97" s="190">
        <f aca="true" t="shared" si="49" ref="R97:AB97">R76/((100-$C$14-$C$15)/100)</f>
        <v>0</v>
      </c>
      <c r="S97" s="190">
        <f t="shared" si="49"/>
        <v>0</v>
      </c>
      <c r="T97" s="190">
        <f t="shared" si="49"/>
        <v>0</v>
      </c>
      <c r="U97" s="190">
        <f t="shared" si="49"/>
        <v>0</v>
      </c>
      <c r="V97" s="190">
        <f t="shared" si="49"/>
        <v>0</v>
      </c>
      <c r="W97" s="190">
        <f t="shared" si="49"/>
        <v>0</v>
      </c>
      <c r="X97" s="190">
        <f t="shared" si="49"/>
        <v>0</v>
      </c>
      <c r="Y97" s="190">
        <f t="shared" si="49"/>
        <v>0</v>
      </c>
      <c r="Z97" s="190">
        <f t="shared" si="49"/>
        <v>0</v>
      </c>
      <c r="AA97" s="190">
        <f t="shared" si="49"/>
        <v>0</v>
      </c>
      <c r="AB97" s="190">
        <f t="shared" si="49"/>
        <v>0</v>
      </c>
      <c r="AC97" s="209">
        <f aca="true" t="shared" si="50" ref="AC97:AC113">SUM(Q97:AB97)</f>
        <v>0</v>
      </c>
      <c r="AD97" s="195"/>
      <c r="AE97" s="195"/>
    </row>
    <row r="98" spans="1:31" ht="16.5" thickBot="1">
      <c r="A98" s="533">
        <v>3</v>
      </c>
      <c r="B98" s="678" t="str">
        <f>$B$43</f>
        <v>Arroz inundado #3</v>
      </c>
      <c r="C98" s="535"/>
      <c r="D98" s="535"/>
      <c r="E98" s="535"/>
      <c r="F98" s="535"/>
      <c r="G98" s="535"/>
      <c r="H98" s="535"/>
      <c r="I98" s="535"/>
      <c r="J98" s="535"/>
      <c r="K98" s="535"/>
      <c r="L98" s="535"/>
      <c r="M98" s="535"/>
      <c r="N98" s="535"/>
      <c r="O98" s="519">
        <f>MAX(C98:N98)</f>
        <v>0</v>
      </c>
      <c r="P98" s="189" t="str">
        <f>B42</f>
        <v>Arroz inundado #2</v>
      </c>
      <c r="Q98" s="190">
        <f aca="true" t="shared" si="51" ref="Q98:AB99">Q77/((100-$C$14-$C$15)/100)</f>
        <v>0</v>
      </c>
      <c r="R98" s="190">
        <f t="shared" si="51"/>
        <v>0</v>
      </c>
      <c r="S98" s="190">
        <f t="shared" si="51"/>
        <v>0</v>
      </c>
      <c r="T98" s="190">
        <f t="shared" si="51"/>
        <v>0</v>
      </c>
      <c r="U98" s="190">
        <f t="shared" si="51"/>
        <v>0</v>
      </c>
      <c r="V98" s="190">
        <f t="shared" si="51"/>
        <v>0</v>
      </c>
      <c r="W98" s="190">
        <f t="shared" si="51"/>
        <v>0</v>
      </c>
      <c r="X98" s="190">
        <f t="shared" si="51"/>
        <v>0</v>
      </c>
      <c r="Y98" s="190">
        <f t="shared" si="51"/>
        <v>0</v>
      </c>
      <c r="Z98" s="190">
        <f t="shared" si="51"/>
        <v>0</v>
      </c>
      <c r="AA98" s="190">
        <f t="shared" si="51"/>
        <v>0</v>
      </c>
      <c r="AB98" s="190">
        <f t="shared" si="51"/>
        <v>0</v>
      </c>
      <c r="AC98" s="209">
        <f t="shared" si="50"/>
        <v>0</v>
      </c>
      <c r="AD98" s="195"/>
      <c r="AE98" s="195"/>
    </row>
    <row r="99" spans="1:31" ht="16.5" thickTop="1">
      <c r="A99" s="536"/>
      <c r="B99" s="540">
        <f>$B$44</f>
        <v>0</v>
      </c>
      <c r="C99" s="537">
        <f aca="true" t="shared" si="52" ref="C99:N99">D44</f>
        <v>0</v>
      </c>
      <c r="D99" s="537">
        <f t="shared" si="52"/>
        <v>0</v>
      </c>
      <c r="E99" s="537">
        <f t="shared" si="52"/>
        <v>0</v>
      </c>
      <c r="F99" s="537">
        <f t="shared" si="52"/>
        <v>0</v>
      </c>
      <c r="G99" s="537">
        <f t="shared" si="52"/>
        <v>0</v>
      </c>
      <c r="H99" s="537">
        <f t="shared" si="52"/>
        <v>0</v>
      </c>
      <c r="I99" s="537">
        <f t="shared" si="52"/>
        <v>0</v>
      </c>
      <c r="J99" s="537">
        <f t="shared" si="52"/>
        <v>0</v>
      </c>
      <c r="K99" s="537">
        <f t="shared" si="52"/>
        <v>0</v>
      </c>
      <c r="L99" s="537">
        <f t="shared" si="52"/>
        <v>0</v>
      </c>
      <c r="M99" s="537">
        <f t="shared" si="52"/>
        <v>0</v>
      </c>
      <c r="N99" s="537">
        <f t="shared" si="52"/>
        <v>0</v>
      </c>
      <c r="O99" s="531"/>
      <c r="P99" s="189" t="str">
        <f>B43</f>
        <v>Arroz inundado #3</v>
      </c>
      <c r="Q99" s="190">
        <f t="shared" si="51"/>
        <v>0</v>
      </c>
      <c r="R99" s="190">
        <f t="shared" si="51"/>
        <v>0</v>
      </c>
      <c r="S99" s="190">
        <f t="shared" si="51"/>
        <v>0</v>
      </c>
      <c r="T99" s="190">
        <f t="shared" si="51"/>
        <v>0</v>
      </c>
      <c r="U99" s="190">
        <f t="shared" si="51"/>
        <v>0</v>
      </c>
      <c r="V99" s="190">
        <f t="shared" si="51"/>
        <v>0</v>
      </c>
      <c r="W99" s="190">
        <f t="shared" si="51"/>
        <v>0</v>
      </c>
      <c r="X99" s="190">
        <f t="shared" si="51"/>
        <v>0</v>
      </c>
      <c r="Y99" s="190">
        <f t="shared" si="51"/>
        <v>0</v>
      </c>
      <c r="Z99" s="190">
        <f t="shared" si="51"/>
        <v>0</v>
      </c>
      <c r="AA99" s="190">
        <f t="shared" si="51"/>
        <v>0</v>
      </c>
      <c r="AB99" s="190">
        <f t="shared" si="51"/>
        <v>0</v>
      </c>
      <c r="AC99" s="209">
        <f t="shared" si="50"/>
        <v>0</v>
      </c>
      <c r="AD99" s="195"/>
      <c r="AE99" s="195"/>
    </row>
    <row r="100" spans="1:31" ht="16.5" thickBot="1">
      <c r="A100" s="526">
        <v>4</v>
      </c>
      <c r="B100" s="538">
        <f>$B$44</f>
        <v>0</v>
      </c>
      <c r="C100" s="527"/>
      <c r="D100" s="527"/>
      <c r="E100" s="527"/>
      <c r="F100" s="527"/>
      <c r="G100" s="527"/>
      <c r="H100" s="527"/>
      <c r="I100" s="527"/>
      <c r="J100" s="527"/>
      <c r="K100" s="527"/>
      <c r="L100" s="527"/>
      <c r="M100" s="527"/>
      <c r="N100" s="527"/>
      <c r="O100" s="519">
        <f>MAX(C100:N100)</f>
        <v>0</v>
      </c>
      <c r="P100" s="189">
        <f aca="true" t="shared" si="53" ref="P100:P113">B44</f>
        <v>0</v>
      </c>
      <c r="Q100" s="190" t="e">
        <f>Q79/($C$16/100)</f>
        <v>#DIV/0!</v>
      </c>
      <c r="R100" s="190" t="e">
        <f aca="true" t="shared" si="54" ref="R100:AB100">R79/($C$16/100)</f>
        <v>#DIV/0!</v>
      </c>
      <c r="S100" s="190" t="e">
        <f t="shared" si="54"/>
        <v>#DIV/0!</v>
      </c>
      <c r="T100" s="190" t="e">
        <f t="shared" si="54"/>
        <v>#DIV/0!</v>
      </c>
      <c r="U100" s="190" t="e">
        <f t="shared" si="54"/>
        <v>#DIV/0!</v>
      </c>
      <c r="V100" s="190" t="e">
        <f t="shared" si="54"/>
        <v>#DIV/0!</v>
      </c>
      <c r="W100" s="190" t="e">
        <f t="shared" si="54"/>
        <v>#DIV/0!</v>
      </c>
      <c r="X100" s="190" t="e">
        <f t="shared" si="54"/>
        <v>#DIV/0!</v>
      </c>
      <c r="Y100" s="190" t="e">
        <f t="shared" si="54"/>
        <v>#DIV/0!</v>
      </c>
      <c r="Z100" s="190" t="e">
        <f t="shared" si="54"/>
        <v>#DIV/0!</v>
      </c>
      <c r="AA100" s="190" t="e">
        <f t="shared" si="54"/>
        <v>#DIV/0!</v>
      </c>
      <c r="AB100" s="190" t="e">
        <f t="shared" si="54"/>
        <v>#DIV/0!</v>
      </c>
      <c r="AC100" s="209" t="e">
        <f t="shared" si="50"/>
        <v>#DIV/0!</v>
      </c>
      <c r="AD100" s="195"/>
      <c r="AE100" s="195"/>
    </row>
    <row r="101" spans="1:31" ht="16.5" thickTop="1">
      <c r="A101" s="528"/>
      <c r="B101" s="539">
        <f>$B$45</f>
        <v>0</v>
      </c>
      <c r="C101" s="530">
        <f aca="true" t="shared" si="55" ref="C101:N101">D45</f>
        <v>0</v>
      </c>
      <c r="D101" s="530">
        <f t="shared" si="55"/>
        <v>0</v>
      </c>
      <c r="E101" s="530">
        <f t="shared" si="55"/>
        <v>0</v>
      </c>
      <c r="F101" s="530">
        <f t="shared" si="55"/>
        <v>0</v>
      </c>
      <c r="G101" s="530">
        <f t="shared" si="55"/>
        <v>0</v>
      </c>
      <c r="H101" s="530">
        <f t="shared" si="55"/>
        <v>0</v>
      </c>
      <c r="I101" s="530">
        <f t="shared" si="55"/>
        <v>0</v>
      </c>
      <c r="J101" s="530">
        <f t="shared" si="55"/>
        <v>0</v>
      </c>
      <c r="K101" s="530">
        <f t="shared" si="55"/>
        <v>0</v>
      </c>
      <c r="L101" s="530">
        <f t="shared" si="55"/>
        <v>0</v>
      </c>
      <c r="M101" s="530">
        <f t="shared" si="55"/>
        <v>0</v>
      </c>
      <c r="N101" s="530">
        <f t="shared" si="55"/>
        <v>0</v>
      </c>
      <c r="O101" s="531"/>
      <c r="P101" s="189">
        <f t="shared" si="53"/>
        <v>0</v>
      </c>
      <c r="Q101" s="190" t="e">
        <f aca="true" t="shared" si="56" ref="Q101:AB113">Q80/($C$16/100)</f>
        <v>#DIV/0!</v>
      </c>
      <c r="R101" s="190" t="e">
        <f t="shared" si="56"/>
        <v>#DIV/0!</v>
      </c>
      <c r="S101" s="190" t="e">
        <f t="shared" si="56"/>
        <v>#DIV/0!</v>
      </c>
      <c r="T101" s="190" t="e">
        <f t="shared" si="56"/>
        <v>#DIV/0!</v>
      </c>
      <c r="U101" s="190" t="e">
        <f t="shared" si="56"/>
        <v>#DIV/0!</v>
      </c>
      <c r="V101" s="190" t="e">
        <f t="shared" si="56"/>
        <v>#DIV/0!</v>
      </c>
      <c r="W101" s="190" t="e">
        <f t="shared" si="56"/>
        <v>#DIV/0!</v>
      </c>
      <c r="X101" s="190" t="e">
        <f t="shared" si="56"/>
        <v>#DIV/0!</v>
      </c>
      <c r="Y101" s="190" t="e">
        <f t="shared" si="56"/>
        <v>#DIV/0!</v>
      </c>
      <c r="Z101" s="190" t="e">
        <f t="shared" si="56"/>
        <v>#DIV/0!</v>
      </c>
      <c r="AA101" s="190" t="e">
        <f t="shared" si="56"/>
        <v>#DIV/0!</v>
      </c>
      <c r="AB101" s="190" t="e">
        <f t="shared" si="56"/>
        <v>#DIV/0!</v>
      </c>
      <c r="AC101" s="209" t="e">
        <f t="shared" si="50"/>
        <v>#DIV/0!</v>
      </c>
      <c r="AD101" s="195"/>
      <c r="AE101" s="195"/>
    </row>
    <row r="102" spans="1:31" ht="16.5" thickBot="1">
      <c r="A102" s="533">
        <v>5</v>
      </c>
      <c r="B102" s="534">
        <f>$B$45</f>
        <v>0</v>
      </c>
      <c r="C102" s="535"/>
      <c r="D102" s="535"/>
      <c r="E102" s="535"/>
      <c r="F102" s="535"/>
      <c r="G102" s="535"/>
      <c r="H102" s="535"/>
      <c r="I102" s="535"/>
      <c r="J102" s="535"/>
      <c r="K102" s="535"/>
      <c r="L102" s="535"/>
      <c r="M102" s="535"/>
      <c r="N102" s="535"/>
      <c r="O102" s="519">
        <f>MAX(C102:N102)</f>
        <v>0</v>
      </c>
      <c r="P102" s="189">
        <f t="shared" si="53"/>
        <v>0</v>
      </c>
      <c r="Q102" s="190" t="e">
        <f t="shared" si="56"/>
        <v>#DIV/0!</v>
      </c>
      <c r="R102" s="190" t="e">
        <f t="shared" si="56"/>
        <v>#DIV/0!</v>
      </c>
      <c r="S102" s="190" t="e">
        <f t="shared" si="56"/>
        <v>#DIV/0!</v>
      </c>
      <c r="T102" s="190" t="e">
        <f t="shared" si="56"/>
        <v>#DIV/0!</v>
      </c>
      <c r="U102" s="190" t="e">
        <f t="shared" si="56"/>
        <v>#DIV/0!</v>
      </c>
      <c r="V102" s="190" t="e">
        <f t="shared" si="56"/>
        <v>#DIV/0!</v>
      </c>
      <c r="W102" s="190" t="e">
        <f t="shared" si="56"/>
        <v>#DIV/0!</v>
      </c>
      <c r="X102" s="190" t="e">
        <f t="shared" si="56"/>
        <v>#DIV/0!</v>
      </c>
      <c r="Y102" s="190" t="e">
        <f t="shared" si="56"/>
        <v>#DIV/0!</v>
      </c>
      <c r="Z102" s="190" t="e">
        <f t="shared" si="56"/>
        <v>#DIV/0!</v>
      </c>
      <c r="AA102" s="190" t="e">
        <f t="shared" si="56"/>
        <v>#DIV/0!</v>
      </c>
      <c r="AB102" s="190" t="e">
        <f t="shared" si="56"/>
        <v>#DIV/0!</v>
      </c>
      <c r="AC102" s="209" t="e">
        <f t="shared" si="50"/>
        <v>#DIV/0!</v>
      </c>
      <c r="AD102" s="195"/>
      <c r="AE102" s="195"/>
    </row>
    <row r="103" spans="1:31" ht="16.5" thickTop="1">
      <c r="A103" s="536"/>
      <c r="B103" s="540">
        <f>$B$46</f>
        <v>0</v>
      </c>
      <c r="C103" s="537">
        <f aca="true" t="shared" si="57" ref="C103:N103">D46</f>
        <v>0</v>
      </c>
      <c r="D103" s="537">
        <f t="shared" si="57"/>
        <v>0</v>
      </c>
      <c r="E103" s="537">
        <f t="shared" si="57"/>
        <v>0</v>
      </c>
      <c r="F103" s="537">
        <f t="shared" si="57"/>
        <v>0</v>
      </c>
      <c r="G103" s="537">
        <f t="shared" si="57"/>
        <v>0</v>
      </c>
      <c r="H103" s="537">
        <f t="shared" si="57"/>
        <v>0</v>
      </c>
      <c r="I103" s="537">
        <f t="shared" si="57"/>
        <v>0</v>
      </c>
      <c r="J103" s="537">
        <f t="shared" si="57"/>
        <v>0</v>
      </c>
      <c r="K103" s="537">
        <f t="shared" si="57"/>
        <v>0</v>
      </c>
      <c r="L103" s="537">
        <f t="shared" si="57"/>
        <v>0</v>
      </c>
      <c r="M103" s="537">
        <f t="shared" si="57"/>
        <v>0</v>
      </c>
      <c r="N103" s="537">
        <f t="shared" si="57"/>
        <v>0</v>
      </c>
      <c r="O103" s="531"/>
      <c r="P103" s="189">
        <f t="shared" si="53"/>
        <v>0</v>
      </c>
      <c r="Q103" s="190" t="e">
        <f t="shared" si="56"/>
        <v>#DIV/0!</v>
      </c>
      <c r="R103" s="190" t="e">
        <f t="shared" si="56"/>
        <v>#DIV/0!</v>
      </c>
      <c r="S103" s="190" t="e">
        <f t="shared" si="56"/>
        <v>#DIV/0!</v>
      </c>
      <c r="T103" s="190" t="e">
        <f t="shared" si="56"/>
        <v>#DIV/0!</v>
      </c>
      <c r="U103" s="190" t="e">
        <f t="shared" si="56"/>
        <v>#DIV/0!</v>
      </c>
      <c r="V103" s="190" t="e">
        <f t="shared" si="56"/>
        <v>#DIV/0!</v>
      </c>
      <c r="W103" s="190" t="e">
        <f t="shared" si="56"/>
        <v>#DIV/0!</v>
      </c>
      <c r="X103" s="190" t="e">
        <f t="shared" si="56"/>
        <v>#DIV/0!</v>
      </c>
      <c r="Y103" s="190" t="e">
        <f t="shared" si="56"/>
        <v>#DIV/0!</v>
      </c>
      <c r="Z103" s="190" t="e">
        <f t="shared" si="56"/>
        <v>#DIV/0!</v>
      </c>
      <c r="AA103" s="190" t="e">
        <f t="shared" si="56"/>
        <v>#DIV/0!</v>
      </c>
      <c r="AB103" s="190" t="e">
        <f t="shared" si="56"/>
        <v>#DIV/0!</v>
      </c>
      <c r="AC103" s="209" t="e">
        <f t="shared" si="50"/>
        <v>#DIV/0!</v>
      </c>
      <c r="AD103" s="195"/>
      <c r="AE103" s="195"/>
    </row>
    <row r="104" spans="1:31" ht="16.5" thickBot="1">
      <c r="A104" s="526">
        <v>6</v>
      </c>
      <c r="B104" s="538">
        <f>$B$46</f>
        <v>0</v>
      </c>
      <c r="C104" s="527"/>
      <c r="D104" s="527"/>
      <c r="E104" s="527"/>
      <c r="F104" s="527"/>
      <c r="G104" s="527"/>
      <c r="H104" s="527"/>
      <c r="I104" s="527"/>
      <c r="J104" s="527"/>
      <c r="K104" s="527"/>
      <c r="L104" s="527"/>
      <c r="M104" s="527"/>
      <c r="N104" s="527"/>
      <c r="O104" s="519">
        <f>MAX(C104:N104)</f>
        <v>0</v>
      </c>
      <c r="P104" s="189">
        <f t="shared" si="53"/>
        <v>0</v>
      </c>
      <c r="Q104" s="190" t="e">
        <f t="shared" si="56"/>
        <v>#DIV/0!</v>
      </c>
      <c r="R104" s="190" t="e">
        <f t="shared" si="56"/>
        <v>#DIV/0!</v>
      </c>
      <c r="S104" s="190" t="e">
        <f t="shared" si="56"/>
        <v>#DIV/0!</v>
      </c>
      <c r="T104" s="190" t="e">
        <f t="shared" si="56"/>
        <v>#DIV/0!</v>
      </c>
      <c r="U104" s="190" t="e">
        <f t="shared" si="56"/>
        <v>#DIV/0!</v>
      </c>
      <c r="V104" s="190" t="e">
        <f t="shared" si="56"/>
        <v>#DIV/0!</v>
      </c>
      <c r="W104" s="190" t="e">
        <f t="shared" si="56"/>
        <v>#DIV/0!</v>
      </c>
      <c r="X104" s="190" t="e">
        <f t="shared" si="56"/>
        <v>#DIV/0!</v>
      </c>
      <c r="Y104" s="190" t="e">
        <f t="shared" si="56"/>
        <v>#DIV/0!</v>
      </c>
      <c r="Z104" s="190" t="e">
        <f t="shared" si="56"/>
        <v>#DIV/0!</v>
      </c>
      <c r="AA104" s="190" t="e">
        <f t="shared" si="56"/>
        <v>#DIV/0!</v>
      </c>
      <c r="AB104" s="190" t="e">
        <f t="shared" si="56"/>
        <v>#DIV/0!</v>
      </c>
      <c r="AC104" s="209" t="e">
        <f t="shared" si="50"/>
        <v>#DIV/0!</v>
      </c>
      <c r="AD104" s="195"/>
      <c r="AE104" s="195"/>
    </row>
    <row r="105" spans="1:31" ht="16.5" thickTop="1">
      <c r="A105" s="528"/>
      <c r="B105" s="539">
        <f>$B$47</f>
        <v>0</v>
      </c>
      <c r="C105" s="530">
        <f aca="true" t="shared" si="58" ref="C105:N105">D47</f>
        <v>0</v>
      </c>
      <c r="D105" s="530">
        <f t="shared" si="58"/>
        <v>0</v>
      </c>
      <c r="E105" s="530">
        <f t="shared" si="58"/>
        <v>0</v>
      </c>
      <c r="F105" s="530">
        <f t="shared" si="58"/>
        <v>0</v>
      </c>
      <c r="G105" s="530">
        <f t="shared" si="58"/>
        <v>0</v>
      </c>
      <c r="H105" s="530">
        <f t="shared" si="58"/>
        <v>0</v>
      </c>
      <c r="I105" s="530">
        <f t="shared" si="58"/>
        <v>0</v>
      </c>
      <c r="J105" s="530">
        <f t="shared" si="58"/>
        <v>0</v>
      </c>
      <c r="K105" s="530">
        <f t="shared" si="58"/>
        <v>0</v>
      </c>
      <c r="L105" s="530">
        <f t="shared" si="58"/>
        <v>0</v>
      </c>
      <c r="M105" s="530">
        <f t="shared" si="58"/>
        <v>0</v>
      </c>
      <c r="N105" s="530">
        <f t="shared" si="58"/>
        <v>0</v>
      </c>
      <c r="O105" s="541"/>
      <c r="P105" s="189">
        <f t="shared" si="53"/>
        <v>0</v>
      </c>
      <c r="Q105" s="190" t="e">
        <f t="shared" si="56"/>
        <v>#DIV/0!</v>
      </c>
      <c r="R105" s="190" t="e">
        <f t="shared" si="56"/>
        <v>#DIV/0!</v>
      </c>
      <c r="S105" s="190" t="e">
        <f t="shared" si="56"/>
        <v>#DIV/0!</v>
      </c>
      <c r="T105" s="190" t="e">
        <f t="shared" si="56"/>
        <v>#DIV/0!</v>
      </c>
      <c r="U105" s="190" t="e">
        <f t="shared" si="56"/>
        <v>#DIV/0!</v>
      </c>
      <c r="V105" s="190" t="e">
        <f t="shared" si="56"/>
        <v>#DIV/0!</v>
      </c>
      <c r="W105" s="190" t="e">
        <f t="shared" si="56"/>
        <v>#DIV/0!</v>
      </c>
      <c r="X105" s="190" t="e">
        <f t="shared" si="56"/>
        <v>#DIV/0!</v>
      </c>
      <c r="Y105" s="190" t="e">
        <f t="shared" si="56"/>
        <v>#DIV/0!</v>
      </c>
      <c r="Z105" s="190" t="e">
        <f t="shared" si="56"/>
        <v>#DIV/0!</v>
      </c>
      <c r="AA105" s="190" t="e">
        <f t="shared" si="56"/>
        <v>#DIV/0!</v>
      </c>
      <c r="AB105" s="190" t="e">
        <f t="shared" si="56"/>
        <v>#DIV/0!</v>
      </c>
      <c r="AC105" s="209" t="e">
        <f t="shared" si="50"/>
        <v>#DIV/0!</v>
      </c>
      <c r="AD105" s="195"/>
      <c r="AE105" s="195"/>
    </row>
    <row r="106" spans="1:31" ht="16.5" thickBot="1">
      <c r="A106" s="533">
        <v>7</v>
      </c>
      <c r="B106" s="534">
        <f>$B$47</f>
        <v>0</v>
      </c>
      <c r="C106" s="535"/>
      <c r="D106" s="535"/>
      <c r="E106" s="535"/>
      <c r="F106" s="535"/>
      <c r="G106" s="535"/>
      <c r="H106" s="535"/>
      <c r="I106" s="535"/>
      <c r="J106" s="535"/>
      <c r="K106" s="535"/>
      <c r="L106" s="535"/>
      <c r="M106" s="535"/>
      <c r="N106" s="535"/>
      <c r="O106" s="519">
        <f>MAX(C106:N106)</f>
        <v>0</v>
      </c>
      <c r="P106" s="189">
        <f t="shared" si="53"/>
        <v>0</v>
      </c>
      <c r="Q106" s="190" t="e">
        <f t="shared" si="56"/>
        <v>#DIV/0!</v>
      </c>
      <c r="R106" s="190" t="e">
        <f t="shared" si="56"/>
        <v>#DIV/0!</v>
      </c>
      <c r="S106" s="190" t="e">
        <f t="shared" si="56"/>
        <v>#DIV/0!</v>
      </c>
      <c r="T106" s="190" t="e">
        <f t="shared" si="56"/>
        <v>#DIV/0!</v>
      </c>
      <c r="U106" s="190" t="e">
        <f t="shared" si="56"/>
        <v>#DIV/0!</v>
      </c>
      <c r="V106" s="190" t="e">
        <f t="shared" si="56"/>
        <v>#DIV/0!</v>
      </c>
      <c r="W106" s="190" t="e">
        <f t="shared" si="56"/>
        <v>#DIV/0!</v>
      </c>
      <c r="X106" s="190" t="e">
        <f t="shared" si="56"/>
        <v>#DIV/0!</v>
      </c>
      <c r="Y106" s="190" t="e">
        <f t="shared" si="56"/>
        <v>#DIV/0!</v>
      </c>
      <c r="Z106" s="190" t="e">
        <f t="shared" si="56"/>
        <v>#DIV/0!</v>
      </c>
      <c r="AA106" s="190" t="e">
        <f t="shared" si="56"/>
        <v>#DIV/0!</v>
      </c>
      <c r="AB106" s="190" t="e">
        <f t="shared" si="56"/>
        <v>#DIV/0!</v>
      </c>
      <c r="AC106" s="209" t="e">
        <f t="shared" si="50"/>
        <v>#DIV/0!</v>
      </c>
      <c r="AD106" s="195"/>
      <c r="AE106" s="195"/>
    </row>
    <row r="107" spans="1:31" ht="16.5" thickTop="1">
      <c r="A107" s="536"/>
      <c r="B107" s="540">
        <f>$B$48</f>
        <v>0</v>
      </c>
      <c r="C107" s="537">
        <f aca="true" t="shared" si="59" ref="C107:N107">D48</f>
        <v>0</v>
      </c>
      <c r="D107" s="537">
        <f t="shared" si="59"/>
        <v>0</v>
      </c>
      <c r="E107" s="537">
        <f t="shared" si="59"/>
        <v>0</v>
      </c>
      <c r="F107" s="537">
        <f t="shared" si="59"/>
        <v>0</v>
      </c>
      <c r="G107" s="537">
        <f t="shared" si="59"/>
        <v>0</v>
      </c>
      <c r="H107" s="537">
        <f t="shared" si="59"/>
        <v>0</v>
      </c>
      <c r="I107" s="537">
        <f t="shared" si="59"/>
        <v>0</v>
      </c>
      <c r="J107" s="537">
        <f t="shared" si="59"/>
        <v>0</v>
      </c>
      <c r="K107" s="537">
        <f t="shared" si="59"/>
        <v>0</v>
      </c>
      <c r="L107" s="537">
        <f t="shared" si="59"/>
        <v>0</v>
      </c>
      <c r="M107" s="537">
        <f t="shared" si="59"/>
        <v>0</v>
      </c>
      <c r="N107" s="537">
        <f t="shared" si="59"/>
        <v>0</v>
      </c>
      <c r="O107" s="531"/>
      <c r="P107" s="189">
        <f t="shared" si="53"/>
        <v>0</v>
      </c>
      <c r="Q107" s="190" t="e">
        <f t="shared" si="56"/>
        <v>#DIV/0!</v>
      </c>
      <c r="R107" s="190" t="e">
        <f t="shared" si="56"/>
        <v>#DIV/0!</v>
      </c>
      <c r="S107" s="190" t="e">
        <f t="shared" si="56"/>
        <v>#DIV/0!</v>
      </c>
      <c r="T107" s="190" t="e">
        <f t="shared" si="56"/>
        <v>#DIV/0!</v>
      </c>
      <c r="U107" s="190" t="e">
        <f t="shared" si="56"/>
        <v>#DIV/0!</v>
      </c>
      <c r="V107" s="190" t="e">
        <f t="shared" si="56"/>
        <v>#DIV/0!</v>
      </c>
      <c r="W107" s="190" t="e">
        <f t="shared" si="56"/>
        <v>#DIV/0!</v>
      </c>
      <c r="X107" s="190" t="e">
        <f t="shared" si="56"/>
        <v>#DIV/0!</v>
      </c>
      <c r="Y107" s="190" t="e">
        <f t="shared" si="56"/>
        <v>#DIV/0!</v>
      </c>
      <c r="Z107" s="190" t="e">
        <f t="shared" si="56"/>
        <v>#DIV/0!</v>
      </c>
      <c r="AA107" s="190" t="e">
        <f t="shared" si="56"/>
        <v>#DIV/0!</v>
      </c>
      <c r="AB107" s="190" t="e">
        <f t="shared" si="56"/>
        <v>#DIV/0!</v>
      </c>
      <c r="AC107" s="209" t="e">
        <f t="shared" si="50"/>
        <v>#DIV/0!</v>
      </c>
      <c r="AD107" s="195"/>
      <c r="AE107" s="195"/>
    </row>
    <row r="108" spans="1:31" ht="16.5" thickBot="1">
      <c r="A108" s="526">
        <v>8</v>
      </c>
      <c r="B108" s="538">
        <f>$B$48</f>
        <v>0</v>
      </c>
      <c r="C108" s="527"/>
      <c r="D108" s="527"/>
      <c r="E108" s="527"/>
      <c r="F108" s="527"/>
      <c r="G108" s="527"/>
      <c r="H108" s="527"/>
      <c r="I108" s="527"/>
      <c r="J108" s="527"/>
      <c r="K108" s="527"/>
      <c r="L108" s="527"/>
      <c r="M108" s="527"/>
      <c r="N108" s="527"/>
      <c r="O108" s="519">
        <f>MAX(C108:N108)</f>
        <v>0</v>
      </c>
      <c r="P108" s="189">
        <f t="shared" si="53"/>
        <v>0</v>
      </c>
      <c r="Q108" s="190" t="e">
        <f t="shared" si="56"/>
        <v>#DIV/0!</v>
      </c>
      <c r="R108" s="190" t="e">
        <f t="shared" si="56"/>
        <v>#DIV/0!</v>
      </c>
      <c r="S108" s="190" t="e">
        <f t="shared" si="56"/>
        <v>#DIV/0!</v>
      </c>
      <c r="T108" s="190" t="e">
        <f t="shared" si="56"/>
        <v>#DIV/0!</v>
      </c>
      <c r="U108" s="190" t="e">
        <f t="shared" si="56"/>
        <v>#DIV/0!</v>
      </c>
      <c r="V108" s="190" t="e">
        <f t="shared" si="56"/>
        <v>#DIV/0!</v>
      </c>
      <c r="W108" s="190" t="e">
        <f t="shared" si="56"/>
        <v>#DIV/0!</v>
      </c>
      <c r="X108" s="190" t="e">
        <f t="shared" si="56"/>
        <v>#DIV/0!</v>
      </c>
      <c r="Y108" s="190" t="e">
        <f t="shared" si="56"/>
        <v>#DIV/0!</v>
      </c>
      <c r="Z108" s="190" t="e">
        <f t="shared" si="56"/>
        <v>#DIV/0!</v>
      </c>
      <c r="AA108" s="190" t="e">
        <f t="shared" si="56"/>
        <v>#DIV/0!</v>
      </c>
      <c r="AB108" s="190" t="e">
        <f t="shared" si="56"/>
        <v>#DIV/0!</v>
      </c>
      <c r="AC108" s="209" t="e">
        <f t="shared" si="50"/>
        <v>#DIV/0!</v>
      </c>
      <c r="AD108" s="195"/>
      <c r="AE108" s="195"/>
    </row>
    <row r="109" spans="1:31" ht="16.5" thickTop="1">
      <c r="A109" s="528"/>
      <c r="B109" s="539">
        <f>$B$49</f>
        <v>0</v>
      </c>
      <c r="C109" s="530">
        <f aca="true" t="shared" si="60" ref="C109:N109">D49</f>
        <v>0</v>
      </c>
      <c r="D109" s="530">
        <f t="shared" si="60"/>
        <v>0</v>
      </c>
      <c r="E109" s="530">
        <f t="shared" si="60"/>
        <v>0</v>
      </c>
      <c r="F109" s="530">
        <f t="shared" si="60"/>
        <v>0</v>
      </c>
      <c r="G109" s="530">
        <f t="shared" si="60"/>
        <v>0</v>
      </c>
      <c r="H109" s="530">
        <f t="shared" si="60"/>
        <v>0</v>
      </c>
      <c r="I109" s="530">
        <f t="shared" si="60"/>
        <v>0</v>
      </c>
      <c r="J109" s="530">
        <f t="shared" si="60"/>
        <v>0</v>
      </c>
      <c r="K109" s="530">
        <f t="shared" si="60"/>
        <v>0</v>
      </c>
      <c r="L109" s="530">
        <f t="shared" si="60"/>
        <v>0</v>
      </c>
      <c r="M109" s="530">
        <f t="shared" si="60"/>
        <v>0</v>
      </c>
      <c r="N109" s="530">
        <f t="shared" si="60"/>
        <v>0</v>
      </c>
      <c r="O109" s="531"/>
      <c r="P109" s="189">
        <f t="shared" si="53"/>
        <v>0</v>
      </c>
      <c r="Q109" s="190" t="e">
        <f t="shared" si="56"/>
        <v>#DIV/0!</v>
      </c>
      <c r="R109" s="190" t="e">
        <f t="shared" si="56"/>
        <v>#DIV/0!</v>
      </c>
      <c r="S109" s="190" t="e">
        <f t="shared" si="56"/>
        <v>#DIV/0!</v>
      </c>
      <c r="T109" s="190" t="e">
        <f t="shared" si="56"/>
        <v>#DIV/0!</v>
      </c>
      <c r="U109" s="190" t="e">
        <f t="shared" si="56"/>
        <v>#DIV/0!</v>
      </c>
      <c r="V109" s="190" t="e">
        <f t="shared" si="56"/>
        <v>#DIV/0!</v>
      </c>
      <c r="W109" s="190" t="e">
        <f t="shared" si="56"/>
        <v>#DIV/0!</v>
      </c>
      <c r="X109" s="190" t="e">
        <f t="shared" si="56"/>
        <v>#DIV/0!</v>
      </c>
      <c r="Y109" s="190" t="e">
        <f t="shared" si="56"/>
        <v>#DIV/0!</v>
      </c>
      <c r="Z109" s="190" t="e">
        <f t="shared" si="56"/>
        <v>#DIV/0!</v>
      </c>
      <c r="AA109" s="190" t="e">
        <f t="shared" si="56"/>
        <v>#DIV/0!</v>
      </c>
      <c r="AB109" s="190" t="e">
        <f t="shared" si="56"/>
        <v>#DIV/0!</v>
      </c>
      <c r="AC109" s="209" t="e">
        <f t="shared" si="50"/>
        <v>#DIV/0!</v>
      </c>
      <c r="AD109" s="195"/>
      <c r="AE109" s="195"/>
    </row>
    <row r="110" spans="1:31" ht="16.5" thickBot="1">
      <c r="A110" s="533">
        <v>9</v>
      </c>
      <c r="B110" s="534">
        <f>$B$49</f>
        <v>0</v>
      </c>
      <c r="C110" s="535"/>
      <c r="D110" s="535"/>
      <c r="E110" s="535"/>
      <c r="F110" s="535"/>
      <c r="G110" s="535"/>
      <c r="H110" s="535"/>
      <c r="I110" s="535"/>
      <c r="J110" s="535"/>
      <c r="K110" s="535"/>
      <c r="L110" s="535"/>
      <c r="M110" s="535"/>
      <c r="N110" s="535"/>
      <c r="O110" s="519">
        <f>MAX(C110:N110)</f>
        <v>0</v>
      </c>
      <c r="P110" s="189">
        <f t="shared" si="53"/>
        <v>0</v>
      </c>
      <c r="Q110" s="190" t="e">
        <f t="shared" si="56"/>
        <v>#DIV/0!</v>
      </c>
      <c r="R110" s="190" t="e">
        <f t="shared" si="56"/>
        <v>#DIV/0!</v>
      </c>
      <c r="S110" s="190" t="e">
        <f t="shared" si="56"/>
        <v>#DIV/0!</v>
      </c>
      <c r="T110" s="190" t="e">
        <f t="shared" si="56"/>
        <v>#DIV/0!</v>
      </c>
      <c r="U110" s="190" t="e">
        <f t="shared" si="56"/>
        <v>#DIV/0!</v>
      </c>
      <c r="V110" s="190" t="e">
        <f t="shared" si="56"/>
        <v>#DIV/0!</v>
      </c>
      <c r="W110" s="190" t="e">
        <f t="shared" si="56"/>
        <v>#DIV/0!</v>
      </c>
      <c r="X110" s="190" t="e">
        <f t="shared" si="56"/>
        <v>#DIV/0!</v>
      </c>
      <c r="Y110" s="190" t="e">
        <f t="shared" si="56"/>
        <v>#DIV/0!</v>
      </c>
      <c r="Z110" s="190" t="e">
        <f t="shared" si="56"/>
        <v>#DIV/0!</v>
      </c>
      <c r="AA110" s="190" t="e">
        <f t="shared" si="56"/>
        <v>#DIV/0!</v>
      </c>
      <c r="AB110" s="190" t="e">
        <f t="shared" si="56"/>
        <v>#DIV/0!</v>
      </c>
      <c r="AC110" s="209" t="e">
        <f t="shared" si="50"/>
        <v>#DIV/0!</v>
      </c>
      <c r="AD110" s="195"/>
      <c r="AE110" s="195"/>
    </row>
    <row r="111" spans="1:31" ht="16.5" thickTop="1">
      <c r="A111" s="536"/>
      <c r="B111" s="540">
        <f>$B$50</f>
        <v>0</v>
      </c>
      <c r="C111" s="537">
        <f aca="true" t="shared" si="61" ref="C111:N111">D50</f>
        <v>0</v>
      </c>
      <c r="D111" s="537">
        <f t="shared" si="61"/>
        <v>0</v>
      </c>
      <c r="E111" s="537">
        <f t="shared" si="61"/>
        <v>0</v>
      </c>
      <c r="F111" s="537">
        <f t="shared" si="61"/>
        <v>0</v>
      </c>
      <c r="G111" s="537">
        <f t="shared" si="61"/>
        <v>0</v>
      </c>
      <c r="H111" s="537">
        <f t="shared" si="61"/>
        <v>0</v>
      </c>
      <c r="I111" s="537">
        <f t="shared" si="61"/>
        <v>0</v>
      </c>
      <c r="J111" s="537">
        <f t="shared" si="61"/>
        <v>0</v>
      </c>
      <c r="K111" s="537">
        <f t="shared" si="61"/>
        <v>0</v>
      </c>
      <c r="L111" s="537">
        <f t="shared" si="61"/>
        <v>0</v>
      </c>
      <c r="M111" s="537">
        <f t="shared" si="61"/>
        <v>0</v>
      </c>
      <c r="N111" s="537">
        <f t="shared" si="61"/>
        <v>0</v>
      </c>
      <c r="O111" s="531"/>
      <c r="P111" s="189">
        <f t="shared" si="53"/>
        <v>0</v>
      </c>
      <c r="Q111" s="190" t="e">
        <f t="shared" si="56"/>
        <v>#DIV/0!</v>
      </c>
      <c r="R111" s="190" t="e">
        <f t="shared" si="56"/>
        <v>#DIV/0!</v>
      </c>
      <c r="S111" s="190" t="e">
        <f t="shared" si="56"/>
        <v>#DIV/0!</v>
      </c>
      <c r="T111" s="190" t="e">
        <f t="shared" si="56"/>
        <v>#DIV/0!</v>
      </c>
      <c r="U111" s="190" t="e">
        <f t="shared" si="56"/>
        <v>#DIV/0!</v>
      </c>
      <c r="V111" s="190" t="e">
        <f t="shared" si="56"/>
        <v>#DIV/0!</v>
      </c>
      <c r="W111" s="190" t="e">
        <f t="shared" si="56"/>
        <v>#DIV/0!</v>
      </c>
      <c r="X111" s="190" t="e">
        <f t="shared" si="56"/>
        <v>#DIV/0!</v>
      </c>
      <c r="Y111" s="190" t="e">
        <f t="shared" si="56"/>
        <v>#DIV/0!</v>
      </c>
      <c r="Z111" s="190" t="e">
        <f t="shared" si="56"/>
        <v>#DIV/0!</v>
      </c>
      <c r="AA111" s="190" t="e">
        <f t="shared" si="56"/>
        <v>#DIV/0!</v>
      </c>
      <c r="AB111" s="190" t="e">
        <f t="shared" si="56"/>
        <v>#DIV/0!</v>
      </c>
      <c r="AC111" s="209" t="e">
        <f t="shared" si="50"/>
        <v>#DIV/0!</v>
      </c>
      <c r="AD111" s="195"/>
      <c r="AE111" s="195"/>
    </row>
    <row r="112" spans="1:31" ht="16.5" thickBot="1">
      <c r="A112" s="526">
        <v>10</v>
      </c>
      <c r="B112" s="538">
        <f>$B$50</f>
        <v>0</v>
      </c>
      <c r="C112" s="527"/>
      <c r="D112" s="527"/>
      <c r="E112" s="527"/>
      <c r="F112" s="527"/>
      <c r="G112" s="527"/>
      <c r="H112" s="527"/>
      <c r="I112" s="527"/>
      <c r="J112" s="527"/>
      <c r="K112" s="527"/>
      <c r="L112" s="527"/>
      <c r="M112" s="527"/>
      <c r="N112" s="527"/>
      <c r="O112" s="519">
        <f>MAX(C112:N112)</f>
        <v>0</v>
      </c>
      <c r="P112" s="189">
        <f t="shared" si="53"/>
        <v>0</v>
      </c>
      <c r="Q112" s="190" t="e">
        <f t="shared" si="56"/>
        <v>#DIV/0!</v>
      </c>
      <c r="R112" s="190" t="e">
        <f t="shared" si="56"/>
        <v>#DIV/0!</v>
      </c>
      <c r="S112" s="190" t="e">
        <f t="shared" si="56"/>
        <v>#DIV/0!</v>
      </c>
      <c r="T112" s="190" t="e">
        <f t="shared" si="56"/>
        <v>#DIV/0!</v>
      </c>
      <c r="U112" s="190" t="e">
        <f t="shared" si="56"/>
        <v>#DIV/0!</v>
      </c>
      <c r="V112" s="190" t="e">
        <f t="shared" si="56"/>
        <v>#DIV/0!</v>
      </c>
      <c r="W112" s="190" t="e">
        <f t="shared" si="56"/>
        <v>#DIV/0!</v>
      </c>
      <c r="X112" s="190" t="e">
        <f t="shared" si="56"/>
        <v>#DIV/0!</v>
      </c>
      <c r="Y112" s="190" t="e">
        <f t="shared" si="56"/>
        <v>#DIV/0!</v>
      </c>
      <c r="Z112" s="190" t="e">
        <f t="shared" si="56"/>
        <v>#DIV/0!</v>
      </c>
      <c r="AA112" s="190" t="e">
        <f t="shared" si="56"/>
        <v>#DIV/0!</v>
      </c>
      <c r="AB112" s="190" t="e">
        <f t="shared" si="56"/>
        <v>#DIV/0!</v>
      </c>
      <c r="AC112" s="209" t="e">
        <f t="shared" si="50"/>
        <v>#DIV/0!</v>
      </c>
      <c r="AD112" s="195"/>
      <c r="AE112" s="195"/>
    </row>
    <row r="113" spans="1:31" ht="17.25" thickBot="1" thickTop="1">
      <c r="A113" s="528"/>
      <c r="B113" s="539">
        <f>$B$51</f>
        <v>0</v>
      </c>
      <c r="C113" s="530">
        <f aca="true" t="shared" si="62" ref="C113:N113">D51</f>
        <v>0</v>
      </c>
      <c r="D113" s="530">
        <f t="shared" si="62"/>
        <v>0</v>
      </c>
      <c r="E113" s="530">
        <f t="shared" si="62"/>
        <v>0</v>
      </c>
      <c r="F113" s="530">
        <f t="shared" si="62"/>
        <v>0</v>
      </c>
      <c r="G113" s="530">
        <f t="shared" si="62"/>
        <v>0</v>
      </c>
      <c r="H113" s="530">
        <f t="shared" si="62"/>
        <v>0</v>
      </c>
      <c r="I113" s="530">
        <f t="shared" si="62"/>
        <v>0</v>
      </c>
      <c r="J113" s="530">
        <f t="shared" si="62"/>
        <v>0</v>
      </c>
      <c r="K113" s="530">
        <f t="shared" si="62"/>
        <v>0</v>
      </c>
      <c r="L113" s="530">
        <f t="shared" si="62"/>
        <v>0</v>
      </c>
      <c r="M113" s="530">
        <f t="shared" si="62"/>
        <v>0</v>
      </c>
      <c r="N113" s="530">
        <f t="shared" si="62"/>
        <v>0</v>
      </c>
      <c r="O113" s="531"/>
      <c r="P113" s="189">
        <f t="shared" si="53"/>
        <v>0</v>
      </c>
      <c r="Q113" s="193" t="e">
        <f t="shared" si="56"/>
        <v>#DIV/0!</v>
      </c>
      <c r="R113" s="193" t="e">
        <f t="shared" si="56"/>
        <v>#DIV/0!</v>
      </c>
      <c r="S113" s="193" t="e">
        <f t="shared" si="56"/>
        <v>#DIV/0!</v>
      </c>
      <c r="T113" s="193" t="e">
        <f t="shared" si="56"/>
        <v>#DIV/0!</v>
      </c>
      <c r="U113" s="193" t="e">
        <f t="shared" si="56"/>
        <v>#DIV/0!</v>
      </c>
      <c r="V113" s="193" t="e">
        <f t="shared" si="56"/>
        <v>#DIV/0!</v>
      </c>
      <c r="W113" s="193" t="e">
        <f t="shared" si="56"/>
        <v>#DIV/0!</v>
      </c>
      <c r="X113" s="193" t="e">
        <f t="shared" si="56"/>
        <v>#DIV/0!</v>
      </c>
      <c r="Y113" s="193" t="e">
        <f t="shared" si="56"/>
        <v>#DIV/0!</v>
      </c>
      <c r="Z113" s="193" t="e">
        <f t="shared" si="56"/>
        <v>#DIV/0!</v>
      </c>
      <c r="AA113" s="193" t="e">
        <f t="shared" si="56"/>
        <v>#DIV/0!</v>
      </c>
      <c r="AB113" s="193" t="e">
        <f t="shared" si="56"/>
        <v>#DIV/0!</v>
      </c>
      <c r="AC113" s="209" t="e">
        <f t="shared" si="50"/>
        <v>#DIV/0!</v>
      </c>
      <c r="AD113" s="195"/>
      <c r="AE113" s="195"/>
    </row>
    <row r="114" spans="1:31" ht="16.5" thickBot="1">
      <c r="A114" s="533">
        <v>11</v>
      </c>
      <c r="B114" s="534">
        <f>$B$51</f>
        <v>0</v>
      </c>
      <c r="C114" s="535"/>
      <c r="D114" s="535"/>
      <c r="E114" s="535"/>
      <c r="F114" s="535"/>
      <c r="G114" s="535"/>
      <c r="H114" s="535"/>
      <c r="I114" s="535"/>
      <c r="J114" s="535"/>
      <c r="K114" s="535"/>
      <c r="L114" s="535"/>
      <c r="M114" s="535"/>
      <c r="N114" s="535"/>
      <c r="O114" s="519">
        <f>MAX(C114:N114)</f>
        <v>0</v>
      </c>
      <c r="P114" s="231" t="s">
        <v>36</v>
      </c>
      <c r="Q114" s="190" t="e">
        <f>SUM(Q97:Q113)</f>
        <v>#DIV/0!</v>
      </c>
      <c r="R114" s="190" t="e">
        <f aca="true" t="shared" si="63" ref="R114:AB114">SUM(R97:R113)</f>
        <v>#DIV/0!</v>
      </c>
      <c r="S114" s="190" t="e">
        <f t="shared" si="63"/>
        <v>#DIV/0!</v>
      </c>
      <c r="T114" s="190" t="e">
        <f t="shared" si="63"/>
        <v>#DIV/0!</v>
      </c>
      <c r="U114" s="190" t="e">
        <f t="shared" si="63"/>
        <v>#DIV/0!</v>
      </c>
      <c r="V114" s="190" t="e">
        <f t="shared" si="63"/>
        <v>#DIV/0!</v>
      </c>
      <c r="W114" s="190" t="e">
        <f t="shared" si="63"/>
        <v>#DIV/0!</v>
      </c>
      <c r="X114" s="190" t="e">
        <f t="shared" si="63"/>
        <v>#DIV/0!</v>
      </c>
      <c r="Y114" s="190" t="e">
        <f t="shared" si="63"/>
        <v>#DIV/0!</v>
      </c>
      <c r="Z114" s="190" t="e">
        <f t="shared" si="63"/>
        <v>#DIV/0!</v>
      </c>
      <c r="AA114" s="190" t="e">
        <f t="shared" si="63"/>
        <v>#DIV/0!</v>
      </c>
      <c r="AB114" s="190" t="e">
        <f t="shared" si="63"/>
        <v>#DIV/0!</v>
      </c>
      <c r="AC114" s="156" t="e">
        <f>SUM(Q114:AB114)</f>
        <v>#DIV/0!</v>
      </c>
      <c r="AD114" s="195"/>
      <c r="AE114" s="195"/>
    </row>
    <row r="115" spans="1:31" ht="19.5" thickBot="1" thickTop="1">
      <c r="A115" s="536"/>
      <c r="B115" s="540">
        <f>$B$52</f>
        <v>0</v>
      </c>
      <c r="C115" s="537">
        <f aca="true" t="shared" si="64" ref="C115:N115">D52</f>
        <v>0</v>
      </c>
      <c r="D115" s="537">
        <f t="shared" si="64"/>
        <v>0</v>
      </c>
      <c r="E115" s="537">
        <f t="shared" si="64"/>
        <v>0</v>
      </c>
      <c r="F115" s="537">
        <f t="shared" si="64"/>
        <v>0</v>
      </c>
      <c r="G115" s="537">
        <f t="shared" si="64"/>
        <v>0</v>
      </c>
      <c r="H115" s="537">
        <f t="shared" si="64"/>
        <v>0</v>
      </c>
      <c r="I115" s="537">
        <f t="shared" si="64"/>
        <v>0</v>
      </c>
      <c r="J115" s="537">
        <f t="shared" si="64"/>
        <v>0</v>
      </c>
      <c r="K115" s="537">
        <f t="shared" si="64"/>
        <v>0</v>
      </c>
      <c r="L115" s="537">
        <f t="shared" si="64"/>
        <v>0</v>
      </c>
      <c r="M115" s="537">
        <f t="shared" si="64"/>
        <v>0</v>
      </c>
      <c r="N115" s="537">
        <f t="shared" si="64"/>
        <v>0</v>
      </c>
      <c r="O115" s="531"/>
      <c r="P115" s="232" t="s">
        <v>37</v>
      </c>
      <c r="Q115" s="196"/>
      <c r="R115" s="229"/>
      <c r="S115" s="229"/>
      <c r="T115" s="229"/>
      <c r="U115" s="229"/>
      <c r="V115" s="229"/>
      <c r="W115" s="229"/>
      <c r="X115" s="229"/>
      <c r="Y115" s="229"/>
      <c r="Z115" s="229"/>
      <c r="AA115" s="233"/>
      <c r="AB115" s="234" t="s">
        <v>38</v>
      </c>
      <c r="AC115" s="235" t="e">
        <f>AC93/AC114*100</f>
        <v>#DIV/0!</v>
      </c>
      <c r="AD115" s="195"/>
      <c r="AE115" s="195"/>
    </row>
    <row r="116" spans="1:31" ht="24" thickBot="1">
      <c r="A116" s="526">
        <v>12</v>
      </c>
      <c r="B116" s="538">
        <f>$B$52</f>
        <v>0</v>
      </c>
      <c r="C116" s="527"/>
      <c r="D116" s="527"/>
      <c r="E116" s="527"/>
      <c r="F116" s="527"/>
      <c r="G116" s="527"/>
      <c r="H116" s="527"/>
      <c r="I116" s="527"/>
      <c r="J116" s="527"/>
      <c r="K116" s="527"/>
      <c r="L116" s="527"/>
      <c r="M116" s="527"/>
      <c r="N116" s="527"/>
      <c r="O116" s="519">
        <f>MAX(C116:N116)</f>
        <v>0</v>
      </c>
      <c r="P116" s="236" t="s">
        <v>39</v>
      </c>
      <c r="Q116" s="196"/>
      <c r="R116" s="229"/>
      <c r="S116" s="229"/>
      <c r="T116" s="229"/>
      <c r="U116" s="229"/>
      <c r="V116" s="229"/>
      <c r="W116" s="229"/>
      <c r="X116" s="229"/>
      <c r="Y116" s="229"/>
      <c r="Z116" s="229"/>
      <c r="AA116" s="229"/>
      <c r="AB116" s="229"/>
      <c r="AC116" s="229"/>
      <c r="AD116" s="195"/>
      <c r="AE116" s="195"/>
    </row>
    <row r="117" spans="1:31" ht="15.75" thickTop="1">
      <c r="A117" s="528"/>
      <c r="B117" s="539">
        <f>$B$53</f>
        <v>0</v>
      </c>
      <c r="C117" s="530">
        <f aca="true" t="shared" si="65" ref="C117:N117">D53</f>
        <v>0</v>
      </c>
      <c r="D117" s="530">
        <f t="shared" si="65"/>
        <v>0</v>
      </c>
      <c r="E117" s="530">
        <f t="shared" si="65"/>
        <v>0</v>
      </c>
      <c r="F117" s="530">
        <f t="shared" si="65"/>
        <v>0</v>
      </c>
      <c r="G117" s="530">
        <f t="shared" si="65"/>
        <v>0</v>
      </c>
      <c r="H117" s="530">
        <f t="shared" si="65"/>
        <v>0</v>
      </c>
      <c r="I117" s="530">
        <f t="shared" si="65"/>
        <v>0</v>
      </c>
      <c r="J117" s="530">
        <f t="shared" si="65"/>
        <v>0</v>
      </c>
      <c r="K117" s="530">
        <f t="shared" si="65"/>
        <v>0</v>
      </c>
      <c r="L117" s="530">
        <f t="shared" si="65"/>
        <v>0</v>
      </c>
      <c r="M117" s="530">
        <f t="shared" si="65"/>
        <v>0</v>
      </c>
      <c r="N117" s="530">
        <f t="shared" si="65"/>
        <v>0</v>
      </c>
      <c r="O117" s="531"/>
      <c r="P117" s="195"/>
      <c r="Q117" s="196"/>
      <c r="R117" s="229"/>
      <c r="S117" s="229"/>
      <c r="T117" s="229"/>
      <c r="U117" s="229"/>
      <c r="V117" s="229"/>
      <c r="W117" s="229"/>
      <c r="X117" s="229"/>
      <c r="Y117" s="229"/>
      <c r="Z117" s="229"/>
      <c r="AA117" s="229"/>
      <c r="AB117" s="229"/>
      <c r="AC117" s="229"/>
      <c r="AD117" s="195"/>
      <c r="AE117" s="195"/>
    </row>
    <row r="118" spans="1:31" ht="16.5" thickBot="1">
      <c r="A118" s="533">
        <v>13</v>
      </c>
      <c r="B118" s="534">
        <f>$B$53</f>
        <v>0</v>
      </c>
      <c r="C118" s="535"/>
      <c r="D118" s="535"/>
      <c r="E118" s="535"/>
      <c r="F118" s="535"/>
      <c r="G118" s="535"/>
      <c r="H118" s="535"/>
      <c r="I118" s="535"/>
      <c r="J118" s="535"/>
      <c r="K118" s="535"/>
      <c r="L118" s="535"/>
      <c r="M118" s="535"/>
      <c r="N118" s="535"/>
      <c r="O118" s="519">
        <f>MAX(C118:N118)</f>
        <v>0</v>
      </c>
      <c r="P118" s="237" t="s">
        <v>18</v>
      </c>
      <c r="Q118" s="207">
        <f aca="true" t="shared" si="66" ref="Q118:AB118">D39</f>
        <v>0</v>
      </c>
      <c r="R118" s="207">
        <f t="shared" si="66"/>
        <v>0</v>
      </c>
      <c r="S118" s="207">
        <f t="shared" si="66"/>
        <v>0</v>
      </c>
      <c r="T118" s="207">
        <f t="shared" si="66"/>
        <v>0</v>
      </c>
      <c r="U118" s="207">
        <f t="shared" si="66"/>
        <v>0</v>
      </c>
      <c r="V118" s="207">
        <f t="shared" si="66"/>
        <v>0</v>
      </c>
      <c r="W118" s="207">
        <f t="shared" si="66"/>
        <v>0</v>
      </c>
      <c r="X118" s="207">
        <f t="shared" si="66"/>
        <v>0</v>
      </c>
      <c r="Y118" s="207">
        <f t="shared" si="66"/>
        <v>0</v>
      </c>
      <c r="Z118" s="207">
        <f t="shared" si="66"/>
        <v>0</v>
      </c>
      <c r="AA118" s="207">
        <f t="shared" si="66"/>
        <v>0</v>
      </c>
      <c r="AB118" s="207">
        <f t="shared" si="66"/>
        <v>0</v>
      </c>
      <c r="AC118" s="230" t="s">
        <v>4</v>
      </c>
      <c r="AD118" s="195"/>
      <c r="AE118" s="195"/>
    </row>
    <row r="119" spans="1:31" ht="16.5" thickTop="1">
      <c r="A119" s="536"/>
      <c r="B119" s="540">
        <f>$B$54</f>
        <v>0</v>
      </c>
      <c r="C119" s="537">
        <f aca="true" t="shared" si="67" ref="C119:N119">D54</f>
        <v>0</v>
      </c>
      <c r="D119" s="537">
        <f t="shared" si="67"/>
        <v>0</v>
      </c>
      <c r="E119" s="537">
        <f t="shared" si="67"/>
        <v>0</v>
      </c>
      <c r="F119" s="537">
        <f t="shared" si="67"/>
        <v>0</v>
      </c>
      <c r="G119" s="537">
        <f t="shared" si="67"/>
        <v>0</v>
      </c>
      <c r="H119" s="537">
        <f t="shared" si="67"/>
        <v>0</v>
      </c>
      <c r="I119" s="537">
        <f t="shared" si="67"/>
        <v>0</v>
      </c>
      <c r="J119" s="537">
        <f t="shared" si="67"/>
        <v>0</v>
      </c>
      <c r="K119" s="537">
        <f t="shared" si="67"/>
        <v>0</v>
      </c>
      <c r="L119" s="537">
        <f t="shared" si="67"/>
        <v>0</v>
      </c>
      <c r="M119" s="537">
        <f t="shared" si="67"/>
        <v>0</v>
      </c>
      <c r="N119" s="537">
        <f t="shared" si="67"/>
        <v>0</v>
      </c>
      <c r="O119" s="531"/>
      <c r="P119" s="238" t="str">
        <f>B41</f>
        <v>Arroz inundado #1</v>
      </c>
      <c r="Q119" s="226">
        <f>Q97+C255*C94/100000</f>
        <v>0</v>
      </c>
      <c r="R119" s="226">
        <f>R97+D255*D94/100000</f>
        <v>0</v>
      </c>
      <c r="S119" s="226">
        <f>S97+E255*E94/100000</f>
        <v>0</v>
      </c>
      <c r="T119" s="226">
        <f>T97+F255*F94/100000</f>
        <v>0</v>
      </c>
      <c r="U119" s="226">
        <f>U97+G255*G94/100000</f>
        <v>0</v>
      </c>
      <c r="V119" s="226">
        <f>V97+H255*H94/100000</f>
        <v>0</v>
      </c>
      <c r="W119" s="226">
        <f>W97+I255*I94/100000</f>
        <v>0</v>
      </c>
      <c r="X119" s="226">
        <f>X97+J255*J94/100000</f>
        <v>0</v>
      </c>
      <c r="Y119" s="226">
        <f>Y97+K255*K94/100000</f>
        <v>0</v>
      </c>
      <c r="Z119" s="226">
        <f>Z97+L255*L94/100000</f>
        <v>0</v>
      </c>
      <c r="AA119" s="226">
        <f>AA97+M255*M94/100000</f>
        <v>0</v>
      </c>
      <c r="AB119" s="226">
        <f>AB97+N255*N94/100000</f>
        <v>0</v>
      </c>
      <c r="AC119" s="209">
        <f aca="true" t="shared" si="68" ref="AC119:AC135">SUM(Q119:AB119)</f>
        <v>0</v>
      </c>
      <c r="AD119" s="195"/>
      <c r="AE119" s="195"/>
    </row>
    <row r="120" spans="1:31" ht="16.5" thickBot="1">
      <c r="A120" s="526">
        <v>14</v>
      </c>
      <c r="B120" s="538">
        <f>$B$54</f>
        <v>0</v>
      </c>
      <c r="C120" s="527"/>
      <c r="D120" s="527"/>
      <c r="E120" s="527"/>
      <c r="F120" s="527"/>
      <c r="G120" s="527"/>
      <c r="H120" s="527"/>
      <c r="I120" s="527"/>
      <c r="J120" s="527"/>
      <c r="K120" s="527"/>
      <c r="L120" s="527"/>
      <c r="M120" s="527"/>
      <c r="N120" s="527"/>
      <c r="O120" s="519">
        <f>MAX(C120:N120)</f>
        <v>0</v>
      </c>
      <c r="P120" s="238" t="str">
        <f>B42</f>
        <v>Arroz inundado #2</v>
      </c>
      <c r="Q120" s="226">
        <f>Q98+C256*C96/100000</f>
        <v>0</v>
      </c>
      <c r="R120" s="226">
        <f>R98+D256*D96/100000</f>
        <v>0</v>
      </c>
      <c r="S120" s="226">
        <f>S98+E256*E96/100000</f>
        <v>0</v>
      </c>
      <c r="T120" s="226">
        <f>T98+F256*F96/100000</f>
        <v>0</v>
      </c>
      <c r="U120" s="226">
        <f>U98+G256*G96/100000</f>
        <v>0</v>
      </c>
      <c r="V120" s="226">
        <f>V98+H256*H96/100000</f>
        <v>0</v>
      </c>
      <c r="W120" s="226">
        <f>W98+I256*I96/100000</f>
        <v>0</v>
      </c>
      <c r="X120" s="226">
        <f>X98+J256*J96/100000</f>
        <v>0</v>
      </c>
      <c r="Y120" s="226">
        <f>Y98+K256*K96/100000</f>
        <v>0</v>
      </c>
      <c r="Z120" s="226">
        <f>Z98+L256*L96/100000</f>
        <v>0</v>
      </c>
      <c r="AA120" s="226">
        <f>AA98+M256*M96/100000</f>
        <v>0</v>
      </c>
      <c r="AB120" s="226">
        <f>AB98+N256*N96/100000</f>
        <v>0</v>
      </c>
      <c r="AC120" s="209">
        <f t="shared" si="68"/>
        <v>0</v>
      </c>
      <c r="AD120" s="195"/>
      <c r="AE120" s="195"/>
    </row>
    <row r="121" spans="1:31" ht="16.5" thickTop="1">
      <c r="A121" s="528"/>
      <c r="B121" s="539">
        <f>$B$55</f>
        <v>0</v>
      </c>
      <c r="C121" s="530">
        <f aca="true" t="shared" si="69" ref="C121:N121">D55</f>
        <v>0</v>
      </c>
      <c r="D121" s="530">
        <f t="shared" si="69"/>
        <v>0</v>
      </c>
      <c r="E121" s="530">
        <f t="shared" si="69"/>
        <v>0</v>
      </c>
      <c r="F121" s="530">
        <f t="shared" si="69"/>
        <v>0</v>
      </c>
      <c r="G121" s="530">
        <f t="shared" si="69"/>
        <v>0</v>
      </c>
      <c r="H121" s="530">
        <f t="shared" si="69"/>
        <v>0</v>
      </c>
      <c r="I121" s="530">
        <f t="shared" si="69"/>
        <v>0</v>
      </c>
      <c r="J121" s="530">
        <f t="shared" si="69"/>
        <v>0</v>
      </c>
      <c r="K121" s="530">
        <f t="shared" si="69"/>
        <v>0</v>
      </c>
      <c r="L121" s="530">
        <f t="shared" si="69"/>
        <v>0</v>
      </c>
      <c r="M121" s="530">
        <f t="shared" si="69"/>
        <v>0</v>
      </c>
      <c r="N121" s="530">
        <f t="shared" si="69"/>
        <v>0</v>
      </c>
      <c r="O121" s="531"/>
      <c r="P121" s="238" t="str">
        <f>B43</f>
        <v>Arroz inundado #3</v>
      </c>
      <c r="Q121" s="226">
        <f>Q99+C257*C98/100000</f>
        <v>0</v>
      </c>
      <c r="R121" s="226">
        <f>R99+D257*D98/100000</f>
        <v>0</v>
      </c>
      <c r="S121" s="226">
        <f>S99+E257*E98/100000</f>
        <v>0</v>
      </c>
      <c r="T121" s="226">
        <f>T99+F257*F98/100000</f>
        <v>0</v>
      </c>
      <c r="U121" s="226">
        <f>U99+G257*G98/100000</f>
        <v>0</v>
      </c>
      <c r="V121" s="226">
        <f>V99+H257*H98/100000</f>
        <v>0</v>
      </c>
      <c r="W121" s="226">
        <f>W99+I257*I98/100000</f>
        <v>0</v>
      </c>
      <c r="X121" s="226">
        <f>X99+J257*J98/100000</f>
        <v>0</v>
      </c>
      <c r="Y121" s="226">
        <f>Y99+K257*K98/100000</f>
        <v>0</v>
      </c>
      <c r="Z121" s="226">
        <f>Z99+L257*L98/100000</f>
        <v>0</v>
      </c>
      <c r="AA121" s="226">
        <f>AA99+M257*M98/100000</f>
        <v>0</v>
      </c>
      <c r="AB121" s="226">
        <f>AB99+N257*N98/100000</f>
        <v>0</v>
      </c>
      <c r="AC121" s="209">
        <f t="shared" si="68"/>
        <v>0</v>
      </c>
      <c r="AD121" s="195"/>
      <c r="AE121" s="195"/>
    </row>
    <row r="122" spans="1:31" ht="16.5" thickBot="1">
      <c r="A122" s="533">
        <v>15</v>
      </c>
      <c r="B122" s="534">
        <f>$B$55</f>
        <v>0</v>
      </c>
      <c r="C122" s="535"/>
      <c r="D122" s="535"/>
      <c r="E122" s="535"/>
      <c r="F122" s="535"/>
      <c r="G122" s="535"/>
      <c r="H122" s="535"/>
      <c r="I122" s="535"/>
      <c r="J122" s="535"/>
      <c r="K122" s="535"/>
      <c r="L122" s="535"/>
      <c r="M122" s="535"/>
      <c r="N122" s="535"/>
      <c r="O122" s="519">
        <f>MAX(C122:N122)</f>
        <v>0</v>
      </c>
      <c r="P122" s="238">
        <f aca="true" t="shared" si="70" ref="P122:P135">B44</f>
        <v>0</v>
      </c>
      <c r="Q122" s="226" t="e">
        <f>Q100+C258*C100/100000</f>
        <v>#DIV/0!</v>
      </c>
      <c r="R122" s="226" t="e">
        <f>R100+D258*D100/100000</f>
        <v>#DIV/0!</v>
      </c>
      <c r="S122" s="226" t="e">
        <f>S100+E258*E100/100000</f>
        <v>#DIV/0!</v>
      </c>
      <c r="T122" s="226" t="e">
        <f>T100+F258*F100/100000</f>
        <v>#DIV/0!</v>
      </c>
      <c r="U122" s="226" t="e">
        <f>U100+G258*G100/100000</f>
        <v>#DIV/0!</v>
      </c>
      <c r="V122" s="226" t="e">
        <f>V100+H258*H100/100000</f>
        <v>#DIV/0!</v>
      </c>
      <c r="W122" s="226" t="e">
        <f>W100+I258*I100/100000</f>
        <v>#DIV/0!</v>
      </c>
      <c r="X122" s="226" t="e">
        <f>X100+J258*J100/100000</f>
        <v>#DIV/0!</v>
      </c>
      <c r="Y122" s="226" t="e">
        <f>Y100+K258*K100/100000</f>
        <v>#DIV/0!</v>
      </c>
      <c r="Z122" s="226" t="e">
        <f>Z100+L258*L100/100000</f>
        <v>#DIV/0!</v>
      </c>
      <c r="AA122" s="226" t="e">
        <f>AA100+M258*M100/100000</f>
        <v>#DIV/0!</v>
      </c>
      <c r="AB122" s="226" t="e">
        <f>AB100+N258*N100/100000</f>
        <v>#DIV/0!</v>
      </c>
      <c r="AC122" s="209" t="e">
        <f t="shared" si="68"/>
        <v>#DIV/0!</v>
      </c>
      <c r="AD122" s="195"/>
      <c r="AE122" s="195"/>
    </row>
    <row r="123" spans="1:31" ht="16.5" thickTop="1">
      <c r="A123" s="536"/>
      <c r="B123" s="540">
        <f>$B$56</f>
        <v>0</v>
      </c>
      <c r="C123" s="537">
        <f aca="true" t="shared" si="71" ref="C123:N123">D56</f>
        <v>0</v>
      </c>
      <c r="D123" s="537">
        <f t="shared" si="71"/>
        <v>0</v>
      </c>
      <c r="E123" s="537">
        <f t="shared" si="71"/>
        <v>0</v>
      </c>
      <c r="F123" s="537">
        <f t="shared" si="71"/>
        <v>0</v>
      </c>
      <c r="G123" s="537">
        <f t="shared" si="71"/>
        <v>0</v>
      </c>
      <c r="H123" s="537">
        <f t="shared" si="71"/>
        <v>0</v>
      </c>
      <c r="I123" s="537">
        <f t="shared" si="71"/>
        <v>0</v>
      </c>
      <c r="J123" s="537">
        <f t="shared" si="71"/>
        <v>0</v>
      </c>
      <c r="K123" s="537">
        <f t="shared" si="71"/>
        <v>0</v>
      </c>
      <c r="L123" s="537">
        <f t="shared" si="71"/>
        <v>0</v>
      </c>
      <c r="M123" s="537">
        <f t="shared" si="71"/>
        <v>0</v>
      </c>
      <c r="N123" s="537">
        <f t="shared" si="71"/>
        <v>0</v>
      </c>
      <c r="O123" s="531"/>
      <c r="P123" s="238">
        <f t="shared" si="70"/>
        <v>0</v>
      </c>
      <c r="Q123" s="226" t="e">
        <f>Q101+C259*C102/100000</f>
        <v>#DIV/0!</v>
      </c>
      <c r="R123" s="226" t="e">
        <f>R101+D259*D102/100000</f>
        <v>#DIV/0!</v>
      </c>
      <c r="S123" s="226" t="e">
        <f>S101+E259*E102/100000</f>
        <v>#DIV/0!</v>
      </c>
      <c r="T123" s="226" t="e">
        <f>T101+F259*F102/100000</f>
        <v>#DIV/0!</v>
      </c>
      <c r="U123" s="226" t="e">
        <f>U101+G259*G102/100000</f>
        <v>#DIV/0!</v>
      </c>
      <c r="V123" s="226" t="e">
        <f>V101+H259*H102/100000</f>
        <v>#DIV/0!</v>
      </c>
      <c r="W123" s="226" t="e">
        <f>W101+I259*I102/100000</f>
        <v>#DIV/0!</v>
      </c>
      <c r="X123" s="226" t="e">
        <f>X101+J259*J102/100000</f>
        <v>#DIV/0!</v>
      </c>
      <c r="Y123" s="226" t="e">
        <f>Y101+K259*K102/100000</f>
        <v>#DIV/0!</v>
      </c>
      <c r="Z123" s="226" t="e">
        <f>Z101+L259*L102/100000</f>
        <v>#DIV/0!</v>
      </c>
      <c r="AA123" s="226" t="e">
        <f>AA101+M259*M102/100000</f>
        <v>#DIV/0!</v>
      </c>
      <c r="AB123" s="226" t="e">
        <f>AB101+N259*N102/100000</f>
        <v>#DIV/0!</v>
      </c>
      <c r="AC123" s="209" t="e">
        <f t="shared" si="68"/>
        <v>#DIV/0!</v>
      </c>
      <c r="AD123" s="195"/>
      <c r="AE123" s="195"/>
    </row>
    <row r="124" spans="1:31" ht="16.5" thickBot="1">
      <c r="A124" s="526">
        <v>16</v>
      </c>
      <c r="B124" s="538">
        <f>$B$56</f>
        <v>0</v>
      </c>
      <c r="C124" s="527"/>
      <c r="D124" s="527"/>
      <c r="E124" s="527"/>
      <c r="F124" s="527"/>
      <c r="G124" s="527"/>
      <c r="H124" s="527"/>
      <c r="I124" s="527"/>
      <c r="J124" s="527"/>
      <c r="K124" s="527"/>
      <c r="L124" s="527"/>
      <c r="M124" s="527"/>
      <c r="N124" s="527"/>
      <c r="O124" s="519">
        <f>MAX(C124:N124)</f>
        <v>0</v>
      </c>
      <c r="P124" s="238">
        <f t="shared" si="70"/>
        <v>0</v>
      </c>
      <c r="Q124" s="226" t="e">
        <f>Q102+C260*C104/100000</f>
        <v>#DIV/0!</v>
      </c>
      <c r="R124" s="226" t="e">
        <f>R102+D260*D104/100000</f>
        <v>#DIV/0!</v>
      </c>
      <c r="S124" s="226" t="e">
        <f>S102+E260*E104/100000</f>
        <v>#DIV/0!</v>
      </c>
      <c r="T124" s="226" t="e">
        <f>T102+F260*F104/100000</f>
        <v>#DIV/0!</v>
      </c>
      <c r="U124" s="226" t="e">
        <f>U102+G260*G104/100000</f>
        <v>#DIV/0!</v>
      </c>
      <c r="V124" s="226" t="e">
        <f>V102+H260*H104/100000</f>
        <v>#DIV/0!</v>
      </c>
      <c r="W124" s="226" t="e">
        <f>W102+I260*I104/100000</f>
        <v>#DIV/0!</v>
      </c>
      <c r="X124" s="226" t="e">
        <f>X102+J260*J104/100000</f>
        <v>#DIV/0!</v>
      </c>
      <c r="Y124" s="226" t="e">
        <f>Y102+K260*K104/100000</f>
        <v>#DIV/0!</v>
      </c>
      <c r="Z124" s="226" t="e">
        <f>Z102+L260*L104/100000</f>
        <v>#DIV/0!</v>
      </c>
      <c r="AA124" s="226" t="e">
        <f>AA102+M260*M104/100000</f>
        <v>#DIV/0!</v>
      </c>
      <c r="AB124" s="226" t="e">
        <f>AB102+N260*N104/100000</f>
        <v>#DIV/0!</v>
      </c>
      <c r="AC124" s="209" t="e">
        <f t="shared" si="68"/>
        <v>#DIV/0!</v>
      </c>
      <c r="AD124" s="195"/>
      <c r="AE124" s="195"/>
    </row>
    <row r="125" spans="1:31" ht="16.5" thickTop="1">
      <c r="A125" s="528"/>
      <c r="B125" s="539">
        <f>$B$57</f>
        <v>0</v>
      </c>
      <c r="C125" s="530">
        <f aca="true" t="shared" si="72" ref="C125:N125">D57</f>
        <v>0</v>
      </c>
      <c r="D125" s="530">
        <f t="shared" si="72"/>
        <v>0</v>
      </c>
      <c r="E125" s="530">
        <f t="shared" si="72"/>
        <v>0</v>
      </c>
      <c r="F125" s="530">
        <f t="shared" si="72"/>
        <v>0</v>
      </c>
      <c r="G125" s="530">
        <f t="shared" si="72"/>
        <v>0</v>
      </c>
      <c r="H125" s="530">
        <f t="shared" si="72"/>
        <v>0</v>
      </c>
      <c r="I125" s="530">
        <f t="shared" si="72"/>
        <v>0</v>
      </c>
      <c r="J125" s="530">
        <f t="shared" si="72"/>
        <v>0</v>
      </c>
      <c r="K125" s="530">
        <f t="shared" si="72"/>
        <v>0</v>
      </c>
      <c r="L125" s="530">
        <f t="shared" si="72"/>
        <v>0</v>
      </c>
      <c r="M125" s="530">
        <f t="shared" si="72"/>
        <v>0</v>
      </c>
      <c r="N125" s="530">
        <f t="shared" si="72"/>
        <v>0</v>
      </c>
      <c r="O125" s="531"/>
      <c r="P125" s="238">
        <f t="shared" si="70"/>
        <v>0</v>
      </c>
      <c r="Q125" s="226" t="e">
        <f>Q103+C261*C106/100000</f>
        <v>#DIV/0!</v>
      </c>
      <c r="R125" s="226" t="e">
        <f>R103+D261*D106/100000</f>
        <v>#DIV/0!</v>
      </c>
      <c r="S125" s="226" t="e">
        <f>S103+E261*E106/100000</f>
        <v>#DIV/0!</v>
      </c>
      <c r="T125" s="226" t="e">
        <f>T103+F261*F106/100000</f>
        <v>#DIV/0!</v>
      </c>
      <c r="U125" s="226" t="e">
        <f>U103+G261*G106/100000</f>
        <v>#DIV/0!</v>
      </c>
      <c r="V125" s="226" t="e">
        <f>V103+H261*H106/100000</f>
        <v>#DIV/0!</v>
      </c>
      <c r="W125" s="226" t="e">
        <f>W103+I261*I106/100000</f>
        <v>#DIV/0!</v>
      </c>
      <c r="X125" s="226" t="e">
        <f>X103+J261*J106/100000</f>
        <v>#DIV/0!</v>
      </c>
      <c r="Y125" s="226" t="e">
        <f>Y103+K261*K106/100000</f>
        <v>#DIV/0!</v>
      </c>
      <c r="Z125" s="226" t="e">
        <f>Z103+L261*L106/100000</f>
        <v>#DIV/0!</v>
      </c>
      <c r="AA125" s="226" t="e">
        <f>AA103+M261*M106/100000</f>
        <v>#DIV/0!</v>
      </c>
      <c r="AB125" s="226" t="e">
        <f>AB103+N261*N106/100000</f>
        <v>#DIV/0!</v>
      </c>
      <c r="AC125" s="209" t="e">
        <f t="shared" si="68"/>
        <v>#DIV/0!</v>
      </c>
      <c r="AD125" s="195"/>
      <c r="AE125" s="195"/>
    </row>
    <row r="126" spans="1:31" ht="16.5" thickBot="1">
      <c r="A126" s="526">
        <v>17</v>
      </c>
      <c r="B126" s="538">
        <f>$B$57</f>
        <v>0</v>
      </c>
      <c r="C126" s="527"/>
      <c r="D126" s="527"/>
      <c r="E126" s="527"/>
      <c r="F126" s="527"/>
      <c r="G126" s="527"/>
      <c r="H126" s="527"/>
      <c r="I126" s="527"/>
      <c r="J126" s="527"/>
      <c r="K126" s="527"/>
      <c r="L126" s="527"/>
      <c r="M126" s="527"/>
      <c r="N126" s="527"/>
      <c r="O126" s="519">
        <f>MAX(C126:N126)</f>
        <v>0</v>
      </c>
      <c r="P126" s="238">
        <f t="shared" si="70"/>
        <v>0</v>
      </c>
      <c r="Q126" s="226" t="e">
        <f>Q104+C262*C108/100000</f>
        <v>#DIV/0!</v>
      </c>
      <c r="R126" s="226" t="e">
        <f>R104+D262*D108/100000</f>
        <v>#DIV/0!</v>
      </c>
      <c r="S126" s="226" t="e">
        <f>S104+E262*E108/100000</f>
        <v>#DIV/0!</v>
      </c>
      <c r="T126" s="226" t="e">
        <f>T104+F262*F108/100000</f>
        <v>#DIV/0!</v>
      </c>
      <c r="U126" s="226" t="e">
        <f>U104+G262*G108/100000</f>
        <v>#DIV/0!</v>
      </c>
      <c r="V126" s="226" t="e">
        <f>V104+H262*H108/100000</f>
        <v>#DIV/0!</v>
      </c>
      <c r="W126" s="226" t="e">
        <f>W104+I262*I108/100000</f>
        <v>#DIV/0!</v>
      </c>
      <c r="X126" s="226" t="e">
        <f>X104+J262*J108/100000</f>
        <v>#DIV/0!</v>
      </c>
      <c r="Y126" s="226" t="e">
        <f>Y104+K262*K108/100000</f>
        <v>#DIV/0!</v>
      </c>
      <c r="Z126" s="226" t="e">
        <f>Z104+L262*L108/100000</f>
        <v>#DIV/0!</v>
      </c>
      <c r="AA126" s="226" t="e">
        <f>AA104+M262*M108/100000</f>
        <v>#DIV/0!</v>
      </c>
      <c r="AB126" s="226" t="e">
        <f>AB104+N262*N108/100000</f>
        <v>#DIV/0!</v>
      </c>
      <c r="AC126" s="209" t="e">
        <f t="shared" si="68"/>
        <v>#DIV/0!</v>
      </c>
      <c r="AD126" s="195"/>
      <c r="AE126" s="195"/>
    </row>
    <row r="127" spans="1:31" ht="17.25" thickBot="1" thickTop="1">
      <c r="A127" s="421"/>
      <c r="B127" s="542" t="s">
        <v>40</v>
      </c>
      <c r="C127" s="543">
        <f aca="true" t="shared" si="73" ref="C127:M127">C94+C96+C98+C100+C102+C104+C106+C108+C110+C112+C114+C116+C118+C120+C122+C124+C126</f>
        <v>0</v>
      </c>
      <c r="D127" s="543">
        <f t="shared" si="73"/>
        <v>0</v>
      </c>
      <c r="E127" s="543">
        <f t="shared" si="73"/>
        <v>0</v>
      </c>
      <c r="F127" s="543">
        <f t="shared" si="73"/>
        <v>0</v>
      </c>
      <c r="G127" s="543">
        <f t="shared" si="73"/>
        <v>0</v>
      </c>
      <c r="H127" s="543">
        <f t="shared" si="73"/>
        <v>0</v>
      </c>
      <c r="I127" s="543">
        <f t="shared" si="73"/>
        <v>0</v>
      </c>
      <c r="J127" s="543">
        <f t="shared" si="73"/>
        <v>0</v>
      </c>
      <c r="K127" s="543">
        <f t="shared" si="73"/>
        <v>0</v>
      </c>
      <c r="L127" s="543">
        <f t="shared" si="73"/>
        <v>0</v>
      </c>
      <c r="M127" s="543">
        <f t="shared" si="73"/>
        <v>0</v>
      </c>
      <c r="N127" s="544">
        <f>N94+N96+N98+N100+N102+N104+N106+N108+N110+N112+N114+N116+N118+N120+N122+N124+N126</f>
        <v>0</v>
      </c>
      <c r="O127" s="545">
        <f>O94+O96+O98+O100+O102+O104+O106+O108+O110+O112+O114+O116+O118+O120+O122+O124+O126</f>
        <v>0</v>
      </c>
      <c r="P127" s="238">
        <f t="shared" si="70"/>
        <v>0</v>
      </c>
      <c r="Q127" s="226" t="e">
        <f>Q105+C263*C110/100000</f>
        <v>#DIV/0!</v>
      </c>
      <c r="R127" s="226" t="e">
        <f>R105+D263*D110/100000</f>
        <v>#DIV/0!</v>
      </c>
      <c r="S127" s="226" t="e">
        <f>S105+E263*E110/100000</f>
        <v>#DIV/0!</v>
      </c>
      <c r="T127" s="226" t="e">
        <f>T105+F263*F110/100000</f>
        <v>#DIV/0!</v>
      </c>
      <c r="U127" s="226" t="e">
        <f>U105+G263*G110/100000</f>
        <v>#DIV/0!</v>
      </c>
      <c r="V127" s="226" t="e">
        <f>V105+H263*H110/100000</f>
        <v>#DIV/0!</v>
      </c>
      <c r="W127" s="226" t="e">
        <f>W105+I263*I110/100000</f>
        <v>#DIV/0!</v>
      </c>
      <c r="X127" s="226" t="e">
        <f>X105+J263*J110/100000</f>
        <v>#DIV/0!</v>
      </c>
      <c r="Y127" s="226" t="e">
        <f>Y105+K263*K110/100000</f>
        <v>#DIV/0!</v>
      </c>
      <c r="Z127" s="226" t="e">
        <f>Z105+L263*L110/100000</f>
        <v>#DIV/0!</v>
      </c>
      <c r="AA127" s="226" t="e">
        <f>AA105+M263*M110/100000</f>
        <v>#DIV/0!</v>
      </c>
      <c r="AB127" s="226" t="e">
        <f>AB105+N263*N110/100000</f>
        <v>#DIV/0!</v>
      </c>
      <c r="AC127" s="209" t="e">
        <f t="shared" si="68"/>
        <v>#DIV/0!</v>
      </c>
      <c r="AD127" s="195"/>
      <c r="AE127" s="195"/>
    </row>
    <row r="128" spans="1:31" ht="15.75">
      <c r="A128" s="139"/>
      <c r="B128" s="213"/>
      <c r="C128" s="214"/>
      <c r="D128" s="214"/>
      <c r="E128" s="214"/>
      <c r="F128" s="214"/>
      <c r="G128" s="214"/>
      <c r="H128" s="214"/>
      <c r="I128" s="214"/>
      <c r="J128" s="214"/>
      <c r="K128" s="214"/>
      <c r="L128" s="214"/>
      <c r="M128" s="214"/>
      <c r="N128" s="214"/>
      <c r="O128" s="701" t="s">
        <v>41</v>
      </c>
      <c r="P128" s="238">
        <f t="shared" si="70"/>
        <v>0</v>
      </c>
      <c r="Q128" s="226" t="e">
        <f>Q106+C264*C112/100000</f>
        <v>#DIV/0!</v>
      </c>
      <c r="R128" s="226" t="e">
        <f>R106+D264*D112/100000</f>
        <v>#DIV/0!</v>
      </c>
      <c r="S128" s="226" t="e">
        <f>S106+E264*E112/100000</f>
        <v>#DIV/0!</v>
      </c>
      <c r="T128" s="226" t="e">
        <f>T106+F264*F112/100000</f>
        <v>#DIV/0!</v>
      </c>
      <c r="U128" s="226" t="e">
        <f>U106+G264*G112/100000</f>
        <v>#DIV/0!</v>
      </c>
      <c r="V128" s="226" t="e">
        <f>V106+H264*H112/100000</f>
        <v>#DIV/0!</v>
      </c>
      <c r="W128" s="226" t="e">
        <f>W106+I264*I112/100000</f>
        <v>#DIV/0!</v>
      </c>
      <c r="X128" s="226" t="e">
        <f>X106+J264*J112/100000</f>
        <v>#DIV/0!</v>
      </c>
      <c r="Y128" s="226" t="e">
        <f>Y106+K264*K112/100000</f>
        <v>#DIV/0!</v>
      </c>
      <c r="Z128" s="226" t="e">
        <f>Z106+L264*L112/100000</f>
        <v>#DIV/0!</v>
      </c>
      <c r="AA128" s="226" t="e">
        <f>AA106+M264*M112/100000</f>
        <v>#DIV/0!</v>
      </c>
      <c r="AB128" s="226" t="e">
        <f>AB106+N264*N112/100000</f>
        <v>#DIV/0!</v>
      </c>
      <c r="AC128" s="209" t="e">
        <f t="shared" si="68"/>
        <v>#DIV/0!</v>
      </c>
      <c r="AD128" s="195"/>
      <c r="AE128" s="195"/>
    </row>
    <row r="129" spans="1:31" ht="20.25">
      <c r="A129" s="239" t="s">
        <v>42</v>
      </c>
      <c r="B129" s="139"/>
      <c r="C129" s="139"/>
      <c r="D129" s="139"/>
      <c r="E129" s="139"/>
      <c r="F129" s="139"/>
      <c r="G129" s="139"/>
      <c r="H129" s="139"/>
      <c r="I129" s="139"/>
      <c r="J129" s="139"/>
      <c r="K129" s="139"/>
      <c r="L129" s="139"/>
      <c r="M129" s="139"/>
      <c r="N129" s="139"/>
      <c r="O129" s="139"/>
      <c r="P129" s="238">
        <f t="shared" si="70"/>
        <v>0</v>
      </c>
      <c r="Q129" s="226" t="e">
        <f>Q107+C265*C114/100000</f>
        <v>#DIV/0!</v>
      </c>
      <c r="R129" s="226" t="e">
        <f>R107+D265*D114/100000</f>
        <v>#DIV/0!</v>
      </c>
      <c r="S129" s="226" t="e">
        <f>S107+E265*E114/100000</f>
        <v>#DIV/0!</v>
      </c>
      <c r="T129" s="226" t="e">
        <f>T107+F265*F114/100000</f>
        <v>#DIV/0!</v>
      </c>
      <c r="U129" s="226" t="e">
        <f>U107+G265*G114/100000</f>
        <v>#DIV/0!</v>
      </c>
      <c r="V129" s="226" t="e">
        <f>V107+H265*H114/100000</f>
        <v>#DIV/0!</v>
      </c>
      <c r="W129" s="226" t="e">
        <f>W107+I265*I114/100000</f>
        <v>#DIV/0!</v>
      </c>
      <c r="X129" s="226" t="e">
        <f>X107+J265*J114/100000</f>
        <v>#DIV/0!</v>
      </c>
      <c r="Y129" s="226" t="e">
        <f>Y107+K265*K114/100000</f>
        <v>#DIV/0!</v>
      </c>
      <c r="Z129" s="226" t="e">
        <f>Z107+L265*L114/100000</f>
        <v>#DIV/0!</v>
      </c>
      <c r="AA129" s="226" t="e">
        <f>AA107+M265*M114/100000</f>
        <v>#DIV/0!</v>
      </c>
      <c r="AB129" s="226" t="e">
        <f>AB107+N265*N114/100000</f>
        <v>#DIV/0!</v>
      </c>
      <c r="AC129" s="209" t="e">
        <f t="shared" si="68"/>
        <v>#DIV/0!</v>
      </c>
      <c r="AD129" s="195"/>
      <c r="AE129" s="195"/>
    </row>
    <row r="130" spans="1:31" ht="20.25">
      <c r="A130" s="239"/>
      <c r="B130" s="139"/>
      <c r="C130" s="139"/>
      <c r="D130" s="139"/>
      <c r="E130" s="139"/>
      <c r="F130" s="139"/>
      <c r="G130" s="139"/>
      <c r="H130" s="139"/>
      <c r="I130" s="139"/>
      <c r="J130" s="139"/>
      <c r="K130" s="139"/>
      <c r="L130" s="139"/>
      <c r="M130" s="139"/>
      <c r="N130" s="139"/>
      <c r="O130" s="139"/>
      <c r="P130" s="238">
        <f t="shared" si="70"/>
        <v>0</v>
      </c>
      <c r="Q130" s="226" t="e">
        <f>Q108+C266*C116/100000</f>
        <v>#DIV/0!</v>
      </c>
      <c r="R130" s="226" t="e">
        <f>R108+D266*D116/100000</f>
        <v>#DIV/0!</v>
      </c>
      <c r="S130" s="226" t="e">
        <f>S108+E266*E116/100000</f>
        <v>#DIV/0!</v>
      </c>
      <c r="T130" s="226" t="e">
        <f>T108+F266*F116/100000</f>
        <v>#DIV/0!</v>
      </c>
      <c r="U130" s="226" t="e">
        <f>U108+G266*G116/100000</f>
        <v>#DIV/0!</v>
      </c>
      <c r="V130" s="226" t="e">
        <f>V108+H266*H116/100000</f>
        <v>#DIV/0!</v>
      </c>
      <c r="W130" s="226" t="e">
        <f>W108+I266*I116/100000</f>
        <v>#DIV/0!</v>
      </c>
      <c r="X130" s="226" t="e">
        <f>X108+J266*J116/100000</f>
        <v>#DIV/0!</v>
      </c>
      <c r="Y130" s="226" t="e">
        <f>Y108+K266*K116/100000</f>
        <v>#DIV/0!</v>
      </c>
      <c r="Z130" s="226" t="e">
        <f>Z108+L266*L116/100000</f>
        <v>#DIV/0!</v>
      </c>
      <c r="AA130" s="226" t="e">
        <f>AA108+M266*M116/100000</f>
        <v>#DIV/0!</v>
      </c>
      <c r="AB130" s="226" t="e">
        <f>AB108+N266*N116/100000</f>
        <v>#DIV/0!</v>
      </c>
      <c r="AC130" s="209" t="e">
        <f t="shared" si="68"/>
        <v>#DIV/0!</v>
      </c>
      <c r="AD130" s="195"/>
      <c r="AE130" s="195"/>
    </row>
    <row r="131" spans="1:31" ht="15.75">
      <c r="A131" s="139"/>
      <c r="B131" s="162"/>
      <c r="C131" s="162"/>
      <c r="D131" s="162"/>
      <c r="E131" s="246"/>
      <c r="F131" s="139"/>
      <c r="G131" s="139"/>
      <c r="H131" s="139"/>
      <c r="I131" s="139"/>
      <c r="J131" s="139"/>
      <c r="K131" s="139"/>
      <c r="L131" s="139"/>
      <c r="M131" s="139"/>
      <c r="N131" s="139"/>
      <c r="O131" s="139"/>
      <c r="P131" s="238">
        <f t="shared" si="70"/>
        <v>0</v>
      </c>
      <c r="Q131" s="226" t="e">
        <f>Q109+C267*C118/100000</f>
        <v>#DIV/0!</v>
      </c>
      <c r="R131" s="226" t="e">
        <f>R109+D267*D118/100000</f>
        <v>#DIV/0!</v>
      </c>
      <c r="S131" s="226" t="e">
        <f>S109+E267*E118/100000</f>
        <v>#DIV/0!</v>
      </c>
      <c r="T131" s="226" t="e">
        <f>T109+F267*F118/100000</f>
        <v>#DIV/0!</v>
      </c>
      <c r="U131" s="226" t="e">
        <f>U109+G267*G118/100000</f>
        <v>#DIV/0!</v>
      </c>
      <c r="V131" s="226" t="e">
        <f>V109+H267*H118/100000</f>
        <v>#DIV/0!</v>
      </c>
      <c r="W131" s="226" t="e">
        <f>W109+I267*I118/100000</f>
        <v>#DIV/0!</v>
      </c>
      <c r="X131" s="226" t="e">
        <f>X109+J267*J118/100000</f>
        <v>#DIV/0!</v>
      </c>
      <c r="Y131" s="226" t="e">
        <f>Y109+K267*K118/100000</f>
        <v>#DIV/0!</v>
      </c>
      <c r="Z131" s="226" t="e">
        <f>Z109+L267*L118/100000</f>
        <v>#DIV/0!</v>
      </c>
      <c r="AA131" s="226" t="e">
        <f>AA109+M267*M118/100000</f>
        <v>#DIV/0!</v>
      </c>
      <c r="AB131" s="226" t="e">
        <f>AB109+N267*N118/100000</f>
        <v>#DIV/0!</v>
      </c>
      <c r="AC131" s="209" t="e">
        <f t="shared" si="68"/>
        <v>#DIV/0!</v>
      </c>
      <c r="AD131" s="195"/>
      <c r="AE131" s="195"/>
    </row>
    <row r="132" spans="1:31" ht="23.25">
      <c r="A132" s="256" t="s">
        <v>410</v>
      </c>
      <c r="B132" s="257"/>
      <c r="C132" s="139"/>
      <c r="D132" s="139"/>
      <c r="E132" s="139"/>
      <c r="F132" s="139"/>
      <c r="G132" s="139"/>
      <c r="H132" s="139"/>
      <c r="I132" s="139"/>
      <c r="J132" s="139"/>
      <c r="K132" s="139"/>
      <c r="L132" s="139"/>
      <c r="M132" s="139"/>
      <c r="N132" s="139"/>
      <c r="O132" s="139"/>
      <c r="P132" s="238">
        <f t="shared" si="70"/>
        <v>0</v>
      </c>
      <c r="Q132" s="226" t="e">
        <f>Q110+C268*C120/100000</f>
        <v>#DIV/0!</v>
      </c>
      <c r="R132" s="226" t="e">
        <f>R110+D268*D120/100000</f>
        <v>#DIV/0!</v>
      </c>
      <c r="S132" s="226" t="e">
        <f>S110+E268*E120/100000</f>
        <v>#DIV/0!</v>
      </c>
      <c r="T132" s="226" t="e">
        <f>T110+F268*F120/100000</f>
        <v>#DIV/0!</v>
      </c>
      <c r="U132" s="226" t="e">
        <f>U110+G268*G120/100000</f>
        <v>#DIV/0!</v>
      </c>
      <c r="V132" s="226" t="e">
        <f>V110+H268*H120/100000</f>
        <v>#DIV/0!</v>
      </c>
      <c r="W132" s="226" t="e">
        <f>W110+I268*I120/100000</f>
        <v>#DIV/0!</v>
      </c>
      <c r="X132" s="226" t="e">
        <f>X110+J268*J120/100000</f>
        <v>#DIV/0!</v>
      </c>
      <c r="Y132" s="226" t="e">
        <f>Y110+K268*K120/100000</f>
        <v>#DIV/0!</v>
      </c>
      <c r="Z132" s="226" t="e">
        <f>Z110+L268*L120/100000</f>
        <v>#DIV/0!</v>
      </c>
      <c r="AA132" s="226" t="e">
        <f>AA110+M268*M120/100000</f>
        <v>#DIV/0!</v>
      </c>
      <c r="AB132" s="226" t="e">
        <f>AB110+N268*N120/100000</f>
        <v>#DIV/0!</v>
      </c>
      <c r="AC132" s="209" t="e">
        <f t="shared" si="68"/>
        <v>#DIV/0!</v>
      </c>
      <c r="AD132" s="195"/>
      <c r="AE132" s="195"/>
    </row>
    <row r="133" spans="1:31" ht="15.75">
      <c r="A133" s="139"/>
      <c r="B133" s="490" t="s">
        <v>6</v>
      </c>
      <c r="C133" s="491">
        <f aca="true" t="shared" si="74" ref="C133:N133">D39</f>
        <v>0</v>
      </c>
      <c r="D133" s="492">
        <f t="shared" si="74"/>
        <v>0</v>
      </c>
      <c r="E133" s="492">
        <f t="shared" si="74"/>
        <v>0</v>
      </c>
      <c r="F133" s="492">
        <f t="shared" si="74"/>
        <v>0</v>
      </c>
      <c r="G133" s="492">
        <f t="shared" si="74"/>
        <v>0</v>
      </c>
      <c r="H133" s="492">
        <f t="shared" si="74"/>
        <v>0</v>
      </c>
      <c r="I133" s="492">
        <f t="shared" si="74"/>
        <v>0</v>
      </c>
      <c r="J133" s="492">
        <f t="shared" si="74"/>
        <v>0</v>
      </c>
      <c r="K133" s="492">
        <f t="shared" si="74"/>
        <v>0</v>
      </c>
      <c r="L133" s="492">
        <f t="shared" si="74"/>
        <v>0</v>
      </c>
      <c r="M133" s="492">
        <f t="shared" si="74"/>
        <v>0</v>
      </c>
      <c r="N133" s="492">
        <f t="shared" si="74"/>
        <v>0</v>
      </c>
      <c r="O133" s="493" t="s">
        <v>7</v>
      </c>
      <c r="P133" s="238">
        <f t="shared" si="70"/>
        <v>0</v>
      </c>
      <c r="Q133" s="226" t="e">
        <f>Q111+C269*C122/100000</f>
        <v>#DIV/0!</v>
      </c>
      <c r="R133" s="226" t="e">
        <f>R111+D269*D122/100000</f>
        <v>#DIV/0!</v>
      </c>
      <c r="S133" s="226" t="e">
        <f>S111+E269*E122/100000</f>
        <v>#DIV/0!</v>
      </c>
      <c r="T133" s="226" t="e">
        <f>T111+F269*F122/100000</f>
        <v>#DIV/0!</v>
      </c>
      <c r="U133" s="226" t="e">
        <f>U111+G269*G122/100000</f>
        <v>#DIV/0!</v>
      </c>
      <c r="V133" s="226" t="e">
        <f>V111+H269*H122/100000</f>
        <v>#DIV/0!</v>
      </c>
      <c r="W133" s="226" t="e">
        <f>W111+I269*I122/100000</f>
        <v>#DIV/0!</v>
      </c>
      <c r="X133" s="226" t="e">
        <f>X111+J269*J122/100000</f>
        <v>#DIV/0!</v>
      </c>
      <c r="Y133" s="226" t="e">
        <f>Y111+K269*K122/100000</f>
        <v>#DIV/0!</v>
      </c>
      <c r="Z133" s="226" t="e">
        <f>Z111+L269*L122/100000</f>
        <v>#DIV/0!</v>
      </c>
      <c r="AA133" s="226" t="e">
        <f>AA111+M269*M122/100000</f>
        <v>#DIV/0!</v>
      </c>
      <c r="AB133" s="226" t="e">
        <f>AB111+N269*N122/100000</f>
        <v>#DIV/0!</v>
      </c>
      <c r="AC133" s="209" t="e">
        <f t="shared" si="68"/>
        <v>#DIV/0!</v>
      </c>
      <c r="AD133" s="195"/>
      <c r="AE133" s="195"/>
    </row>
    <row r="134" spans="1:31" ht="31.5">
      <c r="A134" s="139"/>
      <c r="B134" s="508" t="s">
        <v>44</v>
      </c>
      <c r="C134" s="688"/>
      <c r="D134" s="689"/>
      <c r="E134" s="689"/>
      <c r="F134" s="689"/>
      <c r="G134" s="689"/>
      <c r="H134" s="689"/>
      <c r="I134" s="689"/>
      <c r="J134" s="689"/>
      <c r="K134" s="689"/>
      <c r="L134" s="689"/>
      <c r="M134" s="689"/>
      <c r="N134" s="689"/>
      <c r="O134" s="509">
        <f>SUM(C134:N134)</f>
        <v>0</v>
      </c>
      <c r="P134" s="238">
        <f t="shared" si="70"/>
        <v>0</v>
      </c>
      <c r="Q134" s="226" t="e">
        <f>Q112+C270*C124/100000</f>
        <v>#DIV/0!</v>
      </c>
      <c r="R134" s="226" t="e">
        <f>R112+D270*D124/100000</f>
        <v>#DIV/0!</v>
      </c>
      <c r="S134" s="226" t="e">
        <f>S112+E270*E124/100000</f>
        <v>#DIV/0!</v>
      </c>
      <c r="T134" s="226" t="e">
        <f>T112+F270*F124/100000</f>
        <v>#DIV/0!</v>
      </c>
      <c r="U134" s="226" t="e">
        <f>U112+G270*G124/100000</f>
        <v>#DIV/0!</v>
      </c>
      <c r="V134" s="226" t="e">
        <f>V112+H270*H124/100000</f>
        <v>#DIV/0!</v>
      </c>
      <c r="W134" s="226" t="e">
        <f>W112+I270*I124/100000</f>
        <v>#DIV/0!</v>
      </c>
      <c r="X134" s="226" t="e">
        <f>X112+J270*J124/100000</f>
        <v>#DIV/0!</v>
      </c>
      <c r="Y134" s="226" t="e">
        <f>Y112+K270*K124/100000</f>
        <v>#DIV/0!</v>
      </c>
      <c r="Z134" s="226" t="e">
        <f>Z112+L270*L124/100000</f>
        <v>#DIV/0!</v>
      </c>
      <c r="AA134" s="226" t="e">
        <f>AA112+M270*M124/100000</f>
        <v>#DIV/0!</v>
      </c>
      <c r="AB134" s="226" t="e">
        <f>AB112+N270*N124/100000</f>
        <v>#DIV/0!</v>
      </c>
      <c r="AC134" s="209" t="e">
        <f t="shared" si="68"/>
        <v>#DIV/0!</v>
      </c>
      <c r="AD134" s="195"/>
      <c r="AE134" s="195"/>
    </row>
    <row r="135" spans="1:31" ht="32.25" thickBot="1">
      <c r="A135" s="139"/>
      <c r="B135" s="547" t="s">
        <v>46</v>
      </c>
      <c r="C135" s="688"/>
      <c r="D135" s="689"/>
      <c r="E135" s="689"/>
      <c r="F135" s="689"/>
      <c r="G135" s="689"/>
      <c r="H135" s="689"/>
      <c r="I135" s="689"/>
      <c r="J135" s="689"/>
      <c r="K135" s="689"/>
      <c r="L135" s="689"/>
      <c r="M135" s="689"/>
      <c r="N135" s="689"/>
      <c r="O135" s="549">
        <f>SUM(C135:N135)</f>
        <v>0</v>
      </c>
      <c r="P135" s="238">
        <f t="shared" si="70"/>
        <v>0</v>
      </c>
      <c r="Q135" s="240" t="e">
        <f>Q113+C271*C126/100000</f>
        <v>#DIV/0!</v>
      </c>
      <c r="R135" s="240" t="e">
        <f>R113+D271*D126/100000</f>
        <v>#DIV/0!</v>
      </c>
      <c r="S135" s="240" t="e">
        <f>S113+E271*E126/100000</f>
        <v>#DIV/0!</v>
      </c>
      <c r="T135" s="240" t="e">
        <f>T113+F271*F126/100000</f>
        <v>#DIV/0!</v>
      </c>
      <c r="U135" s="240" t="e">
        <f>U113+G271*G126/100000</f>
        <v>#DIV/0!</v>
      </c>
      <c r="V135" s="240" t="e">
        <f>V113+H271*H126/100000</f>
        <v>#DIV/0!</v>
      </c>
      <c r="W135" s="240" t="e">
        <f>W113+I271*I126/100000</f>
        <v>#DIV/0!</v>
      </c>
      <c r="X135" s="240" t="e">
        <f>X113+J271*J126/100000</f>
        <v>#DIV/0!</v>
      </c>
      <c r="Y135" s="240" t="e">
        <f>Y113+K271*K126/100000</f>
        <v>#DIV/0!</v>
      </c>
      <c r="Z135" s="240" t="e">
        <f>Z113+L271*L126/100000</f>
        <v>#DIV/0!</v>
      </c>
      <c r="AA135" s="240" t="e">
        <f>AA113+M271*M126/100000</f>
        <v>#DIV/0!</v>
      </c>
      <c r="AB135" s="240" t="e">
        <f>AB113+N271*N126/100000</f>
        <v>#DIV/0!</v>
      </c>
      <c r="AC135" s="209" t="e">
        <f t="shared" si="68"/>
        <v>#DIV/0!</v>
      </c>
      <c r="AD135" s="195"/>
      <c r="AE135" s="195"/>
    </row>
    <row r="136" spans="1:31" ht="31.5">
      <c r="A136" s="139"/>
      <c r="B136" s="548" t="s">
        <v>48</v>
      </c>
      <c r="C136" s="263"/>
      <c r="D136" s="263"/>
      <c r="E136" s="263"/>
      <c r="F136" s="263"/>
      <c r="G136" s="263"/>
      <c r="H136" s="263"/>
      <c r="I136" s="263"/>
      <c r="J136" s="263"/>
      <c r="K136" s="263"/>
      <c r="L136" s="263"/>
      <c r="M136" s="263"/>
      <c r="N136" s="263"/>
      <c r="O136" s="550">
        <f>SUM(C136:N136)</f>
        <v>0</v>
      </c>
      <c r="P136" s="225" t="s">
        <v>36</v>
      </c>
      <c r="Q136" s="226" t="e">
        <f aca="true" t="shared" si="75" ref="Q136:AB136">SUM(Q119:Q135)</f>
        <v>#DIV/0!</v>
      </c>
      <c r="R136" s="226" t="e">
        <f t="shared" si="75"/>
        <v>#DIV/0!</v>
      </c>
      <c r="S136" s="226" t="e">
        <f t="shared" si="75"/>
        <v>#DIV/0!</v>
      </c>
      <c r="T136" s="226" t="e">
        <f t="shared" si="75"/>
        <v>#DIV/0!</v>
      </c>
      <c r="U136" s="226" t="e">
        <f t="shared" si="75"/>
        <v>#DIV/0!</v>
      </c>
      <c r="V136" s="226" t="e">
        <f t="shared" si="75"/>
        <v>#DIV/0!</v>
      </c>
      <c r="W136" s="226" t="e">
        <f t="shared" si="75"/>
        <v>#DIV/0!</v>
      </c>
      <c r="X136" s="226" t="e">
        <f t="shared" si="75"/>
        <v>#DIV/0!</v>
      </c>
      <c r="Y136" s="226" t="e">
        <f t="shared" si="75"/>
        <v>#DIV/0!</v>
      </c>
      <c r="Z136" s="226" t="e">
        <f t="shared" si="75"/>
        <v>#DIV/0!</v>
      </c>
      <c r="AA136" s="226" t="e">
        <f t="shared" si="75"/>
        <v>#DIV/0!</v>
      </c>
      <c r="AB136" s="226" t="e">
        <f t="shared" si="75"/>
        <v>#DIV/0!</v>
      </c>
      <c r="AC136" s="242"/>
      <c r="AD136" s="195"/>
      <c r="AE136" s="195"/>
    </row>
    <row r="137" spans="1:31" ht="31.5">
      <c r="A137" s="139"/>
      <c r="B137" s="508" t="s">
        <v>50</v>
      </c>
      <c r="C137" s="210"/>
      <c r="D137" s="211"/>
      <c r="E137" s="211"/>
      <c r="F137" s="211"/>
      <c r="G137" s="211"/>
      <c r="H137" s="211"/>
      <c r="I137" s="211"/>
      <c r="J137" s="211"/>
      <c r="K137" s="211"/>
      <c r="L137" s="211"/>
      <c r="M137" s="211"/>
      <c r="N137" s="211"/>
      <c r="O137" s="509">
        <f>SUM(C137:N137)</f>
        <v>0</v>
      </c>
      <c r="P137" s="225" t="s">
        <v>45</v>
      </c>
      <c r="Q137" s="244"/>
      <c r="R137" s="245"/>
      <c r="S137" s="245"/>
      <c r="T137" s="245"/>
      <c r="U137" s="245"/>
      <c r="V137" s="245"/>
      <c r="W137" s="245"/>
      <c r="X137" s="245"/>
      <c r="Y137" s="245"/>
      <c r="Z137" s="245"/>
      <c r="AA137" s="245"/>
      <c r="AB137" s="245"/>
      <c r="AC137" s="229"/>
      <c r="AD137" s="195"/>
      <c r="AE137" s="195"/>
    </row>
    <row r="138" spans="1:31" ht="15.75">
      <c r="A138" s="139"/>
      <c r="B138" s="508" t="s">
        <v>51</v>
      </c>
      <c r="C138" s="499">
        <f aca="true" t="shared" si="76" ref="C138:N138">C136+C137</f>
        <v>0</v>
      </c>
      <c r="D138" s="499">
        <f t="shared" si="76"/>
        <v>0</v>
      </c>
      <c r="E138" s="499">
        <f t="shared" si="76"/>
        <v>0</v>
      </c>
      <c r="F138" s="499">
        <f t="shared" si="76"/>
        <v>0</v>
      </c>
      <c r="G138" s="499">
        <f t="shared" si="76"/>
        <v>0</v>
      </c>
      <c r="H138" s="499">
        <f t="shared" si="76"/>
        <v>0</v>
      </c>
      <c r="I138" s="499">
        <f t="shared" si="76"/>
        <v>0</v>
      </c>
      <c r="J138" s="499">
        <f t="shared" si="76"/>
        <v>0</v>
      </c>
      <c r="K138" s="499">
        <f t="shared" si="76"/>
        <v>0</v>
      </c>
      <c r="L138" s="499">
        <f t="shared" si="76"/>
        <v>0</v>
      </c>
      <c r="M138" s="499">
        <f t="shared" si="76"/>
        <v>0</v>
      </c>
      <c r="N138" s="499">
        <f t="shared" si="76"/>
        <v>0</v>
      </c>
      <c r="O138" s="499">
        <f>$O136+$O137</f>
        <v>0</v>
      </c>
      <c r="P138" s="225" t="s">
        <v>47</v>
      </c>
      <c r="Q138" s="244"/>
      <c r="R138" s="245"/>
      <c r="S138" s="245"/>
      <c r="T138" s="245"/>
      <c r="U138" s="245"/>
      <c r="V138" s="245"/>
      <c r="W138" s="245"/>
      <c r="X138" s="245"/>
      <c r="Y138" s="245"/>
      <c r="Z138" s="245"/>
      <c r="AA138" s="245"/>
      <c r="AB138" s="245"/>
      <c r="AC138" s="229"/>
      <c r="AD138" s="195"/>
      <c r="AE138" s="195"/>
    </row>
    <row r="139" spans="1:31" ht="31.5">
      <c r="A139" s="139"/>
      <c r="B139" s="508" t="s">
        <v>52</v>
      </c>
      <c r="C139" s="499">
        <f>SUM(C134:C137)</f>
        <v>0</v>
      </c>
      <c r="D139" s="499">
        <f>SUM(D134:D137)</f>
        <v>0</v>
      </c>
      <c r="E139" s="499">
        <f>SUM(E134:E137)</f>
        <v>0</v>
      </c>
      <c r="F139" s="499">
        <f>SUM(F134:F137)</f>
        <v>0</v>
      </c>
      <c r="G139" s="499">
        <f aca="true" t="shared" si="77" ref="G139:N139">G134+G135+G138</f>
        <v>0</v>
      </c>
      <c r="H139" s="499">
        <f>H134+H135+H138</f>
        <v>0</v>
      </c>
      <c r="I139" s="499">
        <f t="shared" si="77"/>
        <v>0</v>
      </c>
      <c r="J139" s="499">
        <f t="shared" si="77"/>
        <v>0</v>
      </c>
      <c r="K139" s="499">
        <f t="shared" si="77"/>
        <v>0</v>
      </c>
      <c r="L139" s="499">
        <f t="shared" si="77"/>
        <v>0</v>
      </c>
      <c r="M139" s="499">
        <f t="shared" si="77"/>
        <v>0</v>
      </c>
      <c r="N139" s="499">
        <f t="shared" si="77"/>
        <v>0</v>
      </c>
      <c r="O139" s="499">
        <f>$O134+$O135</f>
        <v>0</v>
      </c>
      <c r="P139" s="248" t="s">
        <v>49</v>
      </c>
      <c r="Q139" s="249" t="e">
        <f>MAX(Q136:AB136)</f>
        <v>#DIV/0!</v>
      </c>
      <c r="R139" s="245"/>
      <c r="S139" s="245"/>
      <c r="T139" s="245"/>
      <c r="U139" s="245"/>
      <c r="V139" s="245"/>
      <c r="W139" s="245"/>
      <c r="X139" s="245"/>
      <c r="Y139" s="245"/>
      <c r="Z139" s="245"/>
      <c r="AA139" s="245"/>
      <c r="AB139" s="245"/>
      <c r="AC139" s="229"/>
      <c r="AD139" s="195"/>
      <c r="AE139" s="195"/>
    </row>
    <row r="140" spans="1:31" ht="16.5" thickBot="1">
      <c r="A140" s="264"/>
      <c r="B140" s="264"/>
      <c r="C140" s="264"/>
      <c r="D140" s="264"/>
      <c r="E140" s="264"/>
      <c r="F140" s="264"/>
      <c r="G140" s="264"/>
      <c r="H140" s="264"/>
      <c r="I140" s="139"/>
      <c r="J140" s="139"/>
      <c r="K140" s="139"/>
      <c r="L140" s="139"/>
      <c r="M140" s="139"/>
      <c r="N140" s="139"/>
      <c r="O140" s="139"/>
      <c r="P140" s="250"/>
      <c r="Q140" s="196"/>
      <c r="R140" s="229"/>
      <c r="S140" s="229"/>
      <c r="T140" s="229"/>
      <c r="U140" s="229"/>
      <c r="V140" s="229"/>
      <c r="W140" s="229"/>
      <c r="X140" s="229"/>
      <c r="Y140" s="229"/>
      <c r="Z140" s="229"/>
      <c r="AA140" s="229"/>
      <c r="AB140" s="229"/>
      <c r="AC140" s="229"/>
      <c r="AD140" s="195"/>
      <c r="AE140" s="195"/>
    </row>
    <row r="141" spans="1:31" ht="19.5" customHeight="1">
      <c r="A141" s="239" t="s">
        <v>55</v>
      </c>
      <c r="B141" s="139"/>
      <c r="C141" s="139"/>
      <c r="D141" s="139"/>
      <c r="E141" s="139"/>
      <c r="F141" s="139"/>
      <c r="G141" s="139"/>
      <c r="H141" s="139"/>
      <c r="I141" s="139"/>
      <c r="J141" s="139"/>
      <c r="K141" s="139"/>
      <c r="L141" s="139"/>
      <c r="M141" s="139"/>
      <c r="N141" s="139"/>
      <c r="O141" s="139"/>
      <c r="P141" s="250"/>
      <c r="Q141" s="196"/>
      <c r="R141" s="229"/>
      <c r="S141" s="229"/>
      <c r="T141" s="229"/>
      <c r="U141" s="229"/>
      <c r="V141" s="229"/>
      <c r="W141" s="229"/>
      <c r="X141" s="229"/>
      <c r="Y141" s="229"/>
      <c r="Z141" s="229"/>
      <c r="AA141" s="229"/>
      <c r="AB141" s="229"/>
      <c r="AC141" s="229"/>
      <c r="AD141" s="195"/>
      <c r="AE141" s="195"/>
    </row>
    <row r="142" spans="1:31" ht="15.75">
      <c r="A142" s="139"/>
      <c r="B142" s="162" t="s">
        <v>60</v>
      </c>
      <c r="C142" s="162"/>
      <c r="D142" s="162"/>
      <c r="E142" s="551">
        <f>$O139+O138</f>
        <v>0</v>
      </c>
      <c r="F142" s="716" t="s">
        <v>61</v>
      </c>
      <c r="G142" s="162"/>
      <c r="H142" s="139"/>
      <c r="I142" s="139"/>
      <c r="J142" s="139"/>
      <c r="K142" s="139"/>
      <c r="L142" s="139"/>
      <c r="M142" s="139"/>
      <c r="N142" s="139"/>
      <c r="O142" s="139"/>
      <c r="P142" s="251" t="s">
        <v>53</v>
      </c>
      <c r="Q142" s="196"/>
      <c r="R142" s="229"/>
      <c r="S142" s="229"/>
      <c r="T142" s="229"/>
      <c r="U142" s="229"/>
      <c r="V142" s="229"/>
      <c r="W142" s="229"/>
      <c r="X142" s="229"/>
      <c r="Y142" s="229"/>
      <c r="Z142" s="229"/>
      <c r="AA142" s="229"/>
      <c r="AB142" s="229"/>
      <c r="AC142" s="229"/>
      <c r="AD142" s="195"/>
      <c r="AE142" s="195"/>
    </row>
    <row r="143" spans="1:31" ht="15.75">
      <c r="A143" s="139"/>
      <c r="B143" s="162" t="s">
        <v>65</v>
      </c>
      <c r="C143" s="162"/>
      <c r="D143" s="162"/>
      <c r="E143" s="709"/>
      <c r="F143" s="552"/>
      <c r="G143" s="162"/>
      <c r="H143" s="139"/>
      <c r="I143" s="139"/>
      <c r="J143" s="139"/>
      <c r="K143" s="139"/>
      <c r="L143" s="139"/>
      <c r="M143" s="139"/>
      <c r="N143" s="139"/>
      <c r="O143" s="719"/>
      <c r="P143" s="251" t="s">
        <v>54</v>
      </c>
      <c r="Q143" s="196"/>
      <c r="R143" s="229"/>
      <c r="S143" s="229"/>
      <c r="T143" s="229"/>
      <c r="U143" s="229"/>
      <c r="V143" s="229"/>
      <c r="W143" s="229"/>
      <c r="X143" s="229"/>
      <c r="Y143" s="229"/>
      <c r="Z143" s="229"/>
      <c r="AA143" s="229"/>
      <c r="AB143" s="229"/>
      <c r="AC143" s="229"/>
      <c r="AD143" s="195"/>
      <c r="AE143" s="195"/>
    </row>
    <row r="144" spans="1:31" ht="15.75">
      <c r="A144" s="139"/>
      <c r="B144" s="162" t="s">
        <v>66</v>
      </c>
      <c r="C144" s="162"/>
      <c r="D144" s="712">
        <f>C13</f>
        <v>0</v>
      </c>
      <c r="E144" s="710" t="s">
        <v>67</v>
      </c>
      <c r="F144" s="552"/>
      <c r="G144" s="162"/>
      <c r="H144" s="139"/>
      <c r="I144" s="139"/>
      <c r="J144" s="139"/>
      <c r="K144" s="139"/>
      <c r="L144" s="139"/>
      <c r="M144" s="139"/>
      <c r="N144" s="139"/>
      <c r="O144" s="139"/>
      <c r="P144" s="251"/>
      <c r="Q144" s="252"/>
      <c r="R144" s="229"/>
      <c r="S144" s="253" t="s">
        <v>739</v>
      </c>
      <c r="T144" s="254" t="s">
        <v>56</v>
      </c>
      <c r="U144" s="229" t="s">
        <v>57</v>
      </c>
      <c r="V144" s="229" t="s">
        <v>58</v>
      </c>
      <c r="W144" s="229" t="s">
        <v>59</v>
      </c>
      <c r="X144" s="229"/>
      <c r="Y144" s="229"/>
      <c r="Z144" s="229"/>
      <c r="AA144" s="229"/>
      <c r="AB144" s="229"/>
      <c r="AC144" s="229"/>
      <c r="AD144" s="195"/>
      <c r="AE144" s="195"/>
    </row>
    <row r="145" spans="1:31" ht="15.75">
      <c r="A145" s="139"/>
      <c r="B145" s="162" t="s">
        <v>68</v>
      </c>
      <c r="C145" s="162"/>
      <c r="D145" s="162"/>
      <c r="E145" s="709"/>
      <c r="F145" s="247"/>
      <c r="G145" s="162"/>
      <c r="H145" s="139"/>
      <c r="I145" s="139"/>
      <c r="J145" s="139"/>
      <c r="K145" s="139"/>
      <c r="L145" s="139"/>
      <c r="M145" s="139"/>
      <c r="N145" s="139"/>
      <c r="O145" s="139"/>
      <c r="P145" s="251" t="s">
        <v>788</v>
      </c>
      <c r="Q145" s="255" t="s">
        <v>62</v>
      </c>
      <c r="R145" s="255" t="s">
        <v>741</v>
      </c>
      <c r="S145" s="253" t="s">
        <v>63</v>
      </c>
      <c r="T145" s="255" t="s">
        <v>63</v>
      </c>
      <c r="U145" s="150" t="s">
        <v>64</v>
      </c>
      <c r="V145" s="100" t="s">
        <v>61</v>
      </c>
      <c r="W145" s="100" t="s">
        <v>61</v>
      </c>
      <c r="X145" s="150"/>
      <c r="Y145" s="150"/>
      <c r="Z145" s="150"/>
      <c r="AA145" s="150"/>
      <c r="AB145" s="150"/>
      <c r="AC145" s="150"/>
      <c r="AD145" s="150"/>
      <c r="AE145" s="195"/>
    </row>
    <row r="146" spans="1:31" ht="15.75">
      <c r="A146" s="139"/>
      <c r="B146" s="554" t="s">
        <v>69</v>
      </c>
      <c r="C146" s="712">
        <f>100-D144</f>
        <v>100</v>
      </c>
      <c r="D146" s="162" t="s">
        <v>70</v>
      </c>
      <c r="E146" s="709"/>
      <c r="F146" s="714"/>
      <c r="G146" s="712">
        <f>D144</f>
        <v>0</v>
      </c>
      <c r="H146" s="162" t="s">
        <v>71</v>
      </c>
      <c r="I146" s="139"/>
      <c r="J146" s="139"/>
      <c r="K146" s="139"/>
      <c r="L146" s="139"/>
      <c r="M146" s="139"/>
      <c r="N146" s="139"/>
      <c r="O146" s="139"/>
      <c r="P146" s="258">
        <v>1</v>
      </c>
      <c r="Q146" s="249">
        <f>AC76</f>
        <v>0</v>
      </c>
      <c r="R146" s="259">
        <f>R2</f>
        <v>0</v>
      </c>
      <c r="S146" s="226">
        <f>Q146*R146</f>
        <v>0</v>
      </c>
      <c r="T146" s="226">
        <f>IF(S146&lt;0,0,S146)</f>
        <v>0</v>
      </c>
      <c r="U146" s="100">
        <f>SUM(D175:$O175)*$O94/100000</f>
        <v>0</v>
      </c>
      <c r="V146" s="260">
        <f>T146-U146</f>
        <v>0</v>
      </c>
      <c r="W146" s="261">
        <f>IF(V146&gt;0,V146,0)</f>
        <v>0</v>
      </c>
      <c r="X146" s="150"/>
      <c r="Y146" s="150"/>
      <c r="Z146" s="150"/>
      <c r="AA146" s="150"/>
      <c r="AB146" s="150"/>
      <c r="AC146" s="150"/>
      <c r="AD146" s="150"/>
      <c r="AE146" s="195"/>
    </row>
    <row r="147" spans="1:31" ht="15.75">
      <c r="A147" s="139"/>
      <c r="B147" s="162" t="s">
        <v>72</v>
      </c>
      <c r="C147" s="162"/>
      <c r="D147" s="712">
        <f>C16</f>
        <v>0</v>
      </c>
      <c r="E147" s="709"/>
      <c r="F147" s="714"/>
      <c r="G147" s="162"/>
      <c r="H147" s="139"/>
      <c r="I147" s="139"/>
      <c r="J147" s="139"/>
      <c r="K147" s="139"/>
      <c r="L147" s="139"/>
      <c r="M147" s="139"/>
      <c r="N147" s="139"/>
      <c r="O147" s="139"/>
      <c r="P147" s="258">
        <f aca="true" t="shared" si="78" ref="P147:P156">P146+1</f>
        <v>2</v>
      </c>
      <c r="Q147" s="249">
        <f>AC77</f>
        <v>0</v>
      </c>
      <c r="R147" s="259">
        <f aca="true" t="shared" si="79" ref="R147:R156">R3</f>
        <v>0</v>
      </c>
      <c r="S147" s="226">
        <f aca="true" t="shared" si="80" ref="S147:S175">Q147*R147</f>
        <v>0</v>
      </c>
      <c r="T147" s="226">
        <f aca="true" t="shared" si="81" ref="T147:T175">IF(S147&lt;0,0,S147)</f>
        <v>0</v>
      </c>
      <c r="U147" s="100">
        <f>SUM(D179:$O179)*$O96/100000</f>
        <v>0</v>
      </c>
      <c r="V147" s="260">
        <f aca="true" t="shared" si="82" ref="V147:V175">T147-U147</f>
        <v>0</v>
      </c>
      <c r="W147" s="261">
        <f aca="true" t="shared" si="83" ref="W147:W175">IF(V147&gt;0,V147,0)</f>
        <v>0</v>
      </c>
      <c r="X147" s="229"/>
      <c r="Y147" s="229"/>
      <c r="Z147" s="229"/>
      <c r="AA147" s="229"/>
      <c r="AB147" s="229"/>
      <c r="AC147" s="229"/>
      <c r="AD147" s="195"/>
      <c r="AE147" s="195"/>
    </row>
    <row r="148" spans="1:31" ht="36" customHeight="1">
      <c r="A148" s="139"/>
      <c r="B148" s="162" t="s">
        <v>73</v>
      </c>
      <c r="C148" s="162"/>
      <c r="D148" s="162"/>
      <c r="E148" s="709"/>
      <c r="F148" s="247"/>
      <c r="G148" s="162"/>
      <c r="H148" s="139"/>
      <c r="I148" s="139"/>
      <c r="J148" s="139"/>
      <c r="K148" s="139"/>
      <c r="L148" s="139"/>
      <c r="M148" s="139"/>
      <c r="N148" s="139"/>
      <c r="O148" s="139"/>
      <c r="P148" s="262">
        <f t="shared" si="78"/>
        <v>3</v>
      </c>
      <c r="Q148" s="249">
        <f>AC78</f>
        <v>0</v>
      </c>
      <c r="R148" s="259">
        <f t="shared" si="79"/>
        <v>0</v>
      </c>
      <c r="S148" s="226">
        <f t="shared" si="80"/>
        <v>0</v>
      </c>
      <c r="T148" s="226">
        <f t="shared" si="81"/>
        <v>0</v>
      </c>
      <c r="U148" s="100">
        <f>SUM(D183:O183)*$O98/100000</f>
        <v>0</v>
      </c>
      <c r="V148" s="260">
        <f t="shared" si="82"/>
        <v>0</v>
      </c>
      <c r="W148" s="261">
        <f t="shared" si="83"/>
        <v>0</v>
      </c>
      <c r="X148" s="229"/>
      <c r="Y148" s="229"/>
      <c r="Z148" s="229"/>
      <c r="AA148" s="229"/>
      <c r="AB148" s="229"/>
      <c r="AC148" s="229"/>
      <c r="AD148" s="195"/>
      <c r="AE148" s="195"/>
    </row>
    <row r="149" spans="1:31" ht="38.25" customHeight="1">
      <c r="A149" s="139"/>
      <c r="B149" s="554" t="s">
        <v>69</v>
      </c>
      <c r="C149" s="712">
        <f>100-D147</f>
        <v>100</v>
      </c>
      <c r="D149" s="162" t="s">
        <v>70</v>
      </c>
      <c r="E149" s="709"/>
      <c r="F149" s="552"/>
      <c r="G149" s="712">
        <f>D147</f>
        <v>0</v>
      </c>
      <c r="H149" s="162" t="s">
        <v>71</v>
      </c>
      <c r="I149" s="139"/>
      <c r="J149" s="139"/>
      <c r="K149" s="139"/>
      <c r="L149" s="139"/>
      <c r="M149" s="139"/>
      <c r="N149" s="139"/>
      <c r="O149" s="139"/>
      <c r="P149" s="262">
        <f t="shared" si="78"/>
        <v>4</v>
      </c>
      <c r="Q149" s="249">
        <f>AC79</f>
        <v>0</v>
      </c>
      <c r="R149" s="259">
        <f t="shared" si="79"/>
        <v>0</v>
      </c>
      <c r="S149" s="226">
        <f t="shared" si="80"/>
        <v>0</v>
      </c>
      <c r="T149" s="226">
        <f t="shared" si="81"/>
        <v>0</v>
      </c>
      <c r="U149" s="100">
        <f>SUM(D187:O187)*$O100/100000</f>
        <v>0</v>
      </c>
      <c r="V149" s="260">
        <f t="shared" si="82"/>
        <v>0</v>
      </c>
      <c r="W149" s="261">
        <f t="shared" si="83"/>
        <v>0</v>
      </c>
      <c r="X149" s="229"/>
      <c r="Y149" s="229"/>
      <c r="Z149" s="229"/>
      <c r="AA149" s="229"/>
      <c r="AB149" s="229"/>
      <c r="AC149" s="229"/>
      <c r="AD149" s="195"/>
      <c r="AE149" s="195"/>
    </row>
    <row r="150" spans="1:31" ht="36" customHeight="1">
      <c r="A150" s="139"/>
      <c r="B150" s="554"/>
      <c r="C150" s="713"/>
      <c r="D150" s="162"/>
      <c r="E150" s="709"/>
      <c r="F150" s="552"/>
      <c r="G150" s="713"/>
      <c r="H150" s="162"/>
      <c r="I150" s="139"/>
      <c r="J150" s="139"/>
      <c r="K150" s="139"/>
      <c r="L150" s="139"/>
      <c r="M150" s="139"/>
      <c r="N150" s="139"/>
      <c r="O150" s="139"/>
      <c r="P150" s="262">
        <f t="shared" si="78"/>
        <v>5</v>
      </c>
      <c r="Q150" s="249">
        <f aca="true" t="shared" si="84" ref="Q150:Q156">AC80</f>
        <v>0</v>
      </c>
      <c r="R150" s="259">
        <f t="shared" si="79"/>
        <v>0</v>
      </c>
      <c r="S150" s="226">
        <f t="shared" si="80"/>
        <v>0</v>
      </c>
      <c r="T150" s="226">
        <f t="shared" si="81"/>
        <v>0</v>
      </c>
      <c r="U150" s="100">
        <f>SUM(D191:O191)*$O102/100000</f>
        <v>0</v>
      </c>
      <c r="V150" s="260">
        <f t="shared" si="82"/>
        <v>0</v>
      </c>
      <c r="W150" s="261">
        <f t="shared" si="83"/>
        <v>0</v>
      </c>
      <c r="X150" s="229"/>
      <c r="Y150" s="229"/>
      <c r="Z150" s="229"/>
      <c r="AA150" s="229"/>
      <c r="AB150" s="229"/>
      <c r="AC150" s="229"/>
      <c r="AD150" s="195"/>
      <c r="AE150" s="195"/>
    </row>
    <row r="151" spans="1:31" ht="36.75" customHeight="1">
      <c r="A151" s="139"/>
      <c r="B151" s="162"/>
      <c r="C151" s="713"/>
      <c r="D151" s="715"/>
      <c r="E151" s="709"/>
      <c r="F151" s="552"/>
      <c r="G151" s="713"/>
      <c r="H151" s="162"/>
      <c r="I151" s="139"/>
      <c r="J151" s="139"/>
      <c r="K151" s="139"/>
      <c r="L151" s="139"/>
      <c r="M151" s="139"/>
      <c r="N151" s="139"/>
      <c r="O151" s="139"/>
      <c r="P151" s="262">
        <f t="shared" si="78"/>
        <v>6</v>
      </c>
      <c r="Q151" s="249">
        <f t="shared" si="84"/>
        <v>0</v>
      </c>
      <c r="R151" s="259">
        <f t="shared" si="79"/>
        <v>0</v>
      </c>
      <c r="S151" s="226">
        <f t="shared" si="80"/>
        <v>0</v>
      </c>
      <c r="T151" s="226">
        <f t="shared" si="81"/>
        <v>0</v>
      </c>
      <c r="U151" s="100">
        <f>SUM(D195:O195)*$O104/100000</f>
        <v>0</v>
      </c>
      <c r="V151" s="260">
        <f t="shared" si="82"/>
        <v>0</v>
      </c>
      <c r="W151" s="261">
        <f t="shared" si="83"/>
        <v>0</v>
      </c>
      <c r="X151" s="229"/>
      <c r="Y151" s="229"/>
      <c r="Z151" s="229"/>
      <c r="AA151" s="229"/>
      <c r="AB151" s="229"/>
      <c r="AC151" s="229"/>
      <c r="AD151" s="195"/>
      <c r="AE151" s="195"/>
    </row>
    <row r="152" spans="1:31" ht="32.25" customHeight="1">
      <c r="A152" s="139"/>
      <c r="B152" s="162" t="s">
        <v>74</v>
      </c>
      <c r="C152" s="162"/>
      <c r="D152" s="162"/>
      <c r="E152" s="162"/>
      <c r="F152" s="552"/>
      <c r="G152" s="162"/>
      <c r="H152" s="139"/>
      <c r="I152" s="139"/>
      <c r="J152" s="139"/>
      <c r="K152" s="139"/>
      <c r="L152" s="139"/>
      <c r="M152" s="139"/>
      <c r="N152" s="139"/>
      <c r="O152" s="139"/>
      <c r="P152" s="262">
        <f t="shared" si="78"/>
        <v>7</v>
      </c>
      <c r="Q152" s="249">
        <f t="shared" si="84"/>
        <v>0</v>
      </c>
      <c r="R152" s="259">
        <f t="shared" si="79"/>
        <v>0</v>
      </c>
      <c r="S152" s="226">
        <f t="shared" si="80"/>
        <v>0</v>
      </c>
      <c r="T152" s="226">
        <f t="shared" si="81"/>
        <v>0</v>
      </c>
      <c r="U152" s="100">
        <f>SUM(D199:O199)*$O106/100000</f>
        <v>0</v>
      </c>
      <c r="V152" s="260">
        <f t="shared" si="82"/>
        <v>0</v>
      </c>
      <c r="W152" s="261">
        <f t="shared" si="83"/>
        <v>0</v>
      </c>
      <c r="X152" s="229"/>
      <c r="Y152" s="229"/>
      <c r="Z152" s="229"/>
      <c r="AA152" s="229"/>
      <c r="AB152" s="229"/>
      <c r="AC152" s="229"/>
      <c r="AD152" s="195"/>
      <c r="AE152" s="195"/>
    </row>
    <row r="153" spans="1:31" ht="36" customHeight="1">
      <c r="A153" s="139"/>
      <c r="B153" s="162" t="s">
        <v>75</v>
      </c>
      <c r="C153" s="162"/>
      <c r="D153" s="162"/>
      <c r="E153" s="243" t="e">
        <f>$O134/($O134+$O135)*(100-AC115)/0.8+$O135/($O134+$O135)*(100-(AC115))/0.9</f>
        <v>#DIV/0!</v>
      </c>
      <c r="F153" s="553" t="s">
        <v>76</v>
      </c>
      <c r="G153" s="162" t="s">
        <v>77</v>
      </c>
      <c r="H153" s="139"/>
      <c r="I153" s="139"/>
      <c r="J153" s="139"/>
      <c r="K153" s="139"/>
      <c r="L153" s="139"/>
      <c r="M153" s="139"/>
      <c r="N153" s="139"/>
      <c r="O153" s="139"/>
      <c r="P153" s="262">
        <f t="shared" si="78"/>
        <v>8</v>
      </c>
      <c r="Q153" s="249">
        <f t="shared" si="84"/>
        <v>0</v>
      </c>
      <c r="R153" s="259">
        <f t="shared" si="79"/>
        <v>0</v>
      </c>
      <c r="S153" s="226">
        <f t="shared" si="80"/>
        <v>0</v>
      </c>
      <c r="T153" s="226">
        <f t="shared" si="81"/>
        <v>0</v>
      </c>
      <c r="U153" s="100">
        <f>SUM(D203:O203)*$O108/100000</f>
        <v>0</v>
      </c>
      <c r="V153" s="260">
        <f t="shared" si="82"/>
        <v>0</v>
      </c>
      <c r="W153" s="261">
        <f t="shared" si="83"/>
        <v>0</v>
      </c>
      <c r="X153" s="229"/>
      <c r="Y153" s="229"/>
      <c r="Z153" s="229"/>
      <c r="AA153" s="229"/>
      <c r="AB153" s="229"/>
      <c r="AC153" s="229"/>
      <c r="AD153" s="195"/>
      <c r="AE153" s="195"/>
    </row>
    <row r="154" spans="1:31" ht="31.5">
      <c r="A154" s="139"/>
      <c r="B154" s="164" t="s">
        <v>78</v>
      </c>
      <c r="C154" s="733"/>
      <c r="D154" s="733"/>
      <c r="E154" s="734"/>
      <c r="F154" s="717" t="e">
        <f>E142*(1-E153/100)</f>
        <v>#DIV/0!</v>
      </c>
      <c r="G154" s="162" t="s">
        <v>61</v>
      </c>
      <c r="H154" s="139"/>
      <c r="I154" s="139"/>
      <c r="J154" s="139"/>
      <c r="K154" s="139"/>
      <c r="L154" s="139"/>
      <c r="M154" s="139"/>
      <c r="N154" s="139" t="s">
        <v>79</v>
      </c>
      <c r="O154" s="719">
        <f>O134+O135</f>
        <v>0</v>
      </c>
      <c r="P154" s="262">
        <f t="shared" si="78"/>
        <v>9</v>
      </c>
      <c r="Q154" s="249">
        <f t="shared" si="84"/>
        <v>0</v>
      </c>
      <c r="R154" s="259">
        <f t="shared" si="79"/>
        <v>0</v>
      </c>
      <c r="S154" s="226">
        <f t="shared" si="80"/>
        <v>0</v>
      </c>
      <c r="T154" s="226">
        <f t="shared" si="81"/>
        <v>0</v>
      </c>
      <c r="U154" s="100">
        <f>SUM(D207:O207)*$O110/100000</f>
        <v>0</v>
      </c>
      <c r="V154" s="260">
        <f t="shared" si="82"/>
        <v>0</v>
      </c>
      <c r="W154" s="261">
        <f t="shared" si="83"/>
        <v>0</v>
      </c>
      <c r="X154" s="229"/>
      <c r="Y154" s="229"/>
      <c r="Z154" s="229"/>
      <c r="AA154" s="229"/>
      <c r="AB154" s="229"/>
      <c r="AC154" s="229"/>
      <c r="AD154" s="195"/>
      <c r="AE154" s="195"/>
    </row>
    <row r="155" spans="1:31" ht="31.5">
      <c r="A155" s="139"/>
      <c r="B155" s="164" t="s">
        <v>80</v>
      </c>
      <c r="C155" s="733"/>
      <c r="D155" s="733"/>
      <c r="E155" s="735"/>
      <c r="F155" s="711">
        <f>O73*F145/100+O73*(D144/100)*(F148/100)</f>
        <v>0</v>
      </c>
      <c r="G155" s="162" t="s">
        <v>61</v>
      </c>
      <c r="H155" s="139"/>
      <c r="I155" s="139"/>
      <c r="J155" s="139"/>
      <c r="K155" s="139"/>
      <c r="L155" s="139"/>
      <c r="M155" s="139"/>
      <c r="N155" s="720"/>
      <c r="O155" s="721"/>
      <c r="P155" s="262">
        <f t="shared" si="78"/>
        <v>10</v>
      </c>
      <c r="Q155" s="249">
        <f t="shared" si="84"/>
        <v>0</v>
      </c>
      <c r="R155" s="259">
        <f t="shared" si="79"/>
        <v>0</v>
      </c>
      <c r="S155" s="226">
        <f t="shared" si="80"/>
        <v>0</v>
      </c>
      <c r="T155" s="226">
        <f t="shared" si="81"/>
        <v>0</v>
      </c>
      <c r="U155" s="100">
        <f>SUM(D211:O211)*$O112/100000</f>
        <v>0</v>
      </c>
      <c r="V155" s="260">
        <f t="shared" si="82"/>
        <v>0</v>
      </c>
      <c r="W155" s="261">
        <f t="shared" si="83"/>
        <v>0</v>
      </c>
      <c r="X155" s="229"/>
      <c r="Y155" s="229"/>
      <c r="Z155" s="229"/>
      <c r="AA155" s="229"/>
      <c r="AB155" s="229"/>
      <c r="AC155" s="229"/>
      <c r="AD155" s="195"/>
      <c r="AE155" s="150"/>
    </row>
    <row r="156" spans="1:31" ht="16.5" thickBot="1">
      <c r="A156" s="139"/>
      <c r="B156" s="164" t="s">
        <v>81</v>
      </c>
      <c r="C156" s="733"/>
      <c r="D156" s="733"/>
      <c r="E156" s="735"/>
      <c r="F156" s="717" t="e">
        <f>F154-F155</f>
        <v>#DIV/0!</v>
      </c>
      <c r="G156" s="162" t="s">
        <v>61</v>
      </c>
      <c r="H156" s="139"/>
      <c r="I156" s="139"/>
      <c r="J156" s="139"/>
      <c r="K156" s="139"/>
      <c r="L156" s="139"/>
      <c r="M156" s="139"/>
      <c r="N156" s="720" t="s">
        <v>82</v>
      </c>
      <c r="O156" s="721" t="e">
        <f>IF(F156&lt;0,0,(O154/O139)*F156)</f>
        <v>#DIV/0!</v>
      </c>
      <c r="P156" s="262">
        <f t="shared" si="78"/>
        <v>11</v>
      </c>
      <c r="Q156" s="249">
        <f t="shared" si="84"/>
        <v>0</v>
      </c>
      <c r="R156" s="259">
        <f t="shared" si="79"/>
        <v>0</v>
      </c>
      <c r="S156" s="226">
        <f t="shared" si="80"/>
        <v>0</v>
      </c>
      <c r="T156" s="226">
        <f t="shared" si="81"/>
        <v>0</v>
      </c>
      <c r="U156" s="100">
        <f>SUM(D215:O215)*$O114/100000</f>
        <v>0</v>
      </c>
      <c r="V156" s="260">
        <f t="shared" si="82"/>
        <v>0</v>
      </c>
      <c r="W156" s="261">
        <f t="shared" si="83"/>
        <v>0</v>
      </c>
      <c r="X156" s="229"/>
      <c r="Y156" s="229"/>
      <c r="Z156" s="229"/>
      <c r="AA156" s="229"/>
      <c r="AB156" s="229"/>
      <c r="AC156" s="229"/>
      <c r="AD156" s="195"/>
      <c r="AE156" s="150"/>
    </row>
    <row r="157" spans="1:31" ht="33.75" thickBot="1" thickTop="1">
      <c r="A157" s="139"/>
      <c r="B157" s="164" t="s">
        <v>83</v>
      </c>
      <c r="C157" s="733"/>
      <c r="D157" s="733"/>
      <c r="E157" s="735"/>
      <c r="F157" s="718" t="e">
        <f>IF(O154&lt;O156,O154,O156)</f>
        <v>#DIV/0!</v>
      </c>
      <c r="G157" s="162" t="s">
        <v>61</v>
      </c>
      <c r="H157" s="139"/>
      <c r="I157" s="139"/>
      <c r="J157" s="139"/>
      <c r="K157" s="139"/>
      <c r="L157" s="139"/>
      <c r="M157" s="139"/>
      <c r="N157" s="139"/>
      <c r="O157" s="139"/>
      <c r="P157" s="262"/>
      <c r="Q157" s="249"/>
      <c r="R157" s="259"/>
      <c r="S157" s="226"/>
      <c r="T157" s="226"/>
      <c r="U157" s="100"/>
      <c r="V157" s="260"/>
      <c r="W157" s="261"/>
      <c r="X157" s="229"/>
      <c r="Y157" s="229"/>
      <c r="Z157" s="229"/>
      <c r="AA157" s="229"/>
      <c r="AB157" s="229"/>
      <c r="AC157" s="229"/>
      <c r="AD157" s="195"/>
      <c r="AE157" s="150"/>
    </row>
    <row r="158" spans="1:31" ht="24" thickTop="1">
      <c r="A158" s="192" t="s">
        <v>84</v>
      </c>
      <c r="B158" s="139"/>
      <c r="C158" s="139"/>
      <c r="D158" s="139"/>
      <c r="E158" s="139"/>
      <c r="F158" s="139"/>
      <c r="G158" s="139"/>
      <c r="H158" s="139"/>
      <c r="I158" s="139"/>
      <c r="J158" s="139"/>
      <c r="K158" s="139"/>
      <c r="L158" s="139"/>
      <c r="M158" s="139"/>
      <c r="N158" s="139"/>
      <c r="O158" s="139"/>
      <c r="P158" s="262"/>
      <c r="Q158" s="249"/>
      <c r="R158" s="259"/>
      <c r="S158" s="226"/>
      <c r="T158" s="226"/>
      <c r="U158" s="100"/>
      <c r="V158" s="260"/>
      <c r="W158" s="261"/>
      <c r="X158" s="229"/>
      <c r="Y158" s="229"/>
      <c r="Z158" s="229"/>
      <c r="AA158" s="229"/>
      <c r="AB158" s="229"/>
      <c r="AC158" s="229"/>
      <c r="AD158" s="195"/>
      <c r="AE158" s="150"/>
    </row>
    <row r="159" spans="1:31" ht="31.5" customHeight="1">
      <c r="A159" s="276" t="s">
        <v>411</v>
      </c>
      <c r="B159" s="157"/>
      <c r="C159" s="150"/>
      <c r="D159" s="150"/>
      <c r="E159" s="150"/>
      <c r="F159" s="150"/>
      <c r="G159" s="150"/>
      <c r="H159" s="150"/>
      <c r="I159" s="150"/>
      <c r="J159" s="150"/>
      <c r="K159" s="150"/>
      <c r="L159" s="150"/>
      <c r="M159" s="150"/>
      <c r="N159" s="150"/>
      <c r="O159" s="195"/>
      <c r="P159" s="262"/>
      <c r="Q159" s="249"/>
      <c r="R159" s="259"/>
      <c r="S159" s="226"/>
      <c r="T159" s="226"/>
      <c r="U159" s="100"/>
      <c r="V159" s="260"/>
      <c r="W159" s="261"/>
      <c r="X159" s="229"/>
      <c r="Y159" s="229"/>
      <c r="Z159" s="229"/>
      <c r="AA159" s="229"/>
      <c r="AB159" s="229"/>
      <c r="AC159" s="229"/>
      <c r="AD159" s="195"/>
      <c r="AE159" s="150"/>
    </row>
    <row r="160" spans="1:31" ht="18">
      <c r="A160" s="195"/>
      <c r="B160" s="587" t="s">
        <v>85</v>
      </c>
      <c r="C160" s="195"/>
      <c r="D160" s="195"/>
      <c r="E160" s="195"/>
      <c r="F160" s="195"/>
      <c r="G160" s="195"/>
      <c r="H160" s="195"/>
      <c r="I160" s="195"/>
      <c r="J160" s="195"/>
      <c r="K160" s="195"/>
      <c r="L160" s="195"/>
      <c r="M160" s="195"/>
      <c r="N160" s="195"/>
      <c r="O160" s="195"/>
      <c r="P160" s="262"/>
      <c r="Q160" s="249"/>
      <c r="R160" s="259"/>
      <c r="S160" s="226"/>
      <c r="T160" s="226"/>
      <c r="U160" s="100"/>
      <c r="V160" s="260"/>
      <c r="W160" s="261"/>
      <c r="X160" s="229"/>
      <c r="Y160" s="229"/>
      <c r="Z160" s="229"/>
      <c r="AA160" s="229"/>
      <c r="AB160" s="229"/>
      <c r="AC160" s="229"/>
      <c r="AD160" s="195"/>
      <c r="AE160" s="150"/>
    </row>
    <row r="161" spans="1:31" ht="18">
      <c r="A161" s="195"/>
      <c r="B161" s="587" t="s">
        <v>87</v>
      </c>
      <c r="C161" s="195"/>
      <c r="D161" s="195"/>
      <c r="E161" s="195"/>
      <c r="F161" s="195"/>
      <c r="G161" s="195"/>
      <c r="H161" s="195"/>
      <c r="I161" s="195"/>
      <c r="J161" s="195"/>
      <c r="K161" s="195"/>
      <c r="L161" s="195"/>
      <c r="M161" s="195"/>
      <c r="N161" s="195"/>
      <c r="O161" s="195"/>
      <c r="P161" s="262"/>
      <c r="Q161" s="249"/>
      <c r="R161" s="259"/>
      <c r="S161" s="226"/>
      <c r="T161" s="226"/>
      <c r="U161" s="100"/>
      <c r="V161" s="260"/>
      <c r="W161" s="261"/>
      <c r="X161" s="229"/>
      <c r="Y161" s="229"/>
      <c r="Z161" s="229"/>
      <c r="AA161" s="229"/>
      <c r="AB161" s="229"/>
      <c r="AC161" s="229"/>
      <c r="AD161" s="195"/>
      <c r="AE161" s="150"/>
    </row>
    <row r="162" spans="1:31" ht="18">
      <c r="A162" s="195"/>
      <c r="B162" s="587" t="s">
        <v>88</v>
      </c>
      <c r="C162" s="195"/>
      <c r="D162" s="195"/>
      <c r="E162" s="195"/>
      <c r="F162" s="195"/>
      <c r="G162" s="195"/>
      <c r="H162" s="195"/>
      <c r="I162" s="195"/>
      <c r="J162" s="195"/>
      <c r="K162" s="195"/>
      <c r="L162" s="195"/>
      <c r="M162" s="195"/>
      <c r="N162" s="195"/>
      <c r="O162" s="195"/>
      <c r="P162" s="262"/>
      <c r="Q162" s="249"/>
      <c r="R162" s="259"/>
      <c r="S162" s="226"/>
      <c r="T162" s="226"/>
      <c r="U162" s="100"/>
      <c r="V162" s="260"/>
      <c r="W162" s="261"/>
      <c r="X162" s="229"/>
      <c r="Y162" s="229"/>
      <c r="Z162" s="229"/>
      <c r="AA162" s="229"/>
      <c r="AB162" s="229"/>
      <c r="AC162" s="229"/>
      <c r="AD162" s="195"/>
      <c r="AE162" s="150"/>
    </row>
    <row r="163" spans="1:31" ht="18">
      <c r="A163" s="195"/>
      <c r="B163" s="587" t="s">
        <v>89</v>
      </c>
      <c r="C163" s="195"/>
      <c r="D163" s="195"/>
      <c r="E163" s="195"/>
      <c r="F163" s="195"/>
      <c r="G163" s="195"/>
      <c r="H163" s="195"/>
      <c r="I163" s="195"/>
      <c r="J163" s="195"/>
      <c r="K163" s="195"/>
      <c r="L163" s="195"/>
      <c r="M163" s="195"/>
      <c r="N163" s="195"/>
      <c r="O163" s="195"/>
      <c r="P163" s="262"/>
      <c r="Q163" s="249"/>
      <c r="R163" s="259"/>
      <c r="S163" s="226"/>
      <c r="T163" s="226"/>
      <c r="U163" s="100"/>
      <c r="V163" s="260"/>
      <c r="W163" s="261"/>
      <c r="X163" s="229"/>
      <c r="Y163" s="229"/>
      <c r="Z163" s="229"/>
      <c r="AA163" s="229"/>
      <c r="AB163" s="229"/>
      <c r="AC163" s="229"/>
      <c r="AD163" s="195"/>
      <c r="AE163" s="150"/>
    </row>
    <row r="164" spans="1:31" ht="18">
      <c r="A164" s="195"/>
      <c r="B164" s="587" t="s">
        <v>90</v>
      </c>
      <c r="C164" s="195"/>
      <c r="D164" s="195"/>
      <c r="E164" s="195"/>
      <c r="F164" s="195"/>
      <c r="G164" s="195"/>
      <c r="H164" s="195"/>
      <c r="I164" s="195"/>
      <c r="J164" s="195"/>
      <c r="K164" s="195"/>
      <c r="L164" s="195"/>
      <c r="M164" s="195"/>
      <c r="N164" s="195"/>
      <c r="O164" s="195"/>
      <c r="P164" s="262"/>
      <c r="Q164" s="249"/>
      <c r="R164" s="259"/>
      <c r="S164" s="226"/>
      <c r="T164" s="226"/>
      <c r="U164" s="100"/>
      <c r="V164" s="260"/>
      <c r="W164" s="261"/>
      <c r="X164" s="229"/>
      <c r="Y164" s="229"/>
      <c r="Z164" s="229"/>
      <c r="AA164" s="229"/>
      <c r="AB164" s="229"/>
      <c r="AC164" s="229"/>
      <c r="AD164" s="195"/>
      <c r="AE164" s="150"/>
    </row>
    <row r="165" spans="1:31" ht="18">
      <c r="A165" s="195"/>
      <c r="B165" s="587" t="s">
        <v>91</v>
      </c>
      <c r="C165" s="195"/>
      <c r="D165" s="195"/>
      <c r="E165" s="195"/>
      <c r="F165" s="195"/>
      <c r="G165" s="195"/>
      <c r="H165" s="195"/>
      <c r="I165" s="195"/>
      <c r="J165" s="195"/>
      <c r="K165" s="195"/>
      <c r="L165" s="195"/>
      <c r="M165" s="195"/>
      <c r="N165" s="195"/>
      <c r="O165" s="195"/>
      <c r="P165" s="262"/>
      <c r="Q165" s="249"/>
      <c r="R165" s="259"/>
      <c r="S165" s="226"/>
      <c r="T165" s="226"/>
      <c r="U165" s="100"/>
      <c r="V165" s="260"/>
      <c r="W165" s="261"/>
      <c r="X165" s="229"/>
      <c r="Y165" s="229"/>
      <c r="Z165" s="229"/>
      <c r="AA165" s="229"/>
      <c r="AB165" s="229"/>
      <c r="AC165" s="229"/>
      <c r="AD165" s="195"/>
      <c r="AE165" s="150"/>
    </row>
    <row r="166" spans="1:31" ht="18">
      <c r="A166" s="195"/>
      <c r="B166" s="587" t="s">
        <v>93</v>
      </c>
      <c r="C166" s="195"/>
      <c r="D166" s="195"/>
      <c r="E166" s="195"/>
      <c r="F166" s="195"/>
      <c r="G166" s="195"/>
      <c r="H166" s="195"/>
      <c r="I166" s="195"/>
      <c r="J166" s="195"/>
      <c r="K166" s="195"/>
      <c r="L166" s="195"/>
      <c r="M166" s="195"/>
      <c r="N166" s="195"/>
      <c r="O166" s="195"/>
      <c r="P166" s="262">
        <f>P156+1</f>
        <v>12</v>
      </c>
      <c r="Q166" s="249">
        <f>AC87</f>
        <v>0</v>
      </c>
      <c r="R166" s="259">
        <f>R13</f>
        <v>0</v>
      </c>
      <c r="S166" s="226">
        <f t="shared" si="80"/>
        <v>0</v>
      </c>
      <c r="T166" s="226">
        <f t="shared" si="81"/>
        <v>0</v>
      </c>
      <c r="U166" s="100">
        <f>SUM(D219:O219)*$O116/100000</f>
        <v>0</v>
      </c>
      <c r="V166" s="260">
        <f t="shared" si="82"/>
        <v>0</v>
      </c>
      <c r="W166" s="261">
        <f t="shared" si="83"/>
        <v>0</v>
      </c>
      <c r="X166" s="229"/>
      <c r="Y166" s="229"/>
      <c r="Z166" s="229"/>
      <c r="AA166" s="229"/>
      <c r="AB166" s="229"/>
      <c r="AC166" s="229"/>
      <c r="AD166" s="195"/>
      <c r="AE166" s="195"/>
    </row>
    <row r="167" spans="1:31" ht="18">
      <c r="A167" s="195"/>
      <c r="B167" s="587" t="s">
        <v>95</v>
      </c>
      <c r="C167" s="195"/>
      <c r="D167" s="195"/>
      <c r="E167" s="195"/>
      <c r="F167" s="195"/>
      <c r="G167" s="195"/>
      <c r="H167" s="195"/>
      <c r="I167" s="195"/>
      <c r="J167" s="195"/>
      <c r="K167" s="195"/>
      <c r="L167" s="195"/>
      <c r="M167" s="195"/>
      <c r="N167" s="195"/>
      <c r="O167" s="195"/>
      <c r="P167" s="262">
        <f>P166+1</f>
        <v>13</v>
      </c>
      <c r="Q167" s="249">
        <f>AC88</f>
        <v>0</v>
      </c>
      <c r="R167" s="259">
        <f>R14</f>
        <v>0</v>
      </c>
      <c r="S167" s="226">
        <f t="shared" si="80"/>
        <v>0</v>
      </c>
      <c r="T167" s="226">
        <f t="shared" si="81"/>
        <v>0</v>
      </c>
      <c r="U167" s="100">
        <f>SUM(D223:O223)*$O118/100000</f>
        <v>0</v>
      </c>
      <c r="V167" s="260">
        <f t="shared" si="82"/>
        <v>0</v>
      </c>
      <c r="W167" s="261">
        <f t="shared" si="83"/>
        <v>0</v>
      </c>
      <c r="X167" s="229"/>
      <c r="Y167" s="229"/>
      <c r="Z167" s="229"/>
      <c r="AA167" s="229"/>
      <c r="AB167" s="229"/>
      <c r="AC167" s="229"/>
      <c r="AD167" s="195"/>
      <c r="AE167" s="195"/>
    </row>
    <row r="168" spans="1:31" ht="15.75" customHeight="1" thickBot="1">
      <c r="A168" s="195"/>
      <c r="B168" s="277"/>
      <c r="C168" s="558" t="s">
        <v>96</v>
      </c>
      <c r="D168" s="563">
        <f aca="true" t="shared" si="85" ref="D168:O168">D39</f>
        <v>0</v>
      </c>
      <c r="E168" s="564">
        <f t="shared" si="85"/>
        <v>0</v>
      </c>
      <c r="F168" s="564">
        <f t="shared" si="85"/>
        <v>0</v>
      </c>
      <c r="G168" s="564">
        <f t="shared" si="85"/>
        <v>0</v>
      </c>
      <c r="H168" s="564">
        <f t="shared" si="85"/>
        <v>0</v>
      </c>
      <c r="I168" s="564">
        <f t="shared" si="85"/>
        <v>0</v>
      </c>
      <c r="J168" s="564">
        <f t="shared" si="85"/>
        <v>0</v>
      </c>
      <c r="K168" s="564">
        <f t="shared" si="85"/>
        <v>0</v>
      </c>
      <c r="L168" s="564">
        <f t="shared" si="85"/>
        <v>0</v>
      </c>
      <c r="M168" s="564">
        <f t="shared" si="85"/>
        <v>0</v>
      </c>
      <c r="N168" s="564">
        <f t="shared" si="85"/>
        <v>0</v>
      </c>
      <c r="O168" s="565">
        <f t="shared" si="85"/>
        <v>0</v>
      </c>
      <c r="P168" s="262">
        <f>P167+1</f>
        <v>14</v>
      </c>
      <c r="Q168" s="249">
        <f>AC89</f>
        <v>0</v>
      </c>
      <c r="R168" s="259">
        <f>R15</f>
        <v>0</v>
      </c>
      <c r="S168" s="226">
        <f t="shared" si="80"/>
        <v>0</v>
      </c>
      <c r="T168" s="226">
        <f t="shared" si="81"/>
        <v>0</v>
      </c>
      <c r="U168" s="100">
        <f>SUM(D227:O227)*$O120/100000</f>
        <v>0</v>
      </c>
      <c r="V168" s="260">
        <f t="shared" si="82"/>
        <v>0</v>
      </c>
      <c r="W168" s="261">
        <f t="shared" si="83"/>
        <v>0</v>
      </c>
      <c r="X168" s="229"/>
      <c r="Y168" s="229"/>
      <c r="Z168" s="229"/>
      <c r="AA168" s="229"/>
      <c r="AB168" s="229"/>
      <c r="AC168" s="229"/>
      <c r="AD168" s="195"/>
      <c r="AE168" s="195"/>
    </row>
    <row r="169" spans="1:31" ht="15.75" customHeight="1" thickBot="1">
      <c r="A169" s="280"/>
      <c r="B169" s="281"/>
      <c r="C169" s="282" t="s">
        <v>98</v>
      </c>
      <c r="D169" s="644">
        <v>17.5</v>
      </c>
      <c r="E169" s="567">
        <v>0</v>
      </c>
      <c r="F169" s="567">
        <v>0</v>
      </c>
      <c r="G169" s="567">
        <v>0</v>
      </c>
      <c r="H169" s="567">
        <v>0</v>
      </c>
      <c r="I169" s="642">
        <v>7.5</v>
      </c>
      <c r="J169" s="567">
        <v>0</v>
      </c>
      <c r="K169" s="567">
        <v>0</v>
      </c>
      <c r="L169" s="567">
        <v>0</v>
      </c>
      <c r="M169" s="642">
        <v>35.5</v>
      </c>
      <c r="N169" s="641">
        <v>83</v>
      </c>
      <c r="O169" s="643">
        <v>44.5</v>
      </c>
      <c r="P169" s="262"/>
      <c r="Q169" s="249"/>
      <c r="R169" s="259"/>
      <c r="S169" s="226"/>
      <c r="T169" s="226"/>
      <c r="U169" s="100"/>
      <c r="V169" s="260"/>
      <c r="W169" s="261"/>
      <c r="X169" s="229"/>
      <c r="Y169" s="229"/>
      <c r="Z169" s="229"/>
      <c r="AA169" s="229"/>
      <c r="AB169" s="229"/>
      <c r="AC169" s="229"/>
      <c r="AD169" s="195"/>
      <c r="AE169" s="195"/>
    </row>
    <row r="170" spans="1:31" ht="15.75" customHeight="1" thickTop="1">
      <c r="A170" s="283"/>
      <c r="B170" s="180" t="s">
        <v>31</v>
      </c>
      <c r="C170" s="284"/>
      <c r="D170" s="285"/>
      <c r="E170" s="286"/>
      <c r="F170" s="286"/>
      <c r="G170" s="286"/>
      <c r="H170" s="286"/>
      <c r="I170" s="286"/>
      <c r="J170" s="286"/>
      <c r="K170" s="286"/>
      <c r="L170" s="286"/>
      <c r="M170" s="286"/>
      <c r="N170" s="286"/>
      <c r="O170" s="287"/>
      <c r="P170" s="262"/>
      <c r="Q170" s="249"/>
      <c r="R170" s="259"/>
      <c r="S170" s="226"/>
      <c r="T170" s="226"/>
      <c r="U170" s="100"/>
      <c r="V170" s="260"/>
      <c r="W170" s="261"/>
      <c r="X170" s="229"/>
      <c r="Y170" s="229"/>
      <c r="Z170" s="229"/>
      <c r="AA170" s="229"/>
      <c r="AB170" s="229"/>
      <c r="AC170" s="229"/>
      <c r="AD170" s="195"/>
      <c r="AE170" s="195"/>
    </row>
    <row r="171" spans="1:31" ht="21" customHeight="1" thickBot="1">
      <c r="A171" s="178" t="s">
        <v>788</v>
      </c>
      <c r="B171" s="288" t="s">
        <v>99</v>
      </c>
      <c r="C171" s="559"/>
      <c r="D171" s="289"/>
      <c r="E171" s="289"/>
      <c r="F171" s="289"/>
      <c r="G171" s="289"/>
      <c r="H171" s="289"/>
      <c r="I171" s="289"/>
      <c r="J171" s="289"/>
      <c r="K171" s="289"/>
      <c r="L171" s="289"/>
      <c r="M171" s="289"/>
      <c r="N171" s="289"/>
      <c r="O171" s="290"/>
      <c r="P171" s="262"/>
      <c r="Q171" s="249"/>
      <c r="R171" s="259"/>
      <c r="S171" s="226"/>
      <c r="T171" s="226"/>
      <c r="U171" s="100"/>
      <c r="V171" s="260"/>
      <c r="W171" s="261"/>
      <c r="X171" s="229"/>
      <c r="Y171" s="229"/>
      <c r="Z171" s="229"/>
      <c r="AA171" s="229"/>
      <c r="AB171" s="229"/>
      <c r="AC171" s="229"/>
      <c r="AD171" s="195"/>
      <c r="AE171" s="195"/>
    </row>
    <row r="172" spans="1:31" ht="27" customHeight="1" thickTop="1">
      <c r="A172" s="150"/>
      <c r="B172" s="291"/>
      <c r="C172" s="560" t="s">
        <v>100</v>
      </c>
      <c r="D172" s="654">
        <f aca="true" t="shared" si="86" ref="D172:O172">R25</f>
        <v>0</v>
      </c>
      <c r="E172" s="655">
        <f t="shared" si="86"/>
        <v>0</v>
      </c>
      <c r="F172" s="655">
        <f t="shared" si="86"/>
        <v>0</v>
      </c>
      <c r="G172" s="655">
        <f t="shared" si="86"/>
        <v>0</v>
      </c>
      <c r="H172" s="655">
        <f t="shared" si="86"/>
        <v>0</v>
      </c>
      <c r="I172" s="655">
        <f t="shared" si="86"/>
        <v>0</v>
      </c>
      <c r="J172" s="655">
        <f t="shared" si="86"/>
        <v>0</v>
      </c>
      <c r="K172" s="655">
        <f t="shared" si="86"/>
        <v>0</v>
      </c>
      <c r="L172" s="655">
        <f t="shared" si="86"/>
        <v>0</v>
      </c>
      <c r="M172" s="655">
        <f t="shared" si="86"/>
        <v>0</v>
      </c>
      <c r="N172" s="655">
        <f t="shared" si="86"/>
        <v>0</v>
      </c>
      <c r="O172" s="656">
        <f t="shared" si="86"/>
        <v>0</v>
      </c>
      <c r="P172" s="262"/>
      <c r="Q172" s="249"/>
      <c r="R172" s="259"/>
      <c r="S172" s="226"/>
      <c r="T172" s="226"/>
      <c r="U172" s="100"/>
      <c r="V172" s="260"/>
      <c r="W172" s="261"/>
      <c r="X172" s="229"/>
      <c r="Y172" s="229"/>
      <c r="Z172" s="229"/>
      <c r="AA172" s="229"/>
      <c r="AB172" s="229"/>
      <c r="AC172" s="229"/>
      <c r="AD172" s="195"/>
      <c r="AE172" s="195"/>
    </row>
    <row r="173" spans="1:31" ht="18.75">
      <c r="A173" s="555">
        <v>1</v>
      </c>
      <c r="B173" s="584" t="str">
        <f>$B$41</f>
        <v>Arroz inundado #1</v>
      </c>
      <c r="C173" s="561" t="s">
        <v>101</v>
      </c>
      <c r="D173" s="657"/>
      <c r="E173" s="657"/>
      <c r="F173" s="657"/>
      <c r="G173" s="657"/>
      <c r="H173" s="657"/>
      <c r="I173" s="657"/>
      <c r="J173" s="657"/>
      <c r="K173" s="657"/>
      <c r="L173" s="657"/>
      <c r="M173" s="657"/>
      <c r="N173" s="657"/>
      <c r="O173" s="657"/>
      <c r="P173" s="262">
        <f>P168+1</f>
        <v>15</v>
      </c>
      <c r="Q173" s="249">
        <f>AC90</f>
        <v>0</v>
      </c>
      <c r="R173" s="259">
        <f>R16</f>
        <v>0</v>
      </c>
      <c r="S173" s="226">
        <f t="shared" si="80"/>
        <v>0</v>
      </c>
      <c r="T173" s="226">
        <f t="shared" si="81"/>
        <v>0</v>
      </c>
      <c r="U173" s="100">
        <f>SUM(D231:O231)*$O122/100000</f>
        <v>0</v>
      </c>
      <c r="V173" s="260">
        <f t="shared" si="82"/>
        <v>0</v>
      </c>
      <c r="W173" s="261">
        <f t="shared" si="83"/>
        <v>0</v>
      </c>
      <c r="X173" s="229"/>
      <c r="Y173" s="229"/>
      <c r="Z173" s="229"/>
      <c r="AA173" s="229"/>
      <c r="AB173" s="229"/>
      <c r="AC173" s="229"/>
      <c r="AD173" s="195"/>
      <c r="AE173" s="195"/>
    </row>
    <row r="174" spans="1:31" ht="18.75">
      <c r="A174" s="555"/>
      <c r="B174" s="584"/>
      <c r="C174" s="561" t="s">
        <v>102</v>
      </c>
      <c r="D174" s="658">
        <f aca="true" t="shared" si="87" ref="D174:N174">D$169*D173/100</f>
        <v>0</v>
      </c>
      <c r="E174" s="659">
        <f t="shared" si="87"/>
        <v>0</v>
      </c>
      <c r="F174" s="659">
        <f t="shared" si="87"/>
        <v>0</v>
      </c>
      <c r="G174" s="659">
        <f t="shared" si="87"/>
        <v>0</v>
      </c>
      <c r="H174" s="659">
        <f t="shared" si="87"/>
        <v>0</v>
      </c>
      <c r="I174" s="659">
        <f t="shared" si="87"/>
        <v>0</v>
      </c>
      <c r="J174" s="659">
        <f t="shared" si="87"/>
        <v>0</v>
      </c>
      <c r="K174" s="659">
        <f t="shared" si="87"/>
        <v>0</v>
      </c>
      <c r="L174" s="659">
        <f t="shared" si="87"/>
        <v>0</v>
      </c>
      <c r="M174" s="659">
        <f t="shared" si="87"/>
        <v>0</v>
      </c>
      <c r="N174" s="659">
        <f t="shared" si="87"/>
        <v>0</v>
      </c>
      <c r="O174" s="659">
        <f>O$169*$O173/100</f>
        <v>0</v>
      </c>
      <c r="P174" s="262">
        <f>P173+1</f>
        <v>16</v>
      </c>
      <c r="Q174" s="249">
        <f>AC91</f>
        <v>0</v>
      </c>
      <c r="R174" s="259">
        <f>R17</f>
        <v>0</v>
      </c>
      <c r="S174" s="226">
        <f t="shared" si="80"/>
        <v>0</v>
      </c>
      <c r="T174" s="226">
        <f t="shared" si="81"/>
        <v>0</v>
      </c>
      <c r="U174" s="100">
        <f>SUM(D235:O235)*$O124/100000</f>
        <v>0</v>
      </c>
      <c r="V174" s="260">
        <f t="shared" si="82"/>
        <v>0</v>
      </c>
      <c r="W174" s="261">
        <f t="shared" si="83"/>
        <v>0</v>
      </c>
      <c r="X174" s="229"/>
      <c r="Y174" s="229"/>
      <c r="Z174" s="229"/>
      <c r="AA174" s="229"/>
      <c r="AB174" s="229"/>
      <c r="AC174" s="229"/>
      <c r="AD174" s="195"/>
      <c r="AE174" s="195"/>
    </row>
    <row r="175" spans="1:31" ht="16.5" customHeight="1" thickBot="1">
      <c r="A175" s="556"/>
      <c r="B175" s="585"/>
      <c r="C175" s="562" t="s">
        <v>103</v>
      </c>
      <c r="D175" s="660"/>
      <c r="E175" s="660"/>
      <c r="F175" s="660"/>
      <c r="G175" s="660"/>
      <c r="H175" s="660"/>
      <c r="I175" s="660"/>
      <c r="J175" s="660"/>
      <c r="K175" s="660"/>
      <c r="L175" s="660"/>
      <c r="M175" s="660"/>
      <c r="N175" s="660"/>
      <c r="O175" s="660"/>
      <c r="P175" s="262">
        <f>P174+1</f>
        <v>17</v>
      </c>
      <c r="Q175" s="249">
        <f>AC92</f>
        <v>0</v>
      </c>
      <c r="R175" s="259">
        <f>R18</f>
        <v>0</v>
      </c>
      <c r="S175" s="226">
        <f t="shared" si="80"/>
        <v>0</v>
      </c>
      <c r="T175" s="226">
        <f t="shared" si="81"/>
        <v>0</v>
      </c>
      <c r="U175" s="100">
        <f>SUM(D239:O239)*$O126/100000</f>
        <v>0</v>
      </c>
      <c r="V175" s="260">
        <f t="shared" si="82"/>
        <v>0</v>
      </c>
      <c r="W175" s="261">
        <f t="shared" si="83"/>
        <v>0</v>
      </c>
      <c r="X175" s="229"/>
      <c r="Y175" s="229"/>
      <c r="Z175" s="229"/>
      <c r="AA175" s="229"/>
      <c r="AB175" s="229"/>
      <c r="AC175" s="229"/>
      <c r="AD175" s="195"/>
      <c r="AE175" s="195"/>
    </row>
    <row r="176" spans="1:31" ht="20.25" thickBot="1" thickTop="1">
      <c r="A176" s="513"/>
      <c r="B176" s="586"/>
      <c r="C176" s="560" t="s">
        <v>100</v>
      </c>
      <c r="D176" s="654">
        <f aca="true" t="shared" si="88" ref="D176:O176">R26</f>
        <v>0</v>
      </c>
      <c r="E176" s="655">
        <f t="shared" si="88"/>
        <v>0</v>
      </c>
      <c r="F176" s="655">
        <f t="shared" si="88"/>
        <v>0</v>
      </c>
      <c r="G176" s="655">
        <f t="shared" si="88"/>
        <v>0</v>
      </c>
      <c r="H176" s="655">
        <f t="shared" si="88"/>
        <v>0</v>
      </c>
      <c r="I176" s="655">
        <f t="shared" si="88"/>
        <v>0</v>
      </c>
      <c r="J176" s="655">
        <f t="shared" si="88"/>
        <v>0</v>
      </c>
      <c r="K176" s="655">
        <f t="shared" si="88"/>
        <v>0</v>
      </c>
      <c r="L176" s="655">
        <f t="shared" si="88"/>
        <v>0</v>
      </c>
      <c r="M176" s="655">
        <f t="shared" si="88"/>
        <v>0</v>
      </c>
      <c r="N176" s="655">
        <f t="shared" si="88"/>
        <v>0</v>
      </c>
      <c r="O176" s="655">
        <f t="shared" si="88"/>
        <v>0</v>
      </c>
      <c r="P176" s="139"/>
      <c r="Q176" s="139"/>
      <c r="R176" s="229"/>
      <c r="S176" s="266"/>
      <c r="T176" s="267"/>
      <c r="U176" s="150"/>
      <c r="V176" s="266" t="s">
        <v>86</v>
      </c>
      <c r="W176" s="268">
        <f>SUM(W146:W175)</f>
        <v>0</v>
      </c>
      <c r="X176" s="229"/>
      <c r="Y176" s="229"/>
      <c r="Z176" s="229"/>
      <c r="AA176" s="229"/>
      <c r="AB176" s="229"/>
      <c r="AC176" s="229"/>
      <c r="AD176" s="195"/>
      <c r="AE176" s="195"/>
    </row>
    <row r="177" spans="1:31" ht="18.75">
      <c r="A177" s="513">
        <v>2</v>
      </c>
      <c r="B177" s="584" t="str">
        <f>$B$42</f>
        <v>Arroz inundado #2</v>
      </c>
      <c r="C177" s="561" t="s">
        <v>101</v>
      </c>
      <c r="D177" s="657"/>
      <c r="E177" s="657"/>
      <c r="F177" s="657"/>
      <c r="G177" s="657"/>
      <c r="H177" s="657"/>
      <c r="I177" s="657"/>
      <c r="J177" s="657"/>
      <c r="K177" s="657"/>
      <c r="L177" s="657"/>
      <c r="M177" s="657"/>
      <c r="N177" s="657"/>
      <c r="O177" s="657"/>
      <c r="P177" s="139"/>
      <c r="Q177" s="139"/>
      <c r="R177" s="229"/>
      <c r="S177" s="269"/>
      <c r="T177" s="249"/>
      <c r="U177" s="229"/>
      <c r="V177" s="229"/>
      <c r="W177" s="229"/>
      <c r="X177" s="229"/>
      <c r="Y177" s="229"/>
      <c r="Z177" s="229"/>
      <c r="AA177" s="229"/>
      <c r="AB177" s="229"/>
      <c r="AC177" s="229"/>
      <c r="AD177" s="195"/>
      <c r="AE177" s="195"/>
    </row>
    <row r="178" spans="1:31" ht="19.5" thickBot="1">
      <c r="A178" s="555"/>
      <c r="B178" s="584"/>
      <c r="C178" s="561" t="s">
        <v>102</v>
      </c>
      <c r="D178" s="658">
        <f aca="true" t="shared" si="89" ref="D178:N178">D$169*D177/100</f>
        <v>0</v>
      </c>
      <c r="E178" s="659">
        <f t="shared" si="89"/>
        <v>0</v>
      </c>
      <c r="F178" s="659">
        <f t="shared" si="89"/>
        <v>0</v>
      </c>
      <c r="G178" s="659">
        <f t="shared" si="89"/>
        <v>0</v>
      </c>
      <c r="H178" s="659">
        <f t="shared" si="89"/>
        <v>0</v>
      </c>
      <c r="I178" s="659">
        <f t="shared" si="89"/>
        <v>0</v>
      </c>
      <c r="J178" s="659">
        <f t="shared" si="89"/>
        <v>0</v>
      </c>
      <c r="K178" s="659">
        <f t="shared" si="89"/>
        <v>0</v>
      </c>
      <c r="L178" s="659">
        <f t="shared" si="89"/>
        <v>0</v>
      </c>
      <c r="M178" s="659">
        <f t="shared" si="89"/>
        <v>0</v>
      </c>
      <c r="N178" s="659">
        <f t="shared" si="89"/>
        <v>0</v>
      </c>
      <c r="O178" s="659">
        <f>O$169*$O177/100</f>
        <v>0</v>
      </c>
      <c r="P178" s="139"/>
      <c r="Q178" s="139"/>
      <c r="R178" s="229"/>
      <c r="S178" s="229"/>
      <c r="T178" s="245"/>
      <c r="U178" s="229"/>
      <c r="V178" s="229"/>
      <c r="W178" s="229"/>
      <c r="X178" s="229"/>
      <c r="Y178" s="229"/>
      <c r="Z178" s="229"/>
      <c r="AA178" s="229"/>
      <c r="AB178" s="229"/>
      <c r="AC178" s="229"/>
      <c r="AD178" s="195"/>
      <c r="AE178" s="195"/>
    </row>
    <row r="179" spans="1:31" ht="20.25" thickBot="1" thickTop="1">
      <c r="A179" s="556"/>
      <c r="B179" s="585"/>
      <c r="C179" s="562" t="s">
        <v>103</v>
      </c>
      <c r="D179" s="660"/>
      <c r="E179" s="660"/>
      <c r="F179" s="660"/>
      <c r="G179" s="660"/>
      <c r="H179" s="660"/>
      <c r="I179" s="660"/>
      <c r="J179" s="660"/>
      <c r="K179" s="660"/>
      <c r="L179" s="660"/>
      <c r="M179" s="660"/>
      <c r="N179" s="660"/>
      <c r="O179" s="660"/>
      <c r="P179" s="139"/>
      <c r="Q179" s="139"/>
      <c r="R179" s="270"/>
      <c r="S179" s="229"/>
      <c r="T179" s="271"/>
      <c r="U179" s="196"/>
      <c r="V179" s="229"/>
      <c r="W179" s="229"/>
      <c r="X179" s="229"/>
      <c r="Y179" s="229"/>
      <c r="Z179" s="229"/>
      <c r="AA179" s="229"/>
      <c r="AB179" s="229"/>
      <c r="AC179" s="229"/>
      <c r="AD179" s="195"/>
      <c r="AE179" s="195"/>
    </row>
    <row r="180" spans="1:31" ht="19.5" thickTop="1">
      <c r="A180" s="513"/>
      <c r="B180" s="586"/>
      <c r="C180" s="560" t="s">
        <v>100</v>
      </c>
      <c r="D180" s="654">
        <f aca="true" t="shared" si="90" ref="D180:O180">R27</f>
        <v>0</v>
      </c>
      <c r="E180" s="655">
        <f t="shared" si="90"/>
        <v>0</v>
      </c>
      <c r="F180" s="655">
        <f t="shared" si="90"/>
        <v>0</v>
      </c>
      <c r="G180" s="655">
        <f t="shared" si="90"/>
        <v>0</v>
      </c>
      <c r="H180" s="655">
        <f t="shared" si="90"/>
        <v>0</v>
      </c>
      <c r="I180" s="655">
        <f t="shared" si="90"/>
        <v>0</v>
      </c>
      <c r="J180" s="655">
        <f t="shared" si="90"/>
        <v>0</v>
      </c>
      <c r="K180" s="655">
        <f t="shared" si="90"/>
        <v>0</v>
      </c>
      <c r="L180" s="655">
        <f t="shared" si="90"/>
        <v>0</v>
      </c>
      <c r="M180" s="655">
        <f t="shared" si="90"/>
        <v>0</v>
      </c>
      <c r="N180" s="655">
        <f t="shared" si="90"/>
        <v>0</v>
      </c>
      <c r="O180" s="655">
        <f t="shared" si="90"/>
        <v>0</v>
      </c>
      <c r="P180" s="139"/>
      <c r="Q180" s="139"/>
      <c r="R180" s="229"/>
      <c r="S180" s="229"/>
      <c r="T180" s="229"/>
      <c r="U180" s="196"/>
      <c r="V180" s="229"/>
      <c r="W180" s="229"/>
      <c r="X180" s="229"/>
      <c r="Y180" s="229"/>
      <c r="Z180" s="229"/>
      <c r="AA180" s="229"/>
      <c r="AB180" s="229"/>
      <c r="AC180" s="229"/>
      <c r="AD180" s="195"/>
      <c r="AE180" s="195"/>
    </row>
    <row r="181" spans="1:31" ht="20.25">
      <c r="A181" s="513">
        <v>3</v>
      </c>
      <c r="B181" s="584" t="str">
        <f>$B$43</f>
        <v>Arroz inundado #3</v>
      </c>
      <c r="C181" s="561" t="s">
        <v>101</v>
      </c>
      <c r="D181" s="657"/>
      <c r="E181" s="661"/>
      <c r="F181" s="661"/>
      <c r="G181" s="661"/>
      <c r="H181" s="661"/>
      <c r="I181" s="661"/>
      <c r="J181" s="661"/>
      <c r="K181" s="661"/>
      <c r="L181" s="661"/>
      <c r="M181" s="661"/>
      <c r="N181" s="661"/>
      <c r="O181" s="661"/>
      <c r="P181" s="272" t="s">
        <v>92</v>
      </c>
      <c r="Q181" s="139"/>
      <c r="R181" s="229"/>
      <c r="S181" s="229"/>
      <c r="T181" s="229"/>
      <c r="U181" s="229"/>
      <c r="V181" s="229"/>
      <c r="W181" s="229"/>
      <c r="X181" s="229"/>
      <c r="Y181" s="229"/>
      <c r="Z181" s="229"/>
      <c r="AA181" s="229"/>
      <c r="AB181" s="229"/>
      <c r="AC181" s="229"/>
      <c r="AD181" s="195"/>
      <c r="AE181" s="195"/>
    </row>
    <row r="182" spans="1:31" ht="20.25">
      <c r="A182" s="555"/>
      <c r="B182" s="584"/>
      <c r="C182" s="561" t="s">
        <v>102</v>
      </c>
      <c r="D182" s="658">
        <f aca="true" t="shared" si="91" ref="D182:N182">D$169*D181/100</f>
        <v>0</v>
      </c>
      <c r="E182" s="659">
        <f t="shared" si="91"/>
        <v>0</v>
      </c>
      <c r="F182" s="659">
        <f t="shared" si="91"/>
        <v>0</v>
      </c>
      <c r="G182" s="659">
        <f t="shared" si="91"/>
        <v>0</v>
      </c>
      <c r="H182" s="659">
        <f t="shared" si="91"/>
        <v>0</v>
      </c>
      <c r="I182" s="659">
        <f t="shared" si="91"/>
        <v>0</v>
      </c>
      <c r="J182" s="659">
        <f t="shared" si="91"/>
        <v>0</v>
      </c>
      <c r="K182" s="659">
        <f t="shared" si="91"/>
        <v>0</v>
      </c>
      <c r="L182" s="659">
        <f t="shared" si="91"/>
        <v>0</v>
      </c>
      <c r="M182" s="659">
        <f t="shared" si="91"/>
        <v>0</v>
      </c>
      <c r="N182" s="659">
        <f t="shared" si="91"/>
        <v>0</v>
      </c>
      <c r="O182" s="659">
        <f>O$169*$O181/100</f>
        <v>0</v>
      </c>
      <c r="P182" s="273" t="s">
        <v>94</v>
      </c>
      <c r="Q182" s="139"/>
      <c r="R182" s="139"/>
      <c r="S182" s="139"/>
      <c r="T182" s="139"/>
      <c r="U182" s="139"/>
      <c r="V182" s="139"/>
      <c r="W182" s="139"/>
      <c r="X182" s="139"/>
      <c r="Y182" s="139"/>
      <c r="Z182" s="139"/>
      <c r="AA182" s="139"/>
      <c r="AB182" s="139"/>
      <c r="AC182" s="139"/>
      <c r="AD182" s="139"/>
      <c r="AE182" s="195"/>
    </row>
    <row r="183" spans="1:31" ht="19.5" thickBot="1">
      <c r="A183" s="556"/>
      <c r="B183" s="585"/>
      <c r="C183" s="562" t="s">
        <v>103</v>
      </c>
      <c r="D183" s="660"/>
      <c r="E183" s="662"/>
      <c r="F183" s="662"/>
      <c r="G183" s="662"/>
      <c r="H183" s="662"/>
      <c r="I183" s="662"/>
      <c r="J183" s="662"/>
      <c r="K183" s="662"/>
      <c r="L183" s="662"/>
      <c r="M183" s="662"/>
      <c r="N183" s="662"/>
      <c r="O183" s="663"/>
      <c r="P183" s="139"/>
      <c r="Q183" s="139"/>
      <c r="R183" s="139"/>
      <c r="S183" s="139"/>
      <c r="T183" s="139"/>
      <c r="U183" s="139"/>
      <c r="V183" s="139"/>
      <c r="W183" s="139"/>
      <c r="X183" s="139"/>
      <c r="Y183" s="139"/>
      <c r="Z183" s="139"/>
      <c r="AA183" s="139"/>
      <c r="AB183" s="139"/>
      <c r="AC183" s="139"/>
      <c r="AD183" s="139"/>
      <c r="AE183" s="195"/>
    </row>
    <row r="184" spans="1:31" ht="19.5" thickTop="1">
      <c r="A184" s="513"/>
      <c r="B184" s="586"/>
      <c r="C184" s="560" t="s">
        <v>100</v>
      </c>
      <c r="D184" s="654">
        <f aca="true" t="shared" si="92" ref="D184:O184">R28</f>
        <v>0</v>
      </c>
      <c r="E184" s="655">
        <f t="shared" si="92"/>
        <v>0</v>
      </c>
      <c r="F184" s="655">
        <f t="shared" si="92"/>
        <v>0</v>
      </c>
      <c r="G184" s="655">
        <f t="shared" si="92"/>
        <v>0</v>
      </c>
      <c r="H184" s="655">
        <f t="shared" si="92"/>
        <v>0</v>
      </c>
      <c r="I184" s="655">
        <f t="shared" si="92"/>
        <v>0</v>
      </c>
      <c r="J184" s="655">
        <f t="shared" si="92"/>
        <v>0</v>
      </c>
      <c r="K184" s="655">
        <f t="shared" si="92"/>
        <v>0</v>
      </c>
      <c r="L184" s="655">
        <f t="shared" si="92"/>
        <v>0</v>
      </c>
      <c r="M184" s="655">
        <f t="shared" si="92"/>
        <v>0</v>
      </c>
      <c r="N184" s="655">
        <f t="shared" si="92"/>
        <v>0</v>
      </c>
      <c r="O184" s="655">
        <f t="shared" si="92"/>
        <v>0</v>
      </c>
      <c r="P184" s="237" t="s">
        <v>97</v>
      </c>
      <c r="Q184" s="207">
        <f aca="true" t="shared" si="93" ref="Q184:AB184">D39</f>
        <v>0</v>
      </c>
      <c r="R184" s="207">
        <f t="shared" si="93"/>
        <v>0</v>
      </c>
      <c r="S184" s="207">
        <f t="shared" si="93"/>
        <v>0</v>
      </c>
      <c r="T184" s="207">
        <f t="shared" si="93"/>
        <v>0</v>
      </c>
      <c r="U184" s="207">
        <f t="shared" si="93"/>
        <v>0</v>
      </c>
      <c r="V184" s="207">
        <f t="shared" si="93"/>
        <v>0</v>
      </c>
      <c r="W184" s="207">
        <f t="shared" si="93"/>
        <v>0</v>
      </c>
      <c r="X184" s="207">
        <f t="shared" si="93"/>
        <v>0</v>
      </c>
      <c r="Y184" s="207">
        <f t="shared" si="93"/>
        <v>0</v>
      </c>
      <c r="Z184" s="207">
        <f t="shared" si="93"/>
        <v>0</v>
      </c>
      <c r="AA184" s="207">
        <f t="shared" si="93"/>
        <v>0</v>
      </c>
      <c r="AB184" s="207">
        <f t="shared" si="93"/>
        <v>0</v>
      </c>
      <c r="AC184" s="230" t="s">
        <v>4</v>
      </c>
      <c r="AD184" s="139"/>
      <c r="AE184" s="195"/>
    </row>
    <row r="185" spans="1:31" ht="18.75">
      <c r="A185" s="513">
        <v>4</v>
      </c>
      <c r="B185" s="584">
        <f>$B$44</f>
        <v>0</v>
      </c>
      <c r="C185" s="561" t="s">
        <v>101</v>
      </c>
      <c r="D185" s="657"/>
      <c r="E185" s="657"/>
      <c r="F185" s="657"/>
      <c r="G185" s="657"/>
      <c r="H185" s="657"/>
      <c r="I185" s="657"/>
      <c r="J185" s="657"/>
      <c r="K185" s="657"/>
      <c r="L185" s="657"/>
      <c r="M185" s="657"/>
      <c r="N185" s="657"/>
      <c r="O185" s="657"/>
      <c r="P185" s="274" t="str">
        <f>B41</f>
        <v>Arroz inundado #1</v>
      </c>
      <c r="Q185" s="275">
        <f>Q76+C94/100000*C255</f>
        <v>0</v>
      </c>
      <c r="R185" s="275">
        <f>R76+D94/100000*D255</f>
        <v>0</v>
      </c>
      <c r="S185" s="275">
        <f>S76+E94/100000*E255</f>
        <v>0</v>
      </c>
      <c r="T185" s="275">
        <f>T76+F94/100000*F255</f>
        <v>0</v>
      </c>
      <c r="U185" s="275">
        <f>U76+G94/100000*G255</f>
        <v>0</v>
      </c>
      <c r="V185" s="275">
        <f>V76+H94/100000*H255</f>
        <v>0</v>
      </c>
      <c r="W185" s="275">
        <f>W76+I94/100000*I255</f>
        <v>0</v>
      </c>
      <c r="X185" s="275">
        <f>X76+J94/100000*J255</f>
        <v>0</v>
      </c>
      <c r="Y185" s="275">
        <f>Y76+K94/100000*K255</f>
        <v>0</v>
      </c>
      <c r="Z185" s="275">
        <f>Z76+L94/100000*L255</f>
        <v>0</v>
      </c>
      <c r="AA185" s="275">
        <f>AA76+M94/100000*M255</f>
        <v>0</v>
      </c>
      <c r="AB185" s="275">
        <f>AB76+N94/100000*N255</f>
        <v>0</v>
      </c>
      <c r="AC185" s="209">
        <f aca="true" t="shared" si="94" ref="AC185:AC202">SUM(Q185:AB185)</f>
        <v>0</v>
      </c>
      <c r="AD185" s="139"/>
      <c r="AE185" s="195"/>
    </row>
    <row r="186" spans="1:31" ht="18.75">
      <c r="A186" s="555"/>
      <c r="B186" s="584"/>
      <c r="C186" s="561" t="s">
        <v>102</v>
      </c>
      <c r="D186" s="658">
        <f aca="true" t="shared" si="95" ref="D186:O186">D$169*D185/100</f>
        <v>0</v>
      </c>
      <c r="E186" s="659">
        <f t="shared" si="95"/>
        <v>0</v>
      </c>
      <c r="F186" s="659">
        <f t="shared" si="95"/>
        <v>0</v>
      </c>
      <c r="G186" s="659">
        <f t="shared" si="95"/>
        <v>0</v>
      </c>
      <c r="H186" s="659">
        <f t="shared" si="95"/>
        <v>0</v>
      </c>
      <c r="I186" s="659">
        <f t="shared" si="95"/>
        <v>0</v>
      </c>
      <c r="J186" s="659">
        <f t="shared" si="95"/>
        <v>0</v>
      </c>
      <c r="K186" s="659">
        <f t="shared" si="95"/>
        <v>0</v>
      </c>
      <c r="L186" s="659">
        <f t="shared" si="95"/>
        <v>0</v>
      </c>
      <c r="M186" s="659">
        <f t="shared" si="95"/>
        <v>0</v>
      </c>
      <c r="N186" s="659">
        <f t="shared" si="95"/>
        <v>0</v>
      </c>
      <c r="O186" s="659">
        <f t="shared" si="95"/>
        <v>0</v>
      </c>
      <c r="P186" s="274" t="str">
        <f>B42</f>
        <v>Arroz inundado #2</v>
      </c>
      <c r="Q186" s="275">
        <f>Q77+C96/100000*C256</f>
        <v>0</v>
      </c>
      <c r="R186" s="275">
        <f>R77+D96/100000*D256</f>
        <v>0</v>
      </c>
      <c r="S186" s="275">
        <f>S77+E96/100000*E256</f>
        <v>0</v>
      </c>
      <c r="T186" s="275">
        <f>T77+F96/100000*F256</f>
        <v>0</v>
      </c>
      <c r="U186" s="275">
        <f>U77+G96/100000*G256</f>
        <v>0</v>
      </c>
      <c r="V186" s="275">
        <f>V77+H96/100000*H256</f>
        <v>0</v>
      </c>
      <c r="W186" s="275">
        <f>W77+I96/100000*I256</f>
        <v>0</v>
      </c>
      <c r="X186" s="275">
        <f>X77+J96/100000*J256</f>
        <v>0</v>
      </c>
      <c r="Y186" s="275">
        <f>Y77+K96/100000*K256</f>
        <v>0</v>
      </c>
      <c r="Z186" s="275">
        <f>Z77+L96/100000*L256</f>
        <v>0</v>
      </c>
      <c r="AA186" s="275">
        <f>AA77+M96/100000*M256</f>
        <v>0</v>
      </c>
      <c r="AB186" s="275">
        <f>AB77+N96/100000*N256</f>
        <v>0</v>
      </c>
      <c r="AC186" s="209">
        <f t="shared" si="94"/>
        <v>0</v>
      </c>
      <c r="AD186" s="139"/>
      <c r="AE186" s="195"/>
    </row>
    <row r="187" spans="1:31" ht="19.5" thickBot="1">
      <c r="A187" s="556"/>
      <c r="B187" s="585"/>
      <c r="C187" s="562" t="s">
        <v>103</v>
      </c>
      <c r="D187" s="660"/>
      <c r="E187" s="660"/>
      <c r="F187" s="660"/>
      <c r="G187" s="660"/>
      <c r="H187" s="660"/>
      <c r="I187" s="660"/>
      <c r="J187" s="660"/>
      <c r="K187" s="660"/>
      <c r="L187" s="660"/>
      <c r="M187" s="660"/>
      <c r="N187" s="660"/>
      <c r="O187" s="660"/>
      <c r="P187" s="274" t="str">
        <f>B43</f>
        <v>Arroz inundado #3</v>
      </c>
      <c r="Q187" s="275">
        <f>Q78+C98/100000*C257</f>
        <v>0</v>
      </c>
      <c r="R187" s="275">
        <f>R78+D98/100000*D257</f>
        <v>0</v>
      </c>
      <c r="S187" s="275">
        <f>S78+E98/100000*E257</f>
        <v>0</v>
      </c>
      <c r="T187" s="275">
        <f>T78+F98/100000*F257</f>
        <v>0</v>
      </c>
      <c r="U187" s="275">
        <f>U78+G98/100000*G257</f>
        <v>0</v>
      </c>
      <c r="V187" s="275">
        <f>V78+H98/100000*H257</f>
        <v>0</v>
      </c>
      <c r="W187" s="275">
        <f>W78+I98/100000*I257</f>
        <v>0</v>
      </c>
      <c r="X187" s="275">
        <f>X78+J98/100000*J257</f>
        <v>0</v>
      </c>
      <c r="Y187" s="275">
        <f>Y78+K98/100000*K257</f>
        <v>0</v>
      </c>
      <c r="Z187" s="275">
        <f>Z78+L98/100000*L257</f>
        <v>0</v>
      </c>
      <c r="AA187" s="275">
        <f>AA78+M98/100000*M257</f>
        <v>0</v>
      </c>
      <c r="AB187" s="275">
        <f>AB78+N98/100000*N257</f>
        <v>0</v>
      </c>
      <c r="AC187" s="209">
        <f t="shared" si="94"/>
        <v>0</v>
      </c>
      <c r="AD187" s="139"/>
      <c r="AE187" s="195"/>
    </row>
    <row r="188" spans="1:31" ht="19.5" thickTop="1">
      <c r="A188" s="513"/>
      <c r="B188" s="586"/>
      <c r="C188" s="560" t="s">
        <v>100</v>
      </c>
      <c r="D188" s="654">
        <f aca="true" t="shared" si="96" ref="D188:O188">R29</f>
        <v>0</v>
      </c>
      <c r="E188" s="655">
        <f t="shared" si="96"/>
        <v>0</v>
      </c>
      <c r="F188" s="655">
        <f t="shared" si="96"/>
        <v>0</v>
      </c>
      <c r="G188" s="655">
        <f t="shared" si="96"/>
        <v>0</v>
      </c>
      <c r="H188" s="655">
        <f t="shared" si="96"/>
        <v>0</v>
      </c>
      <c r="I188" s="655">
        <f t="shared" si="96"/>
        <v>0</v>
      </c>
      <c r="J188" s="655">
        <f t="shared" si="96"/>
        <v>0</v>
      </c>
      <c r="K188" s="655">
        <f t="shared" si="96"/>
        <v>0</v>
      </c>
      <c r="L188" s="655">
        <f t="shared" si="96"/>
        <v>0</v>
      </c>
      <c r="M188" s="655">
        <f t="shared" si="96"/>
        <v>0</v>
      </c>
      <c r="N188" s="655">
        <f t="shared" si="96"/>
        <v>0</v>
      </c>
      <c r="O188" s="655">
        <f t="shared" si="96"/>
        <v>0</v>
      </c>
      <c r="P188" s="274">
        <f aca="true" t="shared" si="97" ref="P188:P201">B44</f>
        <v>0</v>
      </c>
      <c r="Q188" s="275">
        <f>Q79+C100/100000*C258</f>
        <v>0</v>
      </c>
      <c r="R188" s="275">
        <f>R79+D100/100000*D258</f>
        <v>0</v>
      </c>
      <c r="S188" s="275">
        <f>S79+E100/100000*E258</f>
        <v>0</v>
      </c>
      <c r="T188" s="275">
        <f>T79+F100/100000*F258</f>
        <v>0</v>
      </c>
      <c r="U188" s="275">
        <f>U79+G100/100000*G258</f>
        <v>0</v>
      </c>
      <c r="V188" s="275">
        <f>V79+H100/100000*H258</f>
        <v>0</v>
      </c>
      <c r="W188" s="275">
        <f>W79+I100/100000*I258</f>
        <v>0</v>
      </c>
      <c r="X188" s="275">
        <f>X79+J100/100000*J258</f>
        <v>0</v>
      </c>
      <c r="Y188" s="275">
        <f>Y79+K100/100000*K258</f>
        <v>0</v>
      </c>
      <c r="Z188" s="275">
        <f>Z79+L100/100000*L258</f>
        <v>0</v>
      </c>
      <c r="AA188" s="275">
        <f>AA79+M100/100000*M258</f>
        <v>0</v>
      </c>
      <c r="AB188" s="275">
        <f>AB79+N100/100000*N258</f>
        <v>0</v>
      </c>
      <c r="AC188" s="209">
        <f t="shared" si="94"/>
        <v>0</v>
      </c>
      <c r="AD188" s="139"/>
      <c r="AE188" s="195"/>
    </row>
    <row r="189" spans="1:31" ht="18.75">
      <c r="A189" s="513">
        <v>5</v>
      </c>
      <c r="B189" s="584">
        <f>$B$45</f>
        <v>0</v>
      </c>
      <c r="C189" s="561" t="s">
        <v>101</v>
      </c>
      <c r="D189" s="657"/>
      <c r="E189" s="661"/>
      <c r="F189" s="661"/>
      <c r="G189" s="661"/>
      <c r="H189" s="661"/>
      <c r="I189" s="661"/>
      <c r="J189" s="661"/>
      <c r="K189" s="661"/>
      <c r="L189" s="661"/>
      <c r="M189" s="661"/>
      <c r="N189" s="661"/>
      <c r="O189" s="661"/>
      <c r="P189" s="274">
        <f t="shared" si="97"/>
        <v>0</v>
      </c>
      <c r="Q189" s="275">
        <f>Q80+C102/100000*C259</f>
        <v>0</v>
      </c>
      <c r="R189" s="275">
        <f>R80+D102/100000*D259</f>
        <v>0</v>
      </c>
      <c r="S189" s="275">
        <f>S80+E102/100000*E259</f>
        <v>0</v>
      </c>
      <c r="T189" s="275">
        <f>T80+F102/100000*F259</f>
        <v>0</v>
      </c>
      <c r="U189" s="275">
        <f>U80+G102/100000*G259</f>
        <v>0</v>
      </c>
      <c r="V189" s="275">
        <f>V80+H102/100000*H259</f>
        <v>0</v>
      </c>
      <c r="W189" s="275">
        <f>W80+I102/100000*I259</f>
        <v>0</v>
      </c>
      <c r="X189" s="275">
        <f>X80+J102/100000*J259</f>
        <v>0</v>
      </c>
      <c r="Y189" s="275">
        <f>Y80+K102/100000*K259</f>
        <v>0</v>
      </c>
      <c r="Z189" s="275">
        <f>Z80+L102/100000*L259</f>
        <v>0</v>
      </c>
      <c r="AA189" s="275">
        <f>AA80+M102/100000*M259</f>
        <v>0</v>
      </c>
      <c r="AB189" s="275">
        <f>AB80+N102/100000*N259</f>
        <v>0</v>
      </c>
      <c r="AC189" s="209">
        <f t="shared" si="94"/>
        <v>0</v>
      </c>
      <c r="AD189" s="139"/>
      <c r="AE189" s="195"/>
    </row>
    <row r="190" spans="1:31" ht="18.75">
      <c r="A190" s="555"/>
      <c r="B190" s="584"/>
      <c r="C190" s="561" t="s">
        <v>102</v>
      </c>
      <c r="D190" s="658">
        <f aca="true" t="shared" si="98" ref="D190:O190">D$169*D189/100</f>
        <v>0</v>
      </c>
      <c r="E190" s="659">
        <f t="shared" si="98"/>
        <v>0</v>
      </c>
      <c r="F190" s="659">
        <f t="shared" si="98"/>
        <v>0</v>
      </c>
      <c r="G190" s="659">
        <f t="shared" si="98"/>
        <v>0</v>
      </c>
      <c r="H190" s="659">
        <f t="shared" si="98"/>
        <v>0</v>
      </c>
      <c r="I190" s="659">
        <f t="shared" si="98"/>
        <v>0</v>
      </c>
      <c r="J190" s="659">
        <f t="shared" si="98"/>
        <v>0</v>
      </c>
      <c r="K190" s="659">
        <f t="shared" si="98"/>
        <v>0</v>
      </c>
      <c r="L190" s="659">
        <f t="shared" si="98"/>
        <v>0</v>
      </c>
      <c r="M190" s="659">
        <f t="shared" si="98"/>
        <v>0</v>
      </c>
      <c r="N190" s="659">
        <f t="shared" si="98"/>
        <v>0</v>
      </c>
      <c r="O190" s="659">
        <f t="shared" si="98"/>
        <v>0</v>
      </c>
      <c r="P190" s="274">
        <f t="shared" si="97"/>
        <v>0</v>
      </c>
      <c r="Q190" s="275">
        <f>Q81+C104/100000*C260</f>
        <v>0</v>
      </c>
      <c r="R190" s="275">
        <f>R81+D104/100000*D260</f>
        <v>0</v>
      </c>
      <c r="S190" s="275">
        <f>S81+E104/100000*E260</f>
        <v>0</v>
      </c>
      <c r="T190" s="275">
        <f>T81+F104/100000*F260</f>
        <v>0</v>
      </c>
      <c r="U190" s="275">
        <f>U81+G104/100000*G260</f>
        <v>0</v>
      </c>
      <c r="V190" s="275">
        <f>V81+H104/100000*H260</f>
        <v>0</v>
      </c>
      <c r="W190" s="275">
        <f>W81+I104/100000*I260</f>
        <v>0</v>
      </c>
      <c r="X190" s="275">
        <f>X81+J104/100000*J260</f>
        <v>0</v>
      </c>
      <c r="Y190" s="275">
        <f>Y81+K104/100000*K260</f>
        <v>0</v>
      </c>
      <c r="Z190" s="275">
        <f>Z81+L104/100000*L260</f>
        <v>0</v>
      </c>
      <c r="AA190" s="275">
        <f>AA81+M104/100000*M260</f>
        <v>0</v>
      </c>
      <c r="AB190" s="275">
        <f>AB81+N104/100000*N260</f>
        <v>0</v>
      </c>
      <c r="AC190" s="209">
        <f t="shared" si="94"/>
        <v>0</v>
      </c>
      <c r="AD190" s="139"/>
      <c r="AE190" s="195"/>
    </row>
    <row r="191" spans="1:31" ht="19.5" thickBot="1">
      <c r="A191" s="556"/>
      <c r="B191" s="585"/>
      <c r="C191" s="562" t="s">
        <v>103</v>
      </c>
      <c r="D191" s="660"/>
      <c r="E191" s="662"/>
      <c r="F191" s="662"/>
      <c r="G191" s="662"/>
      <c r="H191" s="662"/>
      <c r="I191" s="662"/>
      <c r="J191" s="662"/>
      <c r="K191" s="662"/>
      <c r="L191" s="662"/>
      <c r="M191" s="662"/>
      <c r="N191" s="662"/>
      <c r="O191" s="663"/>
      <c r="P191" s="274">
        <f t="shared" si="97"/>
        <v>0</v>
      </c>
      <c r="Q191" s="275">
        <f>Q82+C106/100000*C261</f>
        <v>0</v>
      </c>
      <c r="R191" s="275">
        <f>R82+D106/100000*D261</f>
        <v>0</v>
      </c>
      <c r="S191" s="275">
        <f>S82+E106/100000*E261</f>
        <v>0</v>
      </c>
      <c r="T191" s="275">
        <f>T82+F106/100000*F261</f>
        <v>0</v>
      </c>
      <c r="U191" s="275">
        <f>U82+G106/100000*G261</f>
        <v>0</v>
      </c>
      <c r="V191" s="275">
        <f>V82+H106/100000*H261</f>
        <v>0</v>
      </c>
      <c r="W191" s="275">
        <f>W82+I106/100000*I261</f>
        <v>0</v>
      </c>
      <c r="X191" s="275">
        <f>X82+J106/100000*J261</f>
        <v>0</v>
      </c>
      <c r="Y191" s="275">
        <f>Y82+K106/100000*K261</f>
        <v>0</v>
      </c>
      <c r="Z191" s="275">
        <f>Z82+L106/100000*L261</f>
        <v>0</v>
      </c>
      <c r="AA191" s="275">
        <f>AA82+M106/100000*M261</f>
        <v>0</v>
      </c>
      <c r="AB191" s="275">
        <f>AB82+N106/100000*N261</f>
        <v>0</v>
      </c>
      <c r="AC191" s="209">
        <f t="shared" si="94"/>
        <v>0</v>
      </c>
      <c r="AD191" s="139"/>
      <c r="AE191" s="195"/>
    </row>
    <row r="192" spans="1:31" ht="19.5" thickTop="1">
      <c r="A192" s="513"/>
      <c r="B192" s="586"/>
      <c r="C192" s="560" t="s">
        <v>100</v>
      </c>
      <c r="D192" s="654">
        <f aca="true" t="shared" si="99" ref="D192:O192">R30</f>
        <v>0</v>
      </c>
      <c r="E192" s="655">
        <f t="shared" si="99"/>
        <v>0</v>
      </c>
      <c r="F192" s="655">
        <f t="shared" si="99"/>
        <v>0</v>
      </c>
      <c r="G192" s="655">
        <f t="shared" si="99"/>
        <v>0</v>
      </c>
      <c r="H192" s="655">
        <f t="shared" si="99"/>
        <v>0</v>
      </c>
      <c r="I192" s="655">
        <f t="shared" si="99"/>
        <v>0</v>
      </c>
      <c r="J192" s="655">
        <f t="shared" si="99"/>
        <v>0</v>
      </c>
      <c r="K192" s="655">
        <f t="shared" si="99"/>
        <v>0</v>
      </c>
      <c r="L192" s="655">
        <f t="shared" si="99"/>
        <v>0</v>
      </c>
      <c r="M192" s="655">
        <f t="shared" si="99"/>
        <v>0</v>
      </c>
      <c r="N192" s="655">
        <f t="shared" si="99"/>
        <v>0</v>
      </c>
      <c r="O192" s="655">
        <f t="shared" si="99"/>
        <v>0</v>
      </c>
      <c r="P192" s="274">
        <f t="shared" si="97"/>
        <v>0</v>
      </c>
      <c r="Q192" s="275">
        <f>Q83+C108/100000*C262</f>
        <v>0</v>
      </c>
      <c r="R192" s="275">
        <f>R83+D108/100000*D262</f>
        <v>0</v>
      </c>
      <c r="S192" s="275">
        <f>S83+E108/100000*E262</f>
        <v>0</v>
      </c>
      <c r="T192" s="275">
        <f>T83+F108/100000*F262</f>
        <v>0</v>
      </c>
      <c r="U192" s="275">
        <f>U83+G108/100000*G262</f>
        <v>0</v>
      </c>
      <c r="V192" s="275">
        <f>V83+H108/100000*H262</f>
        <v>0</v>
      </c>
      <c r="W192" s="275">
        <f>W83+I108/100000*I262</f>
        <v>0</v>
      </c>
      <c r="X192" s="275">
        <f>X83+J108/100000*J262</f>
        <v>0</v>
      </c>
      <c r="Y192" s="275">
        <f>Y83+K108/100000*K262</f>
        <v>0</v>
      </c>
      <c r="Z192" s="275">
        <f>Z83+L108/100000*L262</f>
        <v>0</v>
      </c>
      <c r="AA192" s="275">
        <f>AA83+M108/100000*M262</f>
        <v>0</v>
      </c>
      <c r="AB192" s="275">
        <f>AB83+N108/100000*N262</f>
        <v>0</v>
      </c>
      <c r="AC192" s="209">
        <f t="shared" si="94"/>
        <v>0</v>
      </c>
      <c r="AD192" s="139"/>
      <c r="AE192" s="195"/>
    </row>
    <row r="193" spans="1:31" ht="18.75">
      <c r="A193" s="513">
        <v>6</v>
      </c>
      <c r="B193" s="584">
        <f>$B$46</f>
        <v>0</v>
      </c>
      <c r="C193" s="561" t="s">
        <v>101</v>
      </c>
      <c r="D193" s="657"/>
      <c r="E193" s="661"/>
      <c r="F193" s="661"/>
      <c r="G193" s="661"/>
      <c r="H193" s="661"/>
      <c r="I193" s="661"/>
      <c r="J193" s="661"/>
      <c r="K193" s="661"/>
      <c r="L193" s="661"/>
      <c r="M193" s="661"/>
      <c r="N193" s="661"/>
      <c r="O193" s="661"/>
      <c r="P193" s="274">
        <f t="shared" si="97"/>
        <v>0</v>
      </c>
      <c r="Q193" s="275">
        <f>Q84+C110/100000*C263</f>
        <v>0</v>
      </c>
      <c r="R193" s="275">
        <f>R84+D110/100000*D263</f>
        <v>0</v>
      </c>
      <c r="S193" s="275">
        <f>S84+E110/100000*E263</f>
        <v>0</v>
      </c>
      <c r="T193" s="275">
        <f>T84+F110/100000*F263</f>
        <v>0</v>
      </c>
      <c r="U193" s="275">
        <f>U84+G110/100000*G263</f>
        <v>0</v>
      </c>
      <c r="V193" s="275">
        <f>V84+H110/100000*H263</f>
        <v>0</v>
      </c>
      <c r="W193" s="275">
        <f>W84+I110/100000*I263</f>
        <v>0</v>
      </c>
      <c r="X193" s="275">
        <f>X84+J110/100000*J263</f>
        <v>0</v>
      </c>
      <c r="Y193" s="275">
        <f>Y84+K110/100000*K263</f>
        <v>0</v>
      </c>
      <c r="Z193" s="275">
        <f>Z84+L110/100000*L263</f>
        <v>0</v>
      </c>
      <c r="AA193" s="275">
        <f>AA84+M110/100000*M263</f>
        <v>0</v>
      </c>
      <c r="AB193" s="275">
        <f>AB84+N110/100000*N263</f>
        <v>0</v>
      </c>
      <c r="AC193" s="209">
        <f t="shared" si="94"/>
        <v>0</v>
      </c>
      <c r="AD193" s="139"/>
      <c r="AE193" s="195"/>
    </row>
    <row r="194" spans="1:31" ht="18.75">
      <c r="A194" s="555"/>
      <c r="B194" s="584"/>
      <c r="C194" s="561" t="s">
        <v>102</v>
      </c>
      <c r="D194" s="658">
        <f aca="true" t="shared" si="100" ref="D194:O194">D$169*D193/100</f>
        <v>0</v>
      </c>
      <c r="E194" s="659">
        <f t="shared" si="100"/>
        <v>0</v>
      </c>
      <c r="F194" s="659">
        <f t="shared" si="100"/>
        <v>0</v>
      </c>
      <c r="G194" s="659">
        <f t="shared" si="100"/>
        <v>0</v>
      </c>
      <c r="H194" s="659">
        <f t="shared" si="100"/>
        <v>0</v>
      </c>
      <c r="I194" s="659">
        <f t="shared" si="100"/>
        <v>0</v>
      </c>
      <c r="J194" s="659">
        <f t="shared" si="100"/>
        <v>0</v>
      </c>
      <c r="K194" s="659">
        <f t="shared" si="100"/>
        <v>0</v>
      </c>
      <c r="L194" s="659">
        <f t="shared" si="100"/>
        <v>0</v>
      </c>
      <c r="M194" s="659">
        <f t="shared" si="100"/>
        <v>0</v>
      </c>
      <c r="N194" s="659">
        <f t="shared" si="100"/>
        <v>0</v>
      </c>
      <c r="O194" s="659">
        <f t="shared" si="100"/>
        <v>0</v>
      </c>
      <c r="P194" s="274">
        <f t="shared" si="97"/>
        <v>0</v>
      </c>
      <c r="Q194" s="275">
        <f>Q85+C112/100000*C264</f>
        <v>0</v>
      </c>
      <c r="R194" s="275">
        <f>R85+D112/100000*D264</f>
        <v>0</v>
      </c>
      <c r="S194" s="275">
        <f>S85+E112/100000*E264</f>
        <v>0</v>
      </c>
      <c r="T194" s="275">
        <f>T85+F112/100000*F264</f>
        <v>0</v>
      </c>
      <c r="U194" s="275">
        <f>U85+G112/100000*G264</f>
        <v>0</v>
      </c>
      <c r="V194" s="275">
        <f>V85+H112/100000*H264</f>
        <v>0</v>
      </c>
      <c r="W194" s="275">
        <f>W85+I112/100000*I264</f>
        <v>0</v>
      </c>
      <c r="X194" s="275">
        <f>X85+J112/100000*J264</f>
        <v>0</v>
      </c>
      <c r="Y194" s="275">
        <f>Y85+K112/100000*K264</f>
        <v>0</v>
      </c>
      <c r="Z194" s="275">
        <f>Z85+L112/100000*L264</f>
        <v>0</v>
      </c>
      <c r="AA194" s="275">
        <f>AA85+M112/100000*M264</f>
        <v>0</v>
      </c>
      <c r="AB194" s="275">
        <f>AB85+N112/100000*N264</f>
        <v>0</v>
      </c>
      <c r="AC194" s="209">
        <f t="shared" si="94"/>
        <v>0</v>
      </c>
      <c r="AD194" s="139"/>
      <c r="AE194" s="195"/>
    </row>
    <row r="195" spans="1:31" ht="19.5" thickBot="1">
      <c r="A195" s="556"/>
      <c r="B195" s="585"/>
      <c r="C195" s="562" t="s">
        <v>103</v>
      </c>
      <c r="D195" s="660"/>
      <c r="E195" s="662"/>
      <c r="F195" s="662"/>
      <c r="G195" s="662"/>
      <c r="H195" s="662"/>
      <c r="I195" s="662"/>
      <c r="J195" s="662"/>
      <c r="K195" s="662"/>
      <c r="L195" s="662"/>
      <c r="M195" s="662"/>
      <c r="N195" s="662"/>
      <c r="O195" s="663"/>
      <c r="P195" s="274">
        <f t="shared" si="97"/>
        <v>0</v>
      </c>
      <c r="Q195" s="275">
        <f>Q86+C114/100000*C265</f>
        <v>0</v>
      </c>
      <c r="R195" s="275">
        <f>R86+D114/100000*D265</f>
        <v>0</v>
      </c>
      <c r="S195" s="275">
        <f>S86+E114/100000*E265</f>
        <v>0</v>
      </c>
      <c r="T195" s="275">
        <f>T86+F114/100000*F265</f>
        <v>0</v>
      </c>
      <c r="U195" s="275">
        <f>U86+G114/100000*G265</f>
        <v>0</v>
      </c>
      <c r="V195" s="275">
        <f>V86+H114/100000*H265</f>
        <v>0</v>
      </c>
      <c r="W195" s="275">
        <f>W86+I114/100000*I265</f>
        <v>0</v>
      </c>
      <c r="X195" s="275">
        <f>X86+J114/100000*J265</f>
        <v>0</v>
      </c>
      <c r="Y195" s="275">
        <f>Y86+K114/100000*K265</f>
        <v>0</v>
      </c>
      <c r="Z195" s="275">
        <f>Z86+L114/100000*L265</f>
        <v>0</v>
      </c>
      <c r="AA195" s="275">
        <f>AA86+M114/100000*M265</f>
        <v>0</v>
      </c>
      <c r="AB195" s="275">
        <f>AB86+N114/100000*N265</f>
        <v>0</v>
      </c>
      <c r="AC195" s="209">
        <f t="shared" si="94"/>
        <v>0</v>
      </c>
      <c r="AD195" s="139"/>
      <c r="AE195" s="139"/>
    </row>
    <row r="196" spans="1:31" ht="19.5" thickTop="1">
      <c r="A196" s="513"/>
      <c r="B196" s="586"/>
      <c r="C196" s="560" t="s">
        <v>100</v>
      </c>
      <c r="D196" s="654">
        <f aca="true" t="shared" si="101" ref="D196:O196">R31</f>
        <v>0</v>
      </c>
      <c r="E196" s="655">
        <f t="shared" si="101"/>
        <v>0</v>
      </c>
      <c r="F196" s="655">
        <f t="shared" si="101"/>
        <v>0</v>
      </c>
      <c r="G196" s="655">
        <f t="shared" si="101"/>
        <v>0</v>
      </c>
      <c r="H196" s="655">
        <f t="shared" si="101"/>
        <v>0</v>
      </c>
      <c r="I196" s="655">
        <f t="shared" si="101"/>
        <v>0</v>
      </c>
      <c r="J196" s="655">
        <f t="shared" si="101"/>
        <v>0</v>
      </c>
      <c r="K196" s="655">
        <f t="shared" si="101"/>
        <v>0</v>
      </c>
      <c r="L196" s="655">
        <f t="shared" si="101"/>
        <v>0</v>
      </c>
      <c r="M196" s="655">
        <f t="shared" si="101"/>
        <v>0</v>
      </c>
      <c r="N196" s="655">
        <f t="shared" si="101"/>
        <v>0</v>
      </c>
      <c r="O196" s="655">
        <f t="shared" si="101"/>
        <v>0</v>
      </c>
      <c r="P196" s="274">
        <f t="shared" si="97"/>
        <v>0</v>
      </c>
      <c r="Q196" s="275">
        <f>Q87+C116/100000*C266</f>
        <v>0</v>
      </c>
      <c r="R196" s="275">
        <f>R87+D116/100000*D266</f>
        <v>0</v>
      </c>
      <c r="S196" s="275">
        <f>S87+E116/100000*E266</f>
        <v>0</v>
      </c>
      <c r="T196" s="275">
        <f>T87+F116/100000*F266</f>
        <v>0</v>
      </c>
      <c r="U196" s="275">
        <f>U87+G116/100000*G266</f>
        <v>0</v>
      </c>
      <c r="V196" s="275">
        <f>V87+H116/100000*H266</f>
        <v>0</v>
      </c>
      <c r="W196" s="275">
        <f>W87+I116/100000*I266</f>
        <v>0</v>
      </c>
      <c r="X196" s="275">
        <f>X87+J116/100000*J266</f>
        <v>0</v>
      </c>
      <c r="Y196" s="275">
        <f>Y87+K116/100000*K266</f>
        <v>0</v>
      </c>
      <c r="Z196" s="275">
        <f>Z87+L116/100000*L266</f>
        <v>0</v>
      </c>
      <c r="AA196" s="275">
        <f>AA87+M116/100000*M266</f>
        <v>0</v>
      </c>
      <c r="AB196" s="275">
        <f>AB87+N116/100000*N266</f>
        <v>0</v>
      </c>
      <c r="AC196" s="209">
        <f t="shared" si="94"/>
        <v>0</v>
      </c>
      <c r="AD196" s="139"/>
      <c r="AE196" s="139"/>
    </row>
    <row r="197" spans="1:31" ht="18.75">
      <c r="A197" s="513">
        <v>7</v>
      </c>
      <c r="B197" s="584">
        <f>$B$47</f>
        <v>0</v>
      </c>
      <c r="C197" s="561" t="s">
        <v>101</v>
      </c>
      <c r="D197" s="657"/>
      <c r="E197" s="661"/>
      <c r="F197" s="661"/>
      <c r="G197" s="661"/>
      <c r="H197" s="661"/>
      <c r="I197" s="661"/>
      <c r="J197" s="661"/>
      <c r="K197" s="661"/>
      <c r="L197" s="661"/>
      <c r="M197" s="661"/>
      <c r="N197" s="661"/>
      <c r="O197" s="661"/>
      <c r="P197" s="274">
        <f t="shared" si="97"/>
        <v>0</v>
      </c>
      <c r="Q197" s="275">
        <f>Q88+C118/100000*C267</f>
        <v>0</v>
      </c>
      <c r="R197" s="275">
        <f>R88+D118/100000*D267</f>
        <v>0</v>
      </c>
      <c r="S197" s="275">
        <f>S88+E118/100000*E267</f>
        <v>0</v>
      </c>
      <c r="T197" s="275">
        <f>T88+F118/100000*F267</f>
        <v>0</v>
      </c>
      <c r="U197" s="275">
        <f>U88+G118/100000*G267</f>
        <v>0</v>
      </c>
      <c r="V197" s="275">
        <f>V88+H118/100000*H267</f>
        <v>0</v>
      </c>
      <c r="W197" s="275">
        <f>W88+I118/100000*I267</f>
        <v>0</v>
      </c>
      <c r="X197" s="275">
        <f>X88+J118/100000*J267</f>
        <v>0</v>
      </c>
      <c r="Y197" s="275">
        <f>Y88+K118/100000*K267</f>
        <v>0</v>
      </c>
      <c r="Z197" s="275">
        <f>Z88+L118/100000*L267</f>
        <v>0</v>
      </c>
      <c r="AA197" s="275">
        <f>AA88+M118/100000*M267</f>
        <v>0</v>
      </c>
      <c r="AB197" s="275">
        <f>AB88+N118/100000*N267</f>
        <v>0</v>
      </c>
      <c r="AC197" s="209">
        <f t="shared" si="94"/>
        <v>0</v>
      </c>
      <c r="AD197" s="139"/>
      <c r="AE197" s="139"/>
    </row>
    <row r="198" spans="1:31" ht="18.75">
      <c r="A198" s="555"/>
      <c r="B198" s="584"/>
      <c r="C198" s="561" t="s">
        <v>102</v>
      </c>
      <c r="D198" s="658">
        <f aca="true" t="shared" si="102" ref="D198:O198">D$169*D197/100</f>
        <v>0</v>
      </c>
      <c r="E198" s="659">
        <f t="shared" si="102"/>
        <v>0</v>
      </c>
      <c r="F198" s="659">
        <f t="shared" si="102"/>
        <v>0</v>
      </c>
      <c r="G198" s="659">
        <f t="shared" si="102"/>
        <v>0</v>
      </c>
      <c r="H198" s="659">
        <f t="shared" si="102"/>
        <v>0</v>
      </c>
      <c r="I198" s="659">
        <f t="shared" si="102"/>
        <v>0</v>
      </c>
      <c r="J198" s="659">
        <f t="shared" si="102"/>
        <v>0</v>
      </c>
      <c r="K198" s="659">
        <f t="shared" si="102"/>
        <v>0</v>
      </c>
      <c r="L198" s="659">
        <f t="shared" si="102"/>
        <v>0</v>
      </c>
      <c r="M198" s="659">
        <f t="shared" si="102"/>
        <v>0</v>
      </c>
      <c r="N198" s="659">
        <f t="shared" si="102"/>
        <v>0</v>
      </c>
      <c r="O198" s="659">
        <f t="shared" si="102"/>
        <v>0</v>
      </c>
      <c r="P198" s="274">
        <f t="shared" si="97"/>
        <v>0</v>
      </c>
      <c r="Q198" s="275">
        <f>Q89+C120/100000*C268</f>
        <v>0</v>
      </c>
      <c r="R198" s="275">
        <f>R89+D120/100000*D268</f>
        <v>0</v>
      </c>
      <c r="S198" s="275">
        <f>S89+E120/100000*E268</f>
        <v>0</v>
      </c>
      <c r="T198" s="275">
        <f>T89+F120/100000*F268</f>
        <v>0</v>
      </c>
      <c r="U198" s="275">
        <f>U89+G120/100000*G268</f>
        <v>0</v>
      </c>
      <c r="V198" s="275">
        <f>V89+H120/100000*H268</f>
        <v>0</v>
      </c>
      <c r="W198" s="275">
        <f>W89+I120/100000*I268</f>
        <v>0</v>
      </c>
      <c r="X198" s="275">
        <f>X89+J120/100000*J268</f>
        <v>0</v>
      </c>
      <c r="Y198" s="275">
        <f>Y89+K120/100000*K268</f>
        <v>0</v>
      </c>
      <c r="Z198" s="275">
        <f>Z89+L120/100000*L268</f>
        <v>0</v>
      </c>
      <c r="AA198" s="275">
        <f>AA89+M120/100000*M268</f>
        <v>0</v>
      </c>
      <c r="AB198" s="275">
        <f>AB89+N120/100000*N268</f>
        <v>0</v>
      </c>
      <c r="AC198" s="209">
        <f t="shared" si="94"/>
        <v>0</v>
      </c>
      <c r="AD198" s="139"/>
      <c r="AE198" s="139"/>
    </row>
    <row r="199" spans="1:31" ht="19.5" thickBot="1">
      <c r="A199" s="556"/>
      <c r="B199" s="585"/>
      <c r="C199" s="562" t="s">
        <v>103</v>
      </c>
      <c r="D199" s="660"/>
      <c r="E199" s="662"/>
      <c r="F199" s="662"/>
      <c r="G199" s="662"/>
      <c r="H199" s="662"/>
      <c r="I199" s="662"/>
      <c r="J199" s="662"/>
      <c r="K199" s="662"/>
      <c r="L199" s="662"/>
      <c r="M199" s="662"/>
      <c r="N199" s="662"/>
      <c r="O199" s="663"/>
      <c r="P199" s="274">
        <f t="shared" si="97"/>
        <v>0</v>
      </c>
      <c r="Q199" s="275">
        <f>Q90+C122/100000*C269</f>
        <v>0</v>
      </c>
      <c r="R199" s="275">
        <f>R90+D122/100000*D269</f>
        <v>0</v>
      </c>
      <c r="S199" s="275">
        <f>S90+E122/100000*E269</f>
        <v>0</v>
      </c>
      <c r="T199" s="275">
        <f>T90+F122/100000*F269</f>
        <v>0</v>
      </c>
      <c r="U199" s="275">
        <f>U90+G122/100000*G269</f>
        <v>0</v>
      </c>
      <c r="V199" s="275">
        <f>V90+H122/100000*H269</f>
        <v>0</v>
      </c>
      <c r="W199" s="275">
        <f>W90+I122/100000*I269</f>
        <v>0</v>
      </c>
      <c r="X199" s="275">
        <f>X90+J122/100000*J269</f>
        <v>0</v>
      </c>
      <c r="Y199" s="275">
        <f>Y90+K122/100000*K269</f>
        <v>0</v>
      </c>
      <c r="Z199" s="275">
        <f>Z90+L122/100000*L269</f>
        <v>0</v>
      </c>
      <c r="AA199" s="275">
        <f>AA90+M122/100000*M269</f>
        <v>0</v>
      </c>
      <c r="AB199" s="275">
        <f>AB90+N122/100000*N269</f>
        <v>0</v>
      </c>
      <c r="AC199" s="209">
        <f t="shared" si="94"/>
        <v>0</v>
      </c>
      <c r="AD199" s="139"/>
      <c r="AE199" s="139"/>
    </row>
    <row r="200" spans="1:31" ht="19.5" thickTop="1">
      <c r="A200" s="513"/>
      <c r="B200" s="586"/>
      <c r="C200" s="560" t="s">
        <v>100</v>
      </c>
      <c r="D200" s="654">
        <f aca="true" t="shared" si="103" ref="D200:O200">R32</f>
        <v>0</v>
      </c>
      <c r="E200" s="655">
        <f t="shared" si="103"/>
        <v>0</v>
      </c>
      <c r="F200" s="655">
        <f t="shared" si="103"/>
        <v>0</v>
      </c>
      <c r="G200" s="655">
        <f t="shared" si="103"/>
        <v>0</v>
      </c>
      <c r="H200" s="655">
        <f t="shared" si="103"/>
        <v>0</v>
      </c>
      <c r="I200" s="655">
        <f t="shared" si="103"/>
        <v>0</v>
      </c>
      <c r="J200" s="655">
        <f t="shared" si="103"/>
        <v>0</v>
      </c>
      <c r="K200" s="655">
        <f t="shared" si="103"/>
        <v>0</v>
      </c>
      <c r="L200" s="655">
        <f t="shared" si="103"/>
        <v>0</v>
      </c>
      <c r="M200" s="655">
        <f t="shared" si="103"/>
        <v>0</v>
      </c>
      <c r="N200" s="655">
        <f t="shared" si="103"/>
        <v>0</v>
      </c>
      <c r="O200" s="655">
        <f t="shared" si="103"/>
        <v>0</v>
      </c>
      <c r="P200" s="274">
        <f t="shared" si="97"/>
        <v>0</v>
      </c>
      <c r="Q200" s="275">
        <f>Q91+C124/100000*C270</f>
        <v>0</v>
      </c>
      <c r="R200" s="275">
        <f>R91+D124/100000*D270</f>
        <v>0</v>
      </c>
      <c r="S200" s="275">
        <f>S91+E124/100000*E270</f>
        <v>0</v>
      </c>
      <c r="T200" s="275">
        <f>T91+F124/100000*F270</f>
        <v>0</v>
      </c>
      <c r="U200" s="275">
        <f>U91+G124/100000*G270</f>
        <v>0</v>
      </c>
      <c r="V200" s="275">
        <f>V91+H124/100000*H270</f>
        <v>0</v>
      </c>
      <c r="W200" s="275">
        <f>W91+I124/100000*I270</f>
        <v>0</v>
      </c>
      <c r="X200" s="275">
        <f>X91+J124/100000*J270</f>
        <v>0</v>
      </c>
      <c r="Y200" s="275">
        <f>Y91+K124/100000*K270</f>
        <v>0</v>
      </c>
      <c r="Z200" s="275">
        <f>Z91+L124/100000*L270</f>
        <v>0</v>
      </c>
      <c r="AA200" s="275">
        <f>AA91+M124/100000*M270</f>
        <v>0</v>
      </c>
      <c r="AB200" s="275">
        <f>AB91+N124/100000*N270</f>
        <v>0</v>
      </c>
      <c r="AC200" s="209">
        <f t="shared" si="94"/>
        <v>0</v>
      </c>
      <c r="AD200" s="139"/>
      <c r="AE200" s="139"/>
    </row>
    <row r="201" spans="1:31" ht="18.75">
      <c r="A201" s="513">
        <v>8</v>
      </c>
      <c r="B201" s="584">
        <f>$B$48</f>
        <v>0</v>
      </c>
      <c r="C201" s="561" t="s">
        <v>101</v>
      </c>
      <c r="D201" s="657"/>
      <c r="E201" s="661"/>
      <c r="F201" s="661"/>
      <c r="G201" s="661"/>
      <c r="H201" s="661"/>
      <c r="I201" s="661"/>
      <c r="J201" s="661"/>
      <c r="K201" s="661"/>
      <c r="L201" s="661"/>
      <c r="M201" s="661"/>
      <c r="N201" s="661"/>
      <c r="O201" s="661"/>
      <c r="P201" s="274">
        <f t="shared" si="97"/>
        <v>0</v>
      </c>
      <c r="Q201" s="292">
        <f>Q92+C126/100000*C271</f>
        <v>0</v>
      </c>
      <c r="R201" s="292">
        <f>R92+D126/100000*D271</f>
        <v>0</v>
      </c>
      <c r="S201" s="292">
        <f>S92+E126/100000*E271</f>
        <v>0</v>
      </c>
      <c r="T201" s="292">
        <f>T92+F126/100000*F271</f>
        <v>0</v>
      </c>
      <c r="U201" s="292">
        <f>U92+G126/100000*G271</f>
        <v>0</v>
      </c>
      <c r="V201" s="292">
        <f>V92+H126/100000*H271</f>
        <v>0</v>
      </c>
      <c r="W201" s="292">
        <f>W92+I126/100000*I271</f>
        <v>0</v>
      </c>
      <c r="X201" s="292">
        <f>X92+J126/100000*J271</f>
        <v>0</v>
      </c>
      <c r="Y201" s="292">
        <f>Y92+K126/100000*K271</f>
        <v>0</v>
      </c>
      <c r="Z201" s="292">
        <f>Z92+L126/100000*L271</f>
        <v>0</v>
      </c>
      <c r="AA201" s="292">
        <f>AA92+M126/100000*M271</f>
        <v>0</v>
      </c>
      <c r="AB201" s="292">
        <f>AB92+N126/100000*N271</f>
        <v>0</v>
      </c>
      <c r="AC201" s="223">
        <f t="shared" si="94"/>
        <v>0</v>
      </c>
      <c r="AD201" s="139"/>
      <c r="AE201" s="139"/>
    </row>
    <row r="202" spans="1:31" ht="18.75">
      <c r="A202" s="555"/>
      <c r="B202" s="584"/>
      <c r="C202" s="561" t="s">
        <v>102</v>
      </c>
      <c r="D202" s="658">
        <f aca="true" t="shared" si="104" ref="D202:O202">D$169*D201/100</f>
        <v>0</v>
      </c>
      <c r="E202" s="659">
        <f t="shared" si="104"/>
        <v>0</v>
      </c>
      <c r="F202" s="659">
        <f t="shared" si="104"/>
        <v>0</v>
      </c>
      <c r="G202" s="659">
        <f t="shared" si="104"/>
        <v>0</v>
      </c>
      <c r="H202" s="659">
        <f t="shared" si="104"/>
        <v>0</v>
      </c>
      <c r="I202" s="659">
        <f t="shared" si="104"/>
        <v>0</v>
      </c>
      <c r="J202" s="659">
        <f t="shared" si="104"/>
        <v>0</v>
      </c>
      <c r="K202" s="659">
        <f t="shared" si="104"/>
        <v>0</v>
      </c>
      <c r="L202" s="659">
        <f t="shared" si="104"/>
        <v>0</v>
      </c>
      <c r="M202" s="659">
        <f t="shared" si="104"/>
        <v>0</v>
      </c>
      <c r="N202" s="659">
        <f t="shared" si="104"/>
        <v>0</v>
      </c>
      <c r="O202" s="659">
        <f t="shared" si="104"/>
        <v>0</v>
      </c>
      <c r="P202" s="293" t="s">
        <v>104</v>
      </c>
      <c r="Q202" s="275">
        <f>SUM(Q185:Q201)</f>
        <v>0</v>
      </c>
      <c r="R202" s="275">
        <f aca="true" t="shared" si="105" ref="R202:AB202">SUM(R185:R201)</f>
        <v>0</v>
      </c>
      <c r="S202" s="275">
        <f t="shared" si="105"/>
        <v>0</v>
      </c>
      <c r="T202" s="275">
        <f t="shared" si="105"/>
        <v>0</v>
      </c>
      <c r="U202" s="275">
        <f t="shared" si="105"/>
        <v>0</v>
      </c>
      <c r="V202" s="275">
        <f t="shared" si="105"/>
        <v>0</v>
      </c>
      <c r="W202" s="275">
        <f t="shared" si="105"/>
        <v>0</v>
      </c>
      <c r="X202" s="275">
        <f t="shared" si="105"/>
        <v>0</v>
      </c>
      <c r="Y202" s="275">
        <f t="shared" si="105"/>
        <v>0</v>
      </c>
      <c r="Z202" s="275">
        <f t="shared" si="105"/>
        <v>0</v>
      </c>
      <c r="AA202" s="275">
        <f t="shared" si="105"/>
        <v>0</v>
      </c>
      <c r="AB202" s="275">
        <f t="shared" si="105"/>
        <v>0</v>
      </c>
      <c r="AC202" s="209">
        <f t="shared" si="94"/>
        <v>0</v>
      </c>
      <c r="AD202" s="139"/>
      <c r="AE202" s="139"/>
    </row>
    <row r="203" spans="1:31" ht="19.5" thickBot="1">
      <c r="A203" s="556"/>
      <c r="B203" s="585"/>
      <c r="C203" s="562" t="s">
        <v>103</v>
      </c>
      <c r="D203" s="660"/>
      <c r="E203" s="662"/>
      <c r="F203" s="662"/>
      <c r="G203" s="662"/>
      <c r="H203" s="662"/>
      <c r="I203" s="662"/>
      <c r="J203" s="662"/>
      <c r="K203" s="662"/>
      <c r="L203" s="662"/>
      <c r="M203" s="662"/>
      <c r="N203" s="662"/>
      <c r="O203" s="663"/>
      <c r="P203" s="139"/>
      <c r="Q203" s="139"/>
      <c r="R203" s="139"/>
      <c r="S203" s="139"/>
      <c r="T203" s="139"/>
      <c r="U203" s="139"/>
      <c r="V203" s="139"/>
      <c r="W203" s="139"/>
      <c r="X203" s="139"/>
      <c r="Y203" s="139"/>
      <c r="Z203" s="139"/>
      <c r="AA203" s="139"/>
      <c r="AB203" s="139"/>
      <c r="AC203" s="139"/>
      <c r="AD203" s="139"/>
      <c r="AE203" s="139"/>
    </row>
    <row r="204" spans="1:31" ht="19.5" thickTop="1">
      <c r="A204" s="513"/>
      <c r="B204" s="586"/>
      <c r="C204" s="560" t="s">
        <v>100</v>
      </c>
      <c r="D204" s="654">
        <f aca="true" t="shared" si="106" ref="D204:O204">R33</f>
        <v>0</v>
      </c>
      <c r="E204" s="655">
        <f t="shared" si="106"/>
        <v>0</v>
      </c>
      <c r="F204" s="655">
        <f t="shared" si="106"/>
        <v>0</v>
      </c>
      <c r="G204" s="655">
        <f t="shared" si="106"/>
        <v>0</v>
      </c>
      <c r="H204" s="655">
        <f t="shared" si="106"/>
        <v>0</v>
      </c>
      <c r="I204" s="655">
        <f t="shared" si="106"/>
        <v>0</v>
      </c>
      <c r="J204" s="655">
        <f t="shared" si="106"/>
        <v>0</v>
      </c>
      <c r="K204" s="655">
        <f t="shared" si="106"/>
        <v>0</v>
      </c>
      <c r="L204" s="655">
        <f t="shared" si="106"/>
        <v>0</v>
      </c>
      <c r="M204" s="655">
        <f t="shared" si="106"/>
        <v>0</v>
      </c>
      <c r="N204" s="655">
        <f t="shared" si="106"/>
        <v>0</v>
      </c>
      <c r="O204" s="655">
        <f t="shared" si="106"/>
        <v>0</v>
      </c>
      <c r="P204" s="293" t="s">
        <v>105</v>
      </c>
      <c r="Q204" s="275">
        <f>MAX(Q202:AB202)</f>
        <v>0</v>
      </c>
      <c r="R204" s="139"/>
      <c r="S204" s="139"/>
      <c r="T204" s="139"/>
      <c r="U204" s="139"/>
      <c r="V204" s="139"/>
      <c r="W204" s="139"/>
      <c r="X204" s="139"/>
      <c r="Y204" s="139"/>
      <c r="Z204" s="139"/>
      <c r="AA204" s="139"/>
      <c r="AB204" s="139"/>
      <c r="AC204" s="139"/>
      <c r="AD204" s="139"/>
      <c r="AE204" s="139"/>
    </row>
    <row r="205" spans="1:31" ht="18.75">
      <c r="A205" s="513">
        <v>9</v>
      </c>
      <c r="B205" s="584">
        <f>$B$49</f>
        <v>0</v>
      </c>
      <c r="C205" s="561" t="s">
        <v>101</v>
      </c>
      <c r="D205" s="657"/>
      <c r="E205" s="661"/>
      <c r="F205" s="661"/>
      <c r="G205" s="661"/>
      <c r="H205" s="661"/>
      <c r="I205" s="661"/>
      <c r="J205" s="661"/>
      <c r="K205" s="661"/>
      <c r="L205" s="661"/>
      <c r="M205" s="657"/>
      <c r="N205" s="657"/>
      <c r="O205" s="657"/>
      <c r="P205" s="139"/>
      <c r="Q205" s="139"/>
      <c r="R205" s="139"/>
      <c r="S205" s="139"/>
      <c r="T205" s="139"/>
      <c r="U205" s="139"/>
      <c r="V205" s="139"/>
      <c r="W205" s="139"/>
      <c r="X205" s="139"/>
      <c r="Y205" s="139"/>
      <c r="Z205" s="139"/>
      <c r="AA205" s="139"/>
      <c r="AB205" s="139"/>
      <c r="AC205" s="139"/>
      <c r="AD205" s="139"/>
      <c r="AE205" s="139"/>
    </row>
    <row r="206" spans="1:31" ht="18.75">
      <c r="A206" s="555"/>
      <c r="B206" s="584"/>
      <c r="C206" s="561" t="s">
        <v>102</v>
      </c>
      <c r="D206" s="658">
        <f aca="true" t="shared" si="107" ref="D206:O206">D$169*D205/100</f>
        <v>0</v>
      </c>
      <c r="E206" s="659">
        <f t="shared" si="107"/>
        <v>0</v>
      </c>
      <c r="F206" s="659">
        <f t="shared" si="107"/>
        <v>0</v>
      </c>
      <c r="G206" s="659">
        <f t="shared" si="107"/>
        <v>0</v>
      </c>
      <c r="H206" s="659">
        <f t="shared" si="107"/>
        <v>0</v>
      </c>
      <c r="I206" s="659">
        <f t="shared" si="107"/>
        <v>0</v>
      </c>
      <c r="J206" s="659">
        <f t="shared" si="107"/>
        <v>0</v>
      </c>
      <c r="K206" s="659">
        <f t="shared" si="107"/>
        <v>0</v>
      </c>
      <c r="L206" s="659">
        <f t="shared" si="107"/>
        <v>0</v>
      </c>
      <c r="M206" s="659">
        <f t="shared" si="107"/>
        <v>0</v>
      </c>
      <c r="N206" s="659">
        <f t="shared" si="107"/>
        <v>0</v>
      </c>
      <c r="O206" s="659">
        <f t="shared" si="107"/>
        <v>0</v>
      </c>
      <c r="P206" s="139"/>
      <c r="Q206" s="139"/>
      <c r="R206" s="139"/>
      <c r="S206" s="139"/>
      <c r="T206" s="139"/>
      <c r="U206" s="139"/>
      <c r="V206" s="139"/>
      <c r="W206" s="139"/>
      <c r="X206" s="139"/>
      <c r="Y206" s="139"/>
      <c r="Z206" s="139"/>
      <c r="AA206" s="139"/>
      <c r="AB206" s="139"/>
      <c r="AC206" s="139"/>
      <c r="AD206" s="139"/>
      <c r="AE206" s="139"/>
    </row>
    <row r="207" spans="1:31" ht="19.5" thickBot="1">
      <c r="A207" s="556"/>
      <c r="B207" s="585"/>
      <c r="C207" s="562" t="s">
        <v>103</v>
      </c>
      <c r="D207" s="660"/>
      <c r="E207" s="662"/>
      <c r="F207" s="662"/>
      <c r="G207" s="662"/>
      <c r="H207" s="662"/>
      <c r="I207" s="662"/>
      <c r="J207" s="662"/>
      <c r="K207" s="662"/>
      <c r="L207" s="662"/>
      <c r="M207" s="662"/>
      <c r="N207" s="662"/>
      <c r="O207" s="663"/>
      <c r="P207" s="294" t="s">
        <v>106</v>
      </c>
      <c r="Q207" s="295">
        <f aca="true" t="shared" si="108" ref="Q207:AB207">D39</f>
        <v>0</v>
      </c>
      <c r="R207" s="279">
        <f t="shared" si="108"/>
        <v>0</v>
      </c>
      <c r="S207" s="279">
        <f t="shared" si="108"/>
        <v>0</v>
      </c>
      <c r="T207" s="279">
        <f t="shared" si="108"/>
        <v>0</v>
      </c>
      <c r="U207" s="279">
        <f t="shared" si="108"/>
        <v>0</v>
      </c>
      <c r="V207" s="279">
        <f t="shared" si="108"/>
        <v>0</v>
      </c>
      <c r="W207" s="279">
        <f t="shared" si="108"/>
        <v>0</v>
      </c>
      <c r="X207" s="279">
        <f t="shared" si="108"/>
        <v>0</v>
      </c>
      <c r="Y207" s="279">
        <f t="shared" si="108"/>
        <v>0</v>
      </c>
      <c r="Z207" s="279">
        <f t="shared" si="108"/>
        <v>0</v>
      </c>
      <c r="AA207" s="279">
        <f t="shared" si="108"/>
        <v>0</v>
      </c>
      <c r="AB207" s="279">
        <f t="shared" si="108"/>
        <v>0</v>
      </c>
      <c r="AC207" s="139" t="s">
        <v>4</v>
      </c>
      <c r="AD207" s="139"/>
      <c r="AE207" s="139"/>
    </row>
    <row r="208" spans="1:31" ht="19.5" thickTop="1">
      <c r="A208" s="513"/>
      <c r="B208" s="586"/>
      <c r="C208" s="560" t="s">
        <v>100</v>
      </c>
      <c r="D208" s="654">
        <f aca="true" t="shared" si="109" ref="D208:O208">R34</f>
        <v>0</v>
      </c>
      <c r="E208" s="655">
        <f t="shared" si="109"/>
        <v>0</v>
      </c>
      <c r="F208" s="655">
        <f t="shared" si="109"/>
        <v>0</v>
      </c>
      <c r="G208" s="655">
        <f t="shared" si="109"/>
        <v>0</v>
      </c>
      <c r="H208" s="655">
        <f t="shared" si="109"/>
        <v>0</v>
      </c>
      <c r="I208" s="655">
        <f t="shared" si="109"/>
        <v>0</v>
      </c>
      <c r="J208" s="655">
        <f t="shared" si="109"/>
        <v>0</v>
      </c>
      <c r="K208" s="655">
        <f t="shared" si="109"/>
        <v>0</v>
      </c>
      <c r="L208" s="655">
        <f t="shared" si="109"/>
        <v>0</v>
      </c>
      <c r="M208" s="655">
        <f t="shared" si="109"/>
        <v>0</v>
      </c>
      <c r="N208" s="655">
        <f t="shared" si="109"/>
        <v>0</v>
      </c>
      <c r="O208" s="655">
        <f t="shared" si="109"/>
        <v>0</v>
      </c>
      <c r="P208" s="194" t="s">
        <v>107</v>
      </c>
      <c r="Q208" s="265">
        <f>D169*$C$11/100000</f>
        <v>0</v>
      </c>
      <c r="R208" s="265">
        <f aca="true" t="shared" si="110" ref="R208:AA208">E169*$C$11/100000</f>
        <v>0</v>
      </c>
      <c r="S208" s="265">
        <f t="shared" si="110"/>
        <v>0</v>
      </c>
      <c r="T208" s="265">
        <f t="shared" si="110"/>
        <v>0</v>
      </c>
      <c r="U208" s="265">
        <f t="shared" si="110"/>
        <v>0</v>
      </c>
      <c r="V208" s="265">
        <f t="shared" si="110"/>
        <v>0</v>
      </c>
      <c r="W208" s="265">
        <f t="shared" si="110"/>
        <v>0</v>
      </c>
      <c r="X208" s="265">
        <f t="shared" si="110"/>
        <v>0</v>
      </c>
      <c r="Y208" s="265">
        <f t="shared" si="110"/>
        <v>0</v>
      </c>
      <c r="Z208" s="265">
        <f t="shared" si="110"/>
        <v>0</v>
      </c>
      <c r="AA208" s="265">
        <f t="shared" si="110"/>
        <v>0</v>
      </c>
      <c r="AB208" s="265">
        <f>$O169*$C$11/100000</f>
        <v>0</v>
      </c>
      <c r="AC208" s="296">
        <f>SUM(Q208:AB208)</f>
        <v>0</v>
      </c>
      <c r="AD208" s="139"/>
      <c r="AE208" s="139"/>
    </row>
    <row r="209" spans="1:31" ht="18.75">
      <c r="A209" s="513">
        <v>10</v>
      </c>
      <c r="B209" s="584">
        <f>$B$50</f>
        <v>0</v>
      </c>
      <c r="C209" s="561" t="s">
        <v>101</v>
      </c>
      <c r="D209" s="657"/>
      <c r="E209" s="661"/>
      <c r="F209" s="661"/>
      <c r="G209" s="661"/>
      <c r="H209" s="661"/>
      <c r="I209" s="661"/>
      <c r="J209" s="661"/>
      <c r="K209" s="661"/>
      <c r="L209" s="661"/>
      <c r="M209" s="657"/>
      <c r="N209" s="657"/>
      <c r="O209" s="657"/>
      <c r="P209" s="150"/>
      <c r="Q209" s="297"/>
      <c r="R209" s="297"/>
      <c r="S209" s="297"/>
      <c r="T209" s="297"/>
      <c r="U209" s="297"/>
      <c r="V209" s="297"/>
      <c r="W209" s="297"/>
      <c r="X209" s="297"/>
      <c r="Y209" s="297"/>
      <c r="Z209" s="297"/>
      <c r="AA209" s="297"/>
      <c r="AB209" s="297"/>
      <c r="AC209" s="296"/>
      <c r="AD209" s="139"/>
      <c r="AE209" s="139"/>
    </row>
    <row r="210" spans="1:31" ht="18.75">
      <c r="A210" s="555"/>
      <c r="B210" s="584"/>
      <c r="C210" s="561" t="s">
        <v>102</v>
      </c>
      <c r="D210" s="658">
        <f aca="true" t="shared" si="111" ref="D210:O210">D$169*D209/100</f>
        <v>0</v>
      </c>
      <c r="E210" s="659">
        <f t="shared" si="111"/>
        <v>0</v>
      </c>
      <c r="F210" s="659">
        <f t="shared" si="111"/>
        <v>0</v>
      </c>
      <c r="G210" s="659">
        <f t="shared" si="111"/>
        <v>0</v>
      </c>
      <c r="H210" s="659">
        <f t="shared" si="111"/>
        <v>0</v>
      </c>
      <c r="I210" s="659">
        <f t="shared" si="111"/>
        <v>0</v>
      </c>
      <c r="J210" s="659">
        <f t="shared" si="111"/>
        <v>0</v>
      </c>
      <c r="K210" s="659">
        <f t="shared" si="111"/>
        <v>0</v>
      </c>
      <c r="L210" s="659">
        <f t="shared" si="111"/>
        <v>0</v>
      </c>
      <c r="M210" s="659">
        <f t="shared" si="111"/>
        <v>0</v>
      </c>
      <c r="N210" s="659">
        <f t="shared" si="111"/>
        <v>0</v>
      </c>
      <c r="O210" s="659">
        <f t="shared" si="111"/>
        <v>0</v>
      </c>
      <c r="P210" s="194" t="s">
        <v>108</v>
      </c>
      <c r="Q210" s="265">
        <f aca="true" t="shared" si="112" ref="Q210:AB210">SUM(R215:R231)</f>
        <v>0</v>
      </c>
      <c r="R210" s="265">
        <f t="shared" si="112"/>
        <v>0</v>
      </c>
      <c r="S210" s="265">
        <f t="shared" si="112"/>
        <v>0</v>
      </c>
      <c r="T210" s="265">
        <f t="shared" si="112"/>
        <v>0</v>
      </c>
      <c r="U210" s="265">
        <f t="shared" si="112"/>
        <v>0</v>
      </c>
      <c r="V210" s="265">
        <f t="shared" si="112"/>
        <v>0</v>
      </c>
      <c r="W210" s="265">
        <f t="shared" si="112"/>
        <v>0</v>
      </c>
      <c r="X210" s="265">
        <f t="shared" si="112"/>
        <v>0</v>
      </c>
      <c r="Y210" s="265">
        <f t="shared" si="112"/>
        <v>0</v>
      </c>
      <c r="Z210" s="265">
        <f t="shared" si="112"/>
        <v>0</v>
      </c>
      <c r="AA210" s="265">
        <f t="shared" si="112"/>
        <v>0</v>
      </c>
      <c r="AB210" s="265">
        <f t="shared" si="112"/>
        <v>0</v>
      </c>
      <c r="AC210" s="296">
        <f>SUM(Q210:AB210)</f>
        <v>0</v>
      </c>
      <c r="AD210" s="139"/>
      <c r="AE210" s="139"/>
    </row>
    <row r="211" spans="1:31" ht="19.5" thickBot="1">
      <c r="A211" s="556"/>
      <c r="B211" s="585"/>
      <c r="C211" s="562" t="s">
        <v>103</v>
      </c>
      <c r="D211" s="660"/>
      <c r="E211" s="662"/>
      <c r="F211" s="662"/>
      <c r="G211" s="662"/>
      <c r="H211" s="662"/>
      <c r="I211" s="662"/>
      <c r="J211" s="662"/>
      <c r="K211" s="662"/>
      <c r="L211" s="662"/>
      <c r="M211" s="662"/>
      <c r="N211" s="662"/>
      <c r="O211" s="663"/>
      <c r="P211" s="194"/>
      <c r="Q211" s="194"/>
      <c r="R211" s="194"/>
      <c r="S211" s="194"/>
      <c r="T211" s="194"/>
      <c r="U211" s="194"/>
      <c r="V211" s="194"/>
      <c r="W211" s="194"/>
      <c r="X211" s="194"/>
      <c r="Y211" s="194"/>
      <c r="Z211" s="194"/>
      <c r="AA211" s="194"/>
      <c r="AB211" s="194"/>
      <c r="AC211" s="139"/>
      <c r="AD211" s="139"/>
      <c r="AE211" s="139"/>
    </row>
    <row r="212" spans="1:31" ht="19.5" thickTop="1">
      <c r="A212" s="513"/>
      <c r="B212" s="586"/>
      <c r="C212" s="560" t="s">
        <v>100</v>
      </c>
      <c r="D212" s="654">
        <f aca="true" t="shared" si="113" ref="D212:O212">R35</f>
        <v>0</v>
      </c>
      <c r="E212" s="655">
        <f t="shared" si="113"/>
        <v>0</v>
      </c>
      <c r="F212" s="655">
        <f t="shared" si="113"/>
        <v>0</v>
      </c>
      <c r="G212" s="655">
        <f t="shared" si="113"/>
        <v>0</v>
      </c>
      <c r="H212" s="655">
        <f t="shared" si="113"/>
        <v>0</v>
      </c>
      <c r="I212" s="655">
        <f t="shared" si="113"/>
        <v>0</v>
      </c>
      <c r="J212" s="655">
        <f t="shared" si="113"/>
        <v>0</v>
      </c>
      <c r="K212" s="655">
        <f t="shared" si="113"/>
        <v>0</v>
      </c>
      <c r="L212" s="655">
        <f t="shared" si="113"/>
        <v>0</v>
      </c>
      <c r="M212" s="655">
        <f t="shared" si="113"/>
        <v>0</v>
      </c>
      <c r="N212" s="655">
        <f t="shared" si="113"/>
        <v>0</v>
      </c>
      <c r="O212" s="655">
        <f t="shared" si="113"/>
        <v>0</v>
      </c>
      <c r="P212" s="139"/>
      <c r="Q212" s="139"/>
      <c r="R212" s="139"/>
      <c r="S212" s="139"/>
      <c r="T212" s="139"/>
      <c r="U212" s="139"/>
      <c r="V212" s="139"/>
      <c r="W212" s="139"/>
      <c r="X212" s="139"/>
      <c r="Y212" s="139"/>
      <c r="Z212" s="139"/>
      <c r="AA212" s="139"/>
      <c r="AB212" s="139"/>
      <c r="AC212" s="139"/>
      <c r="AD212" s="139"/>
      <c r="AE212" s="139"/>
    </row>
    <row r="213" spans="1:31" ht="18.75">
      <c r="A213" s="513">
        <v>11</v>
      </c>
      <c r="B213" s="584">
        <f>$B$51</f>
        <v>0</v>
      </c>
      <c r="C213" s="561" t="s">
        <v>101</v>
      </c>
      <c r="D213" s="657"/>
      <c r="E213" s="661"/>
      <c r="F213" s="661"/>
      <c r="G213" s="661"/>
      <c r="H213" s="661"/>
      <c r="I213" s="661"/>
      <c r="J213" s="661"/>
      <c r="K213" s="661"/>
      <c r="L213" s="661"/>
      <c r="M213" s="661"/>
      <c r="N213" s="661"/>
      <c r="O213" s="661"/>
      <c r="P213" s="298" t="s">
        <v>109</v>
      </c>
      <c r="Q213" s="139"/>
      <c r="R213" s="139"/>
      <c r="S213" s="139"/>
      <c r="T213" s="139"/>
      <c r="U213" s="139"/>
      <c r="V213" s="139"/>
      <c r="W213" s="139"/>
      <c r="X213" s="139"/>
      <c r="Y213" s="139"/>
      <c r="Z213" s="139"/>
      <c r="AA213" s="139"/>
      <c r="AB213" s="139"/>
      <c r="AC213" s="139"/>
      <c r="AD213" s="139"/>
      <c r="AE213" s="139"/>
    </row>
    <row r="214" spans="1:31" ht="18.75">
      <c r="A214" s="555"/>
      <c r="B214" s="584"/>
      <c r="C214" s="561" t="s">
        <v>102</v>
      </c>
      <c r="D214" s="658">
        <f aca="true" t="shared" si="114" ref="D214:O214">D$169*D213/100</f>
        <v>0</v>
      </c>
      <c r="E214" s="659">
        <f t="shared" si="114"/>
        <v>0</v>
      </c>
      <c r="F214" s="659">
        <f t="shared" si="114"/>
        <v>0</v>
      </c>
      <c r="G214" s="659">
        <f t="shared" si="114"/>
        <v>0</v>
      </c>
      <c r="H214" s="659">
        <f t="shared" si="114"/>
        <v>0</v>
      </c>
      <c r="I214" s="659">
        <f t="shared" si="114"/>
        <v>0</v>
      </c>
      <c r="J214" s="659">
        <f t="shared" si="114"/>
        <v>0</v>
      </c>
      <c r="K214" s="659">
        <f t="shared" si="114"/>
        <v>0</v>
      </c>
      <c r="L214" s="659">
        <f t="shared" si="114"/>
        <v>0</v>
      </c>
      <c r="M214" s="659">
        <f t="shared" si="114"/>
        <v>0</v>
      </c>
      <c r="N214" s="659">
        <f t="shared" si="114"/>
        <v>0</v>
      </c>
      <c r="O214" s="659">
        <f t="shared" si="114"/>
        <v>0</v>
      </c>
      <c r="P214" s="195" t="s">
        <v>788</v>
      </c>
      <c r="Q214" s="299" t="s">
        <v>110</v>
      </c>
      <c r="R214" s="300">
        <f aca="true" t="shared" si="115" ref="R214:AC214">D39</f>
        <v>0</v>
      </c>
      <c r="S214" s="278">
        <f t="shared" si="115"/>
        <v>0</v>
      </c>
      <c r="T214" s="278">
        <f t="shared" si="115"/>
        <v>0</v>
      </c>
      <c r="U214" s="278">
        <f t="shared" si="115"/>
        <v>0</v>
      </c>
      <c r="V214" s="278">
        <f t="shared" si="115"/>
        <v>0</v>
      </c>
      <c r="W214" s="278">
        <f t="shared" si="115"/>
        <v>0</v>
      </c>
      <c r="X214" s="278">
        <f t="shared" si="115"/>
        <v>0</v>
      </c>
      <c r="Y214" s="278">
        <f t="shared" si="115"/>
        <v>0</v>
      </c>
      <c r="Z214" s="278">
        <f t="shared" si="115"/>
        <v>0</v>
      </c>
      <c r="AA214" s="278">
        <f t="shared" si="115"/>
        <v>0</v>
      </c>
      <c r="AB214" s="278">
        <f t="shared" si="115"/>
        <v>0</v>
      </c>
      <c r="AC214" s="278">
        <f t="shared" si="115"/>
        <v>0</v>
      </c>
      <c r="AD214" s="194" t="s">
        <v>4</v>
      </c>
      <c r="AE214" s="139"/>
    </row>
    <row r="215" spans="1:31" ht="19.5" thickBot="1">
      <c r="A215" s="556"/>
      <c r="B215" s="585"/>
      <c r="C215" s="562" t="s">
        <v>103</v>
      </c>
      <c r="D215" s="660"/>
      <c r="E215" s="662"/>
      <c r="F215" s="662"/>
      <c r="G215" s="662"/>
      <c r="H215" s="662"/>
      <c r="I215" s="662"/>
      <c r="J215" s="662"/>
      <c r="K215" s="662"/>
      <c r="L215" s="662"/>
      <c r="M215" s="662"/>
      <c r="N215" s="662"/>
      <c r="O215" s="663"/>
      <c r="P215" s="293">
        <v>1</v>
      </c>
      <c r="Q215" s="301">
        <f>MAX(C94:N94)</f>
        <v>0</v>
      </c>
      <c r="R215" s="302">
        <f>0.00001*$Q215*D174</f>
        <v>0</v>
      </c>
      <c r="S215" s="302">
        <f>0.00001*$Q215*E174</f>
        <v>0</v>
      </c>
      <c r="T215" s="302">
        <f>0.00001*$Q215*F174</f>
        <v>0</v>
      </c>
      <c r="U215" s="302">
        <f>0.00001*$Q215*G174</f>
        <v>0</v>
      </c>
      <c r="V215" s="302">
        <f>0.00001*$Q215*H174</f>
        <v>0</v>
      </c>
      <c r="W215" s="302">
        <f>0.00001*$Q215*I174</f>
        <v>0</v>
      </c>
      <c r="X215" s="302">
        <f>0.00001*$Q215*J174</f>
        <v>0</v>
      </c>
      <c r="Y215" s="302">
        <f>0.00001*$Q215*K174</f>
        <v>0</v>
      </c>
      <c r="Z215" s="302">
        <f>0.00001*$Q215*L174</f>
        <v>0</v>
      </c>
      <c r="AA215" s="302">
        <f>0.00001*$Q215*M174</f>
        <v>0</v>
      </c>
      <c r="AB215" s="302">
        <f>0.00001*$Q215*N174</f>
        <v>0</v>
      </c>
      <c r="AC215" s="302">
        <f>0.00001*$Q215*$O174</f>
        <v>0</v>
      </c>
      <c r="AD215" s="302">
        <f>SUM(R215:AC215)</f>
        <v>0</v>
      </c>
      <c r="AE215" s="139"/>
    </row>
    <row r="216" spans="1:31" ht="19.5" thickTop="1">
      <c r="A216" s="513"/>
      <c r="B216" s="586"/>
      <c r="C216" s="560" t="s">
        <v>100</v>
      </c>
      <c r="D216" s="654">
        <f aca="true" t="shared" si="116" ref="D216:O216">R36</f>
        <v>0</v>
      </c>
      <c r="E216" s="655">
        <f t="shared" si="116"/>
        <v>0</v>
      </c>
      <c r="F216" s="655">
        <f t="shared" si="116"/>
        <v>0</v>
      </c>
      <c r="G216" s="655">
        <f t="shared" si="116"/>
        <v>0</v>
      </c>
      <c r="H216" s="655">
        <f t="shared" si="116"/>
        <v>0</v>
      </c>
      <c r="I216" s="655">
        <f t="shared" si="116"/>
        <v>0</v>
      </c>
      <c r="J216" s="655">
        <f t="shared" si="116"/>
        <v>0</v>
      </c>
      <c r="K216" s="655">
        <f t="shared" si="116"/>
        <v>0</v>
      </c>
      <c r="L216" s="655">
        <f t="shared" si="116"/>
        <v>0</v>
      </c>
      <c r="M216" s="655">
        <f t="shared" si="116"/>
        <v>0</v>
      </c>
      <c r="N216" s="655">
        <f t="shared" si="116"/>
        <v>0</v>
      </c>
      <c r="O216" s="655">
        <f t="shared" si="116"/>
        <v>0</v>
      </c>
      <c r="P216" s="293">
        <f aca="true" t="shared" si="117" ref="P216:P231">P215+1</f>
        <v>2</v>
      </c>
      <c r="Q216" s="301">
        <f>MAX(C96:N96)</f>
        <v>0</v>
      </c>
      <c r="R216" s="302">
        <f>D178*$Q216/100000</f>
        <v>0</v>
      </c>
      <c r="S216" s="302">
        <f>E178*$Q216/100000</f>
        <v>0</v>
      </c>
      <c r="T216" s="302">
        <f>F178*$Q216/100000</f>
        <v>0</v>
      </c>
      <c r="U216" s="302">
        <f>G178*$Q216/100000</f>
        <v>0</v>
      </c>
      <c r="V216" s="302">
        <f>H178*$Q216/100000</f>
        <v>0</v>
      </c>
      <c r="W216" s="302">
        <f>I178*$Q216/100000</f>
        <v>0</v>
      </c>
      <c r="X216" s="302">
        <f>J178*$Q216/100000</f>
        <v>0</v>
      </c>
      <c r="Y216" s="302">
        <f>K178*$Q216/100000</f>
        <v>0</v>
      </c>
      <c r="Z216" s="302">
        <f>L178*$Q216/100000</f>
        <v>0</v>
      </c>
      <c r="AA216" s="302">
        <f>M178*$Q216/100000</f>
        <v>0</v>
      </c>
      <c r="AB216" s="302">
        <f>N178*$Q216/100000</f>
        <v>0</v>
      </c>
      <c r="AC216" s="302">
        <f>$O178*$Q216/100000</f>
        <v>0</v>
      </c>
      <c r="AD216" s="302">
        <f aca="true" t="shared" si="118" ref="AD216:AD231">SUM(R216:AC216)</f>
        <v>0</v>
      </c>
      <c r="AE216" s="139"/>
    </row>
    <row r="217" spans="1:31" ht="18.75">
      <c r="A217" s="513">
        <v>12</v>
      </c>
      <c r="B217" s="584">
        <f>$B$52</f>
        <v>0</v>
      </c>
      <c r="C217" s="561" t="s">
        <v>101</v>
      </c>
      <c r="D217" s="657"/>
      <c r="E217" s="661"/>
      <c r="F217" s="661"/>
      <c r="G217" s="661"/>
      <c r="H217" s="661"/>
      <c r="I217" s="661"/>
      <c r="J217" s="661"/>
      <c r="K217" s="661"/>
      <c r="L217" s="661"/>
      <c r="M217" s="661"/>
      <c r="N217" s="661"/>
      <c r="O217" s="661"/>
      <c r="P217" s="293">
        <f t="shared" si="117"/>
        <v>3</v>
      </c>
      <c r="Q217" s="301">
        <f>MAX(C98:N98)</f>
        <v>0</v>
      </c>
      <c r="R217" s="302">
        <f>D182*$Q217/100000</f>
        <v>0</v>
      </c>
      <c r="S217" s="302">
        <f>E182*$Q217/100000</f>
        <v>0</v>
      </c>
      <c r="T217" s="302">
        <f>F182*$Q217/100000</f>
        <v>0</v>
      </c>
      <c r="U217" s="302">
        <f>G182*$Q217/100000</f>
        <v>0</v>
      </c>
      <c r="V217" s="302">
        <f>H182*$Q217/100000</f>
        <v>0</v>
      </c>
      <c r="W217" s="302">
        <f>I182*$Q217/100000</f>
        <v>0</v>
      </c>
      <c r="X217" s="302">
        <f>J182*$Q217/100000</f>
        <v>0</v>
      </c>
      <c r="Y217" s="302">
        <f>K182*$Q217/100000</f>
        <v>0</v>
      </c>
      <c r="Z217" s="302">
        <f>L182*$Q217/100000</f>
        <v>0</v>
      </c>
      <c r="AA217" s="302">
        <f>M182*$Q217/100000</f>
        <v>0</v>
      </c>
      <c r="AB217" s="302">
        <f>N182*$Q217/100000</f>
        <v>0</v>
      </c>
      <c r="AC217" s="302">
        <f>$O182*$Q217/100000</f>
        <v>0</v>
      </c>
      <c r="AD217" s="302">
        <f t="shared" si="118"/>
        <v>0</v>
      </c>
      <c r="AE217" s="139"/>
    </row>
    <row r="218" spans="1:31" ht="18.75">
      <c r="A218" s="555"/>
      <c r="B218" s="584"/>
      <c r="C218" s="561" t="s">
        <v>102</v>
      </c>
      <c r="D218" s="658">
        <f aca="true" t="shared" si="119" ref="D218:O218">D$169*D217/100</f>
        <v>0</v>
      </c>
      <c r="E218" s="659">
        <f t="shared" si="119"/>
        <v>0</v>
      </c>
      <c r="F218" s="659">
        <f t="shared" si="119"/>
        <v>0</v>
      </c>
      <c r="G218" s="659">
        <f t="shared" si="119"/>
        <v>0</v>
      </c>
      <c r="H218" s="659">
        <f t="shared" si="119"/>
        <v>0</v>
      </c>
      <c r="I218" s="659">
        <f t="shared" si="119"/>
        <v>0</v>
      </c>
      <c r="J218" s="659">
        <f t="shared" si="119"/>
        <v>0</v>
      </c>
      <c r="K218" s="659">
        <f t="shared" si="119"/>
        <v>0</v>
      </c>
      <c r="L218" s="659">
        <f t="shared" si="119"/>
        <v>0</v>
      </c>
      <c r="M218" s="659">
        <f t="shared" si="119"/>
        <v>0</v>
      </c>
      <c r="N218" s="659">
        <f t="shared" si="119"/>
        <v>0</v>
      </c>
      <c r="O218" s="659">
        <f t="shared" si="119"/>
        <v>0</v>
      </c>
      <c r="P218" s="293">
        <f t="shared" si="117"/>
        <v>4</v>
      </c>
      <c r="Q218" s="301">
        <f>MAX(C100:N100)</f>
        <v>0</v>
      </c>
      <c r="R218" s="302">
        <f>D186*$Q218/100000</f>
        <v>0</v>
      </c>
      <c r="S218" s="302">
        <f>E186*$Q218/100000</f>
        <v>0</v>
      </c>
      <c r="T218" s="302">
        <f>F186*$Q218/100000</f>
        <v>0</v>
      </c>
      <c r="U218" s="302">
        <f>G186*$Q218/100000</f>
        <v>0</v>
      </c>
      <c r="V218" s="302">
        <f>H186*$Q218/100000</f>
        <v>0</v>
      </c>
      <c r="W218" s="302">
        <f>I186*$Q218/100000</f>
        <v>0</v>
      </c>
      <c r="X218" s="302">
        <f>J186*$Q218/100000</f>
        <v>0</v>
      </c>
      <c r="Y218" s="302">
        <f>K186*$Q218/100000</f>
        <v>0</v>
      </c>
      <c r="Z218" s="302">
        <f>L186*$Q218/100000</f>
        <v>0</v>
      </c>
      <c r="AA218" s="302">
        <f>M186*$Q218/100000</f>
        <v>0</v>
      </c>
      <c r="AB218" s="302">
        <f>N186*$Q218/100000</f>
        <v>0</v>
      </c>
      <c r="AC218" s="302">
        <f>O186*$Q218/100000</f>
        <v>0</v>
      </c>
      <c r="AD218" s="302">
        <f t="shared" si="118"/>
        <v>0</v>
      </c>
      <c r="AE218" s="139"/>
    </row>
    <row r="219" spans="1:31" ht="19.5" thickBot="1">
      <c r="A219" s="556"/>
      <c r="B219" s="585"/>
      <c r="C219" s="562" t="s">
        <v>103</v>
      </c>
      <c r="D219" s="660"/>
      <c r="E219" s="662"/>
      <c r="F219" s="662"/>
      <c r="G219" s="662"/>
      <c r="H219" s="662"/>
      <c r="I219" s="662"/>
      <c r="J219" s="662"/>
      <c r="K219" s="662"/>
      <c r="L219" s="662"/>
      <c r="M219" s="662"/>
      <c r="N219" s="662"/>
      <c r="O219" s="663"/>
      <c r="P219" s="293">
        <f t="shared" si="117"/>
        <v>5</v>
      </c>
      <c r="Q219" s="301">
        <f>MAX(C102:N102)</f>
        <v>0</v>
      </c>
      <c r="R219" s="302">
        <f>D190*$Q219/100000</f>
        <v>0</v>
      </c>
      <c r="S219" s="302">
        <f>E190*$Q219/100000</f>
        <v>0</v>
      </c>
      <c r="T219" s="302">
        <f>F190*$Q219/100000</f>
        <v>0</v>
      </c>
      <c r="U219" s="302">
        <f>G190*$Q219/100000</f>
        <v>0</v>
      </c>
      <c r="V219" s="302">
        <f>H190*$Q219/100000</f>
        <v>0</v>
      </c>
      <c r="W219" s="302">
        <f>I190*$Q219/100000</f>
        <v>0</v>
      </c>
      <c r="X219" s="302">
        <f>J190*$Q219/100000</f>
        <v>0</v>
      </c>
      <c r="Y219" s="302">
        <f>K190*$Q219/100000</f>
        <v>0</v>
      </c>
      <c r="Z219" s="302">
        <f>L190*$Q219/100000</f>
        <v>0</v>
      </c>
      <c r="AA219" s="302">
        <f>M190*$Q219/100000</f>
        <v>0</v>
      </c>
      <c r="AB219" s="302">
        <f>N190*$Q219/100000</f>
        <v>0</v>
      </c>
      <c r="AC219" s="302">
        <f>O190*$Q219/100000</f>
        <v>0</v>
      </c>
      <c r="AD219" s="302">
        <f t="shared" si="118"/>
        <v>0</v>
      </c>
      <c r="AE219" s="139"/>
    </row>
    <row r="220" spans="1:31" ht="19.5" thickTop="1">
      <c r="A220" s="513"/>
      <c r="B220" s="586"/>
      <c r="C220" s="560" t="s">
        <v>100</v>
      </c>
      <c r="D220" s="654">
        <f aca="true" t="shared" si="120" ref="D220:O220">R37</f>
        <v>0</v>
      </c>
      <c r="E220" s="655">
        <f t="shared" si="120"/>
        <v>0</v>
      </c>
      <c r="F220" s="655">
        <f t="shared" si="120"/>
        <v>0</v>
      </c>
      <c r="G220" s="655">
        <f t="shared" si="120"/>
        <v>0</v>
      </c>
      <c r="H220" s="655">
        <f t="shared" si="120"/>
        <v>0</v>
      </c>
      <c r="I220" s="655">
        <f t="shared" si="120"/>
        <v>0</v>
      </c>
      <c r="J220" s="655">
        <f t="shared" si="120"/>
        <v>0</v>
      </c>
      <c r="K220" s="655">
        <f t="shared" si="120"/>
        <v>0</v>
      </c>
      <c r="L220" s="655">
        <f t="shared" si="120"/>
        <v>0</v>
      </c>
      <c r="M220" s="655">
        <f t="shared" si="120"/>
        <v>0</v>
      </c>
      <c r="N220" s="655">
        <f t="shared" si="120"/>
        <v>0</v>
      </c>
      <c r="O220" s="655">
        <f t="shared" si="120"/>
        <v>0</v>
      </c>
      <c r="P220" s="293">
        <f t="shared" si="117"/>
        <v>6</v>
      </c>
      <c r="Q220" s="301">
        <f>MAX(C104:N104)</f>
        <v>0</v>
      </c>
      <c r="R220" s="302">
        <f>D194*$Q220/100000</f>
        <v>0</v>
      </c>
      <c r="S220" s="302">
        <f>E194*$Q220/100000</f>
        <v>0</v>
      </c>
      <c r="T220" s="302">
        <f>F194*$Q220/100000</f>
        <v>0</v>
      </c>
      <c r="U220" s="302">
        <f>G194*$Q220/100000</f>
        <v>0</v>
      </c>
      <c r="V220" s="302">
        <f>H194*$Q220/100000</f>
        <v>0</v>
      </c>
      <c r="W220" s="302">
        <f>I194*$Q220/100000</f>
        <v>0</v>
      </c>
      <c r="X220" s="302">
        <f>J194*$Q220/100000</f>
        <v>0</v>
      </c>
      <c r="Y220" s="302">
        <f>K194*$Q220/100000</f>
        <v>0</v>
      </c>
      <c r="Z220" s="302">
        <f>L194*$Q220/100000</f>
        <v>0</v>
      </c>
      <c r="AA220" s="302">
        <f>M194*$Q220/100000</f>
        <v>0</v>
      </c>
      <c r="AB220" s="302">
        <f>N194*$Q220/100000</f>
        <v>0</v>
      </c>
      <c r="AC220" s="302">
        <f>O194*$Q220/100000</f>
        <v>0</v>
      </c>
      <c r="AD220" s="302">
        <f t="shared" si="118"/>
        <v>0</v>
      </c>
      <c r="AE220" s="139"/>
    </row>
    <row r="221" spans="1:31" ht="18.75">
      <c r="A221" s="513">
        <v>13</v>
      </c>
      <c r="B221" s="584">
        <f>$B$53</f>
        <v>0</v>
      </c>
      <c r="C221" s="561" t="s">
        <v>101</v>
      </c>
      <c r="D221" s="657"/>
      <c r="E221" s="661"/>
      <c r="F221" s="661"/>
      <c r="G221" s="661"/>
      <c r="H221" s="661"/>
      <c r="I221" s="661"/>
      <c r="J221" s="661"/>
      <c r="K221" s="661"/>
      <c r="L221" s="661"/>
      <c r="M221" s="661"/>
      <c r="N221" s="661"/>
      <c r="O221" s="661"/>
      <c r="P221" s="293">
        <f t="shared" si="117"/>
        <v>7</v>
      </c>
      <c r="Q221" s="301">
        <f>MAX(C106:N106)</f>
        <v>0</v>
      </c>
      <c r="R221" s="302">
        <f>D198*$Q221/100000</f>
        <v>0</v>
      </c>
      <c r="S221" s="302">
        <f>E198*$Q221/100000</f>
        <v>0</v>
      </c>
      <c r="T221" s="302">
        <f>F198*$Q221/100000</f>
        <v>0</v>
      </c>
      <c r="U221" s="302">
        <f>G198*$Q221/100000</f>
        <v>0</v>
      </c>
      <c r="V221" s="302">
        <f>H198*$Q221/100000</f>
        <v>0</v>
      </c>
      <c r="W221" s="302">
        <f>I198*$Q221/100000</f>
        <v>0</v>
      </c>
      <c r="X221" s="302">
        <f>J198*$Q221/100000</f>
        <v>0</v>
      </c>
      <c r="Y221" s="302">
        <f>K198*$Q221/100000</f>
        <v>0</v>
      </c>
      <c r="Z221" s="302">
        <f>L198*$Q221/100000</f>
        <v>0</v>
      </c>
      <c r="AA221" s="302">
        <f>M198*$Q221/100000</f>
        <v>0</v>
      </c>
      <c r="AB221" s="302">
        <f>N198*$Q221/100000</f>
        <v>0</v>
      </c>
      <c r="AC221" s="302">
        <f>O198*$Q221/100000</f>
        <v>0</v>
      </c>
      <c r="AD221" s="302">
        <f t="shared" si="118"/>
        <v>0</v>
      </c>
      <c r="AE221" s="139"/>
    </row>
    <row r="222" spans="1:31" ht="18.75">
      <c r="A222" s="555"/>
      <c r="B222" s="584"/>
      <c r="C222" s="561" t="s">
        <v>102</v>
      </c>
      <c r="D222" s="658">
        <f aca="true" t="shared" si="121" ref="D222:O222">D$169*D221/100</f>
        <v>0</v>
      </c>
      <c r="E222" s="659">
        <f t="shared" si="121"/>
        <v>0</v>
      </c>
      <c r="F222" s="659">
        <f t="shared" si="121"/>
        <v>0</v>
      </c>
      <c r="G222" s="659">
        <f t="shared" si="121"/>
        <v>0</v>
      </c>
      <c r="H222" s="659">
        <f t="shared" si="121"/>
        <v>0</v>
      </c>
      <c r="I222" s="659">
        <f t="shared" si="121"/>
        <v>0</v>
      </c>
      <c r="J222" s="659">
        <f t="shared" si="121"/>
        <v>0</v>
      </c>
      <c r="K222" s="659">
        <f t="shared" si="121"/>
        <v>0</v>
      </c>
      <c r="L222" s="659">
        <f t="shared" si="121"/>
        <v>0</v>
      </c>
      <c r="M222" s="659">
        <f t="shared" si="121"/>
        <v>0</v>
      </c>
      <c r="N222" s="659">
        <f t="shared" si="121"/>
        <v>0</v>
      </c>
      <c r="O222" s="659">
        <f t="shared" si="121"/>
        <v>0</v>
      </c>
      <c r="P222" s="293">
        <f t="shared" si="117"/>
        <v>8</v>
      </c>
      <c r="Q222" s="301">
        <f>MAX(C108:N108)</f>
        <v>0</v>
      </c>
      <c r="R222" s="302">
        <f>D202*$Q222/100000</f>
        <v>0</v>
      </c>
      <c r="S222" s="302">
        <f>E202*$Q222/100000</f>
        <v>0</v>
      </c>
      <c r="T222" s="302">
        <f>F202*$Q222/100000</f>
        <v>0</v>
      </c>
      <c r="U222" s="302">
        <f>G202*$Q222/100000</f>
        <v>0</v>
      </c>
      <c r="V222" s="302">
        <f>H202*$Q222/100000</f>
        <v>0</v>
      </c>
      <c r="W222" s="302">
        <f>I202*$Q222/100000</f>
        <v>0</v>
      </c>
      <c r="X222" s="302">
        <f>J202*$Q222/100000</f>
        <v>0</v>
      </c>
      <c r="Y222" s="302">
        <f>K202*$Q222/100000</f>
        <v>0</v>
      </c>
      <c r="Z222" s="302">
        <f>L202*$Q222/100000</f>
        <v>0</v>
      </c>
      <c r="AA222" s="302">
        <f>M202*$Q222/100000</f>
        <v>0</v>
      </c>
      <c r="AB222" s="302">
        <f>N202*$Q222/100000</f>
        <v>0</v>
      </c>
      <c r="AC222" s="302">
        <f>O202*$Q222/100000</f>
        <v>0</v>
      </c>
      <c r="AD222" s="302">
        <f t="shared" si="118"/>
        <v>0</v>
      </c>
      <c r="AE222" s="139"/>
    </row>
    <row r="223" spans="1:31" ht="19.5" thickBot="1">
      <c r="A223" s="556"/>
      <c r="B223" s="585"/>
      <c r="C223" s="562" t="s">
        <v>103</v>
      </c>
      <c r="D223" s="660"/>
      <c r="E223" s="662"/>
      <c r="F223" s="662"/>
      <c r="G223" s="662"/>
      <c r="H223" s="662"/>
      <c r="I223" s="662"/>
      <c r="J223" s="662"/>
      <c r="K223" s="662"/>
      <c r="L223" s="662"/>
      <c r="M223" s="662"/>
      <c r="N223" s="662"/>
      <c r="O223" s="663"/>
      <c r="P223" s="293">
        <f t="shared" si="117"/>
        <v>9</v>
      </c>
      <c r="Q223" s="301">
        <f>MAX(C110:N110)</f>
        <v>0</v>
      </c>
      <c r="R223" s="302">
        <f>D206*$Q223/100000</f>
        <v>0</v>
      </c>
      <c r="S223" s="302">
        <f>E206*$Q223/100000</f>
        <v>0</v>
      </c>
      <c r="T223" s="302">
        <f>F206*$Q223/100000</f>
        <v>0</v>
      </c>
      <c r="U223" s="302">
        <f>G206*$Q223/100000</f>
        <v>0</v>
      </c>
      <c r="V223" s="302">
        <f>H206*$Q223/100000</f>
        <v>0</v>
      </c>
      <c r="W223" s="302">
        <f>I206*$Q223/100000</f>
        <v>0</v>
      </c>
      <c r="X223" s="302">
        <f>J206*$Q223/100000</f>
        <v>0</v>
      </c>
      <c r="Y223" s="302">
        <f>K206*$Q223/100000</f>
        <v>0</v>
      </c>
      <c r="Z223" s="302">
        <f>L206*$Q223/100000</f>
        <v>0</v>
      </c>
      <c r="AA223" s="302">
        <f>M206*$Q223/100000</f>
        <v>0</v>
      </c>
      <c r="AB223" s="302">
        <f>N206*$Q223/100000</f>
        <v>0</v>
      </c>
      <c r="AC223" s="302">
        <f>O206*$Q223/100000</f>
        <v>0</v>
      </c>
      <c r="AD223" s="302">
        <f t="shared" si="118"/>
        <v>0</v>
      </c>
      <c r="AE223" s="139"/>
    </row>
    <row r="224" spans="1:31" ht="19.5" thickTop="1">
      <c r="A224" s="513"/>
      <c r="B224" s="586"/>
      <c r="C224" s="560" t="s">
        <v>100</v>
      </c>
      <c r="D224" s="654">
        <f aca="true" t="shared" si="122" ref="D224:O224">R38</f>
        <v>0</v>
      </c>
      <c r="E224" s="655">
        <f t="shared" si="122"/>
        <v>0</v>
      </c>
      <c r="F224" s="655">
        <f t="shared" si="122"/>
        <v>0</v>
      </c>
      <c r="G224" s="655">
        <f t="shared" si="122"/>
        <v>0</v>
      </c>
      <c r="H224" s="655">
        <f t="shared" si="122"/>
        <v>0</v>
      </c>
      <c r="I224" s="655">
        <f t="shared" si="122"/>
        <v>0</v>
      </c>
      <c r="J224" s="655">
        <f t="shared" si="122"/>
        <v>0</v>
      </c>
      <c r="K224" s="655">
        <f t="shared" si="122"/>
        <v>0</v>
      </c>
      <c r="L224" s="655">
        <f t="shared" si="122"/>
        <v>0</v>
      </c>
      <c r="M224" s="655">
        <f t="shared" si="122"/>
        <v>0</v>
      </c>
      <c r="N224" s="655">
        <f t="shared" si="122"/>
        <v>0</v>
      </c>
      <c r="O224" s="655">
        <f t="shared" si="122"/>
        <v>0</v>
      </c>
      <c r="P224" s="293">
        <f t="shared" si="117"/>
        <v>10</v>
      </c>
      <c r="Q224" s="301">
        <f>MAX(C112:N112)</f>
        <v>0</v>
      </c>
      <c r="R224" s="302">
        <f>D210*$Q224/100000</f>
        <v>0</v>
      </c>
      <c r="S224" s="302">
        <f>E210*$Q224/100000</f>
        <v>0</v>
      </c>
      <c r="T224" s="302">
        <f>F210*$Q224/100000</f>
        <v>0</v>
      </c>
      <c r="U224" s="302">
        <f>G210*$Q224/100000</f>
        <v>0</v>
      </c>
      <c r="V224" s="302">
        <f>H210*$Q224/100000</f>
        <v>0</v>
      </c>
      <c r="W224" s="302">
        <f>I210*$Q224/100000</f>
        <v>0</v>
      </c>
      <c r="X224" s="302">
        <f>J210*$Q224/100000</f>
        <v>0</v>
      </c>
      <c r="Y224" s="302">
        <f>K210*$Q224/100000</f>
        <v>0</v>
      </c>
      <c r="Z224" s="302">
        <f>L210*$Q224/100000</f>
        <v>0</v>
      </c>
      <c r="AA224" s="302">
        <f>M210*$Q224/100000</f>
        <v>0</v>
      </c>
      <c r="AB224" s="302">
        <f>N210*$Q224/100000</f>
        <v>0</v>
      </c>
      <c r="AC224" s="302">
        <f>O210*$Q224/100000</f>
        <v>0</v>
      </c>
      <c r="AD224" s="302">
        <f t="shared" si="118"/>
        <v>0</v>
      </c>
      <c r="AE224" s="195"/>
    </row>
    <row r="225" spans="1:31" ht="18.75">
      <c r="A225" s="513">
        <v>14</v>
      </c>
      <c r="B225" s="584">
        <f>$B$54</f>
        <v>0</v>
      </c>
      <c r="C225" s="561" t="s">
        <v>101</v>
      </c>
      <c r="D225" s="657"/>
      <c r="E225" s="661"/>
      <c r="F225" s="661"/>
      <c r="G225" s="661"/>
      <c r="H225" s="661"/>
      <c r="I225" s="661"/>
      <c r="J225" s="661"/>
      <c r="K225" s="661"/>
      <c r="L225" s="661"/>
      <c r="M225" s="661"/>
      <c r="N225" s="661"/>
      <c r="O225" s="661"/>
      <c r="P225" s="293">
        <f t="shared" si="117"/>
        <v>11</v>
      </c>
      <c r="Q225" s="301">
        <f>MAX(C114:N114)</f>
        <v>0</v>
      </c>
      <c r="R225" s="302">
        <f>D214*$Q225/100000</f>
        <v>0</v>
      </c>
      <c r="S225" s="302">
        <f>E214*$Q225/100000</f>
        <v>0</v>
      </c>
      <c r="T225" s="302">
        <f>F214*$Q225/100000</f>
        <v>0</v>
      </c>
      <c r="U225" s="302">
        <f>G214*$Q225/100000</f>
        <v>0</v>
      </c>
      <c r="V225" s="302">
        <f>H214*$Q225/100000</f>
        <v>0</v>
      </c>
      <c r="W225" s="302">
        <f>I214*$Q225/100000</f>
        <v>0</v>
      </c>
      <c r="X225" s="302">
        <f>J214*$Q225/100000</f>
        <v>0</v>
      </c>
      <c r="Y225" s="302">
        <f>K214*$Q225/100000</f>
        <v>0</v>
      </c>
      <c r="Z225" s="302">
        <f>L214*$Q225/100000</f>
        <v>0</v>
      </c>
      <c r="AA225" s="302">
        <f>M214*$Q225/100000</f>
        <v>0</v>
      </c>
      <c r="AB225" s="302">
        <f>N214*$Q225/100000</f>
        <v>0</v>
      </c>
      <c r="AC225" s="302">
        <f>O214*$Q225/100000</f>
        <v>0</v>
      </c>
      <c r="AD225" s="302">
        <f t="shared" si="118"/>
        <v>0</v>
      </c>
      <c r="AE225" s="139"/>
    </row>
    <row r="226" spans="1:31" ht="18.75">
      <c r="A226" s="555"/>
      <c r="B226" s="584"/>
      <c r="C226" s="561" t="s">
        <v>102</v>
      </c>
      <c r="D226" s="658">
        <f aca="true" t="shared" si="123" ref="D226:O226">D$169*D225/100</f>
        <v>0</v>
      </c>
      <c r="E226" s="659">
        <f t="shared" si="123"/>
        <v>0</v>
      </c>
      <c r="F226" s="659">
        <f t="shared" si="123"/>
        <v>0</v>
      </c>
      <c r="G226" s="659">
        <f t="shared" si="123"/>
        <v>0</v>
      </c>
      <c r="H226" s="659">
        <f t="shared" si="123"/>
        <v>0</v>
      </c>
      <c r="I226" s="659">
        <f t="shared" si="123"/>
        <v>0</v>
      </c>
      <c r="J226" s="659">
        <f t="shared" si="123"/>
        <v>0</v>
      </c>
      <c r="K226" s="659">
        <f t="shared" si="123"/>
        <v>0</v>
      </c>
      <c r="L226" s="659">
        <f t="shared" si="123"/>
        <v>0</v>
      </c>
      <c r="M226" s="659">
        <f t="shared" si="123"/>
        <v>0</v>
      </c>
      <c r="N226" s="659">
        <f t="shared" si="123"/>
        <v>0</v>
      </c>
      <c r="O226" s="659">
        <f t="shared" si="123"/>
        <v>0</v>
      </c>
      <c r="P226" s="293">
        <f t="shared" si="117"/>
        <v>12</v>
      </c>
      <c r="Q226" s="301">
        <f>MAX(C116:N116)</f>
        <v>0</v>
      </c>
      <c r="R226" s="302">
        <f>D218*$Q226/100000</f>
        <v>0</v>
      </c>
      <c r="S226" s="302">
        <f>E218*$Q226/100000</f>
        <v>0</v>
      </c>
      <c r="T226" s="302">
        <f>F218*$Q226/100000</f>
        <v>0</v>
      </c>
      <c r="U226" s="302">
        <f>G218*$Q226/100000</f>
        <v>0</v>
      </c>
      <c r="V226" s="302">
        <f>H218*$Q226/100000</f>
        <v>0</v>
      </c>
      <c r="W226" s="302">
        <f>I218*$Q226/100000</f>
        <v>0</v>
      </c>
      <c r="X226" s="302">
        <f>J218*$Q226/100000</f>
        <v>0</v>
      </c>
      <c r="Y226" s="302">
        <f>K218*$Q226/100000</f>
        <v>0</v>
      </c>
      <c r="Z226" s="302">
        <f>L218*$Q226/100000</f>
        <v>0</v>
      </c>
      <c r="AA226" s="302">
        <f>M218*$Q226/100000</f>
        <v>0</v>
      </c>
      <c r="AB226" s="302">
        <f>N218*$Q226/100000</f>
        <v>0</v>
      </c>
      <c r="AC226" s="302">
        <f>O218*$Q226/100000</f>
        <v>0</v>
      </c>
      <c r="AD226" s="302">
        <f t="shared" si="118"/>
        <v>0</v>
      </c>
      <c r="AE226" s="139"/>
    </row>
    <row r="227" spans="1:31" ht="19.5" thickBot="1">
      <c r="A227" s="556"/>
      <c r="B227" s="585"/>
      <c r="C227" s="562" t="s">
        <v>103</v>
      </c>
      <c r="D227" s="660"/>
      <c r="E227" s="662"/>
      <c r="F227" s="662"/>
      <c r="G227" s="662"/>
      <c r="H227" s="662"/>
      <c r="I227" s="662"/>
      <c r="J227" s="662"/>
      <c r="K227" s="662"/>
      <c r="L227" s="662"/>
      <c r="M227" s="662"/>
      <c r="N227" s="662"/>
      <c r="O227" s="663"/>
      <c r="P227" s="293">
        <f t="shared" si="117"/>
        <v>13</v>
      </c>
      <c r="Q227" s="301">
        <f>MAX(C118:N118)</f>
        <v>0</v>
      </c>
      <c r="R227" s="302">
        <f>D222*$Q227/100000</f>
        <v>0</v>
      </c>
      <c r="S227" s="302">
        <f>E222*$Q227/100000</f>
        <v>0</v>
      </c>
      <c r="T227" s="302">
        <f>F222*$Q227/100000</f>
        <v>0</v>
      </c>
      <c r="U227" s="302">
        <f>G222*$Q227/100000</f>
        <v>0</v>
      </c>
      <c r="V227" s="302">
        <f>H222*$Q227/100000</f>
        <v>0</v>
      </c>
      <c r="W227" s="302">
        <f>I222*$Q227/100000</f>
        <v>0</v>
      </c>
      <c r="X227" s="302">
        <f>J222*$Q227/100000</f>
        <v>0</v>
      </c>
      <c r="Y227" s="302">
        <f>K222*$Q227/100000</f>
        <v>0</v>
      </c>
      <c r="Z227" s="302">
        <f>L222*$Q227/100000</f>
        <v>0</v>
      </c>
      <c r="AA227" s="302">
        <f>M222*$Q227/100000</f>
        <v>0</v>
      </c>
      <c r="AB227" s="302">
        <f>N222*$Q227/100000</f>
        <v>0</v>
      </c>
      <c r="AC227" s="302">
        <f>O222*$Q227/100000</f>
        <v>0</v>
      </c>
      <c r="AD227" s="302">
        <f t="shared" si="118"/>
        <v>0</v>
      </c>
      <c r="AE227" s="139"/>
    </row>
    <row r="228" spans="1:31" ht="19.5" thickTop="1">
      <c r="A228" s="513"/>
      <c r="B228" s="586"/>
      <c r="C228" s="560" t="s">
        <v>100</v>
      </c>
      <c r="D228" s="654">
        <f aca="true" t="shared" si="124" ref="D228:O228">R39</f>
        <v>0</v>
      </c>
      <c r="E228" s="655">
        <f t="shared" si="124"/>
        <v>0</v>
      </c>
      <c r="F228" s="655">
        <f t="shared" si="124"/>
        <v>0</v>
      </c>
      <c r="G228" s="655">
        <f t="shared" si="124"/>
        <v>0</v>
      </c>
      <c r="H228" s="655">
        <f t="shared" si="124"/>
        <v>0</v>
      </c>
      <c r="I228" s="655">
        <f t="shared" si="124"/>
        <v>0</v>
      </c>
      <c r="J228" s="655">
        <f t="shared" si="124"/>
        <v>0</v>
      </c>
      <c r="K228" s="655">
        <f t="shared" si="124"/>
        <v>0</v>
      </c>
      <c r="L228" s="655">
        <f t="shared" si="124"/>
        <v>0</v>
      </c>
      <c r="M228" s="655">
        <f t="shared" si="124"/>
        <v>0</v>
      </c>
      <c r="N228" s="655">
        <f t="shared" si="124"/>
        <v>0</v>
      </c>
      <c r="O228" s="655">
        <f t="shared" si="124"/>
        <v>0</v>
      </c>
      <c r="P228" s="293">
        <f t="shared" si="117"/>
        <v>14</v>
      </c>
      <c r="Q228" s="301">
        <f>MAX(C120:N120)</f>
        <v>0</v>
      </c>
      <c r="R228" s="302">
        <f>D226*$Q228/100000</f>
        <v>0</v>
      </c>
      <c r="S228" s="302">
        <f>E226*$Q228/100000</f>
        <v>0</v>
      </c>
      <c r="T228" s="302">
        <f>F226*$Q228/100000</f>
        <v>0</v>
      </c>
      <c r="U228" s="302">
        <f>G226*$Q228/100000</f>
        <v>0</v>
      </c>
      <c r="V228" s="302">
        <f>H226*$Q228/100000</f>
        <v>0</v>
      </c>
      <c r="W228" s="302">
        <f>I226*$Q228/100000</f>
        <v>0</v>
      </c>
      <c r="X228" s="302">
        <f>J226*$Q228/100000</f>
        <v>0</v>
      </c>
      <c r="Y228" s="302">
        <f>K226*$Q228/100000</f>
        <v>0</v>
      </c>
      <c r="Z228" s="302">
        <f>L226*$Q228/100000</f>
        <v>0</v>
      </c>
      <c r="AA228" s="302">
        <f>M226*$Q228/100000</f>
        <v>0</v>
      </c>
      <c r="AB228" s="302">
        <f>N226*$Q228/100000</f>
        <v>0</v>
      </c>
      <c r="AC228" s="302">
        <f>O226*$Q228/100000</f>
        <v>0</v>
      </c>
      <c r="AD228" s="302">
        <f t="shared" si="118"/>
        <v>0</v>
      </c>
      <c r="AE228" s="139"/>
    </row>
    <row r="229" spans="1:31" ht="18.75">
      <c r="A229" s="513">
        <v>15</v>
      </c>
      <c r="B229" s="584">
        <f>$B$55</f>
        <v>0</v>
      </c>
      <c r="C229" s="561" t="s">
        <v>101</v>
      </c>
      <c r="D229" s="657"/>
      <c r="E229" s="661"/>
      <c r="F229" s="661"/>
      <c r="G229" s="661"/>
      <c r="H229" s="661"/>
      <c r="I229" s="661"/>
      <c r="J229" s="661"/>
      <c r="K229" s="661"/>
      <c r="L229" s="661"/>
      <c r="M229" s="661"/>
      <c r="N229" s="661"/>
      <c r="O229" s="661"/>
      <c r="P229" s="293">
        <f t="shared" si="117"/>
        <v>15</v>
      </c>
      <c r="Q229" s="301">
        <f>MAX(C122:N122)</f>
        <v>0</v>
      </c>
      <c r="R229" s="302">
        <f>D230*Q229/100000</f>
        <v>0</v>
      </c>
      <c r="S229" s="302">
        <f>E230*R229/100000</f>
        <v>0</v>
      </c>
      <c r="T229" s="302">
        <f>F230*S229/100000</f>
        <v>0</v>
      </c>
      <c r="U229" s="302">
        <f>G230*T229/100000</f>
        <v>0</v>
      </c>
      <c r="V229" s="302">
        <f>H230*U229/100000</f>
        <v>0</v>
      </c>
      <c r="W229" s="302">
        <f>I230*V229/100000</f>
        <v>0</v>
      </c>
      <c r="X229" s="302">
        <f>J230*W229/100000</f>
        <v>0</v>
      </c>
      <c r="Y229" s="302">
        <f>K230*X229/100000</f>
        <v>0</v>
      </c>
      <c r="Z229" s="302">
        <f>L230*Y229/100000</f>
        <v>0</v>
      </c>
      <c r="AA229" s="302">
        <f>M230*Z229/100000</f>
        <v>0</v>
      </c>
      <c r="AB229" s="302">
        <f>N230*AA229/100000</f>
        <v>0</v>
      </c>
      <c r="AC229" s="302">
        <f>O230*AB229/100000</f>
        <v>0</v>
      </c>
      <c r="AD229" s="302">
        <f t="shared" si="118"/>
        <v>0</v>
      </c>
      <c r="AE229" s="139"/>
    </row>
    <row r="230" spans="1:31" ht="18.75">
      <c r="A230" s="555"/>
      <c r="B230" s="584"/>
      <c r="C230" s="561" t="s">
        <v>102</v>
      </c>
      <c r="D230" s="658">
        <f aca="true" t="shared" si="125" ref="D230:O230">D$169*D229/100</f>
        <v>0</v>
      </c>
      <c r="E230" s="659">
        <f t="shared" si="125"/>
        <v>0</v>
      </c>
      <c r="F230" s="659">
        <f t="shared" si="125"/>
        <v>0</v>
      </c>
      <c r="G230" s="659">
        <f t="shared" si="125"/>
        <v>0</v>
      </c>
      <c r="H230" s="659">
        <f t="shared" si="125"/>
        <v>0</v>
      </c>
      <c r="I230" s="659">
        <f t="shared" si="125"/>
        <v>0</v>
      </c>
      <c r="J230" s="659">
        <f t="shared" si="125"/>
        <v>0</v>
      </c>
      <c r="K230" s="659">
        <f t="shared" si="125"/>
        <v>0</v>
      </c>
      <c r="L230" s="659">
        <f t="shared" si="125"/>
        <v>0</v>
      </c>
      <c r="M230" s="659">
        <f t="shared" si="125"/>
        <v>0</v>
      </c>
      <c r="N230" s="659">
        <f t="shared" si="125"/>
        <v>0</v>
      </c>
      <c r="O230" s="659">
        <f t="shared" si="125"/>
        <v>0</v>
      </c>
      <c r="P230" s="293">
        <f t="shared" si="117"/>
        <v>16</v>
      </c>
      <c r="Q230" s="301">
        <f>MAX(C124:N124)</f>
        <v>0</v>
      </c>
      <c r="R230" s="302">
        <f>D234*$Q230/100000</f>
        <v>0</v>
      </c>
      <c r="S230" s="302">
        <f>E234*$Q230/100000</f>
        <v>0</v>
      </c>
      <c r="T230" s="302">
        <f>F234*$Q230/100000</f>
        <v>0</v>
      </c>
      <c r="U230" s="302">
        <f>G234*$Q230/100000</f>
        <v>0</v>
      </c>
      <c r="V230" s="302">
        <f>H234*$Q230/100000</f>
        <v>0</v>
      </c>
      <c r="W230" s="302">
        <f>I234*$Q230/100000</f>
        <v>0</v>
      </c>
      <c r="X230" s="302">
        <f>J234*$Q230/100000</f>
        <v>0</v>
      </c>
      <c r="Y230" s="302">
        <f>K234*$Q230/100000</f>
        <v>0</v>
      </c>
      <c r="Z230" s="302">
        <f>L234*$Q230/100000</f>
        <v>0</v>
      </c>
      <c r="AA230" s="302">
        <f>M234*$Q230/100000</f>
        <v>0</v>
      </c>
      <c r="AB230" s="302">
        <f>N234*$Q230/100000</f>
        <v>0</v>
      </c>
      <c r="AC230" s="302">
        <f>O234*$Q230/100000</f>
        <v>0</v>
      </c>
      <c r="AD230" s="302">
        <f t="shared" si="118"/>
        <v>0</v>
      </c>
      <c r="AE230" s="139"/>
    </row>
    <row r="231" spans="1:31" ht="19.5" thickBot="1">
      <c r="A231" s="556"/>
      <c r="B231" s="585"/>
      <c r="C231" s="562" t="s">
        <v>103</v>
      </c>
      <c r="D231" s="660"/>
      <c r="E231" s="662"/>
      <c r="F231" s="662"/>
      <c r="G231" s="662"/>
      <c r="H231" s="662"/>
      <c r="I231" s="662"/>
      <c r="J231" s="662"/>
      <c r="K231" s="662"/>
      <c r="L231" s="662"/>
      <c r="M231" s="662"/>
      <c r="N231" s="662"/>
      <c r="O231" s="663"/>
      <c r="P231" s="293">
        <f t="shared" si="117"/>
        <v>17</v>
      </c>
      <c r="Q231" s="301">
        <f>MAX(C126:N126)</f>
        <v>0</v>
      </c>
      <c r="R231" s="302">
        <f>D238*$Q231/100000</f>
        <v>0</v>
      </c>
      <c r="S231" s="302">
        <f>E238*$Q231/100000</f>
        <v>0</v>
      </c>
      <c r="T231" s="302">
        <f>F238*$Q231/100000</f>
        <v>0</v>
      </c>
      <c r="U231" s="302">
        <f>G238*$Q231/100000</f>
        <v>0</v>
      </c>
      <c r="V231" s="302">
        <f>H238*$Q231/100000</f>
        <v>0</v>
      </c>
      <c r="W231" s="302">
        <f>I238*$Q231/100000</f>
        <v>0</v>
      </c>
      <c r="X231" s="302">
        <f>J238*$Q231/100000</f>
        <v>0</v>
      </c>
      <c r="Y231" s="302">
        <f>K238*$Q231/100000</f>
        <v>0</v>
      </c>
      <c r="Z231" s="302">
        <f>L238*$Q231/100000</f>
        <v>0</v>
      </c>
      <c r="AA231" s="302">
        <f>M238*$Q231/100000</f>
        <v>0</v>
      </c>
      <c r="AB231" s="302">
        <f>N238*$Q231/100000</f>
        <v>0</v>
      </c>
      <c r="AC231" s="302">
        <f>O238*$Q231/100000</f>
        <v>0</v>
      </c>
      <c r="AD231" s="302">
        <f t="shared" si="118"/>
        <v>0</v>
      </c>
      <c r="AE231" s="139"/>
    </row>
    <row r="232" spans="1:31" ht="19.5" thickTop="1">
      <c r="A232" s="513"/>
      <c r="B232" s="586"/>
      <c r="C232" s="560" t="s">
        <v>100</v>
      </c>
      <c r="D232" s="654">
        <f aca="true" t="shared" si="126" ref="D232:O232">R40</f>
        <v>0</v>
      </c>
      <c r="E232" s="655">
        <f t="shared" si="126"/>
        <v>0</v>
      </c>
      <c r="F232" s="655">
        <f t="shared" si="126"/>
        <v>0</v>
      </c>
      <c r="G232" s="655">
        <f t="shared" si="126"/>
        <v>0</v>
      </c>
      <c r="H232" s="655">
        <f t="shared" si="126"/>
        <v>0</v>
      </c>
      <c r="I232" s="655">
        <f t="shared" si="126"/>
        <v>0</v>
      </c>
      <c r="J232" s="655">
        <f t="shared" si="126"/>
        <v>0</v>
      </c>
      <c r="K232" s="655">
        <f t="shared" si="126"/>
        <v>0</v>
      </c>
      <c r="L232" s="655">
        <f t="shared" si="126"/>
        <v>0</v>
      </c>
      <c r="M232" s="655">
        <f t="shared" si="126"/>
        <v>0</v>
      </c>
      <c r="N232" s="655">
        <f t="shared" si="126"/>
        <v>0</v>
      </c>
      <c r="O232" s="655">
        <f t="shared" si="126"/>
        <v>0</v>
      </c>
      <c r="P232" s="139"/>
      <c r="Q232" s="139"/>
      <c r="R232" s="139"/>
      <c r="S232" s="139"/>
      <c r="T232" s="139"/>
      <c r="U232" s="139"/>
      <c r="V232" s="139"/>
      <c r="W232" s="139"/>
      <c r="X232" s="139"/>
      <c r="Y232" s="139"/>
      <c r="Z232" s="139"/>
      <c r="AA232" s="139"/>
      <c r="AB232" s="139"/>
      <c r="AC232" s="139"/>
      <c r="AD232" s="139"/>
      <c r="AE232" s="139"/>
    </row>
    <row r="233" spans="1:31" ht="18.75">
      <c r="A233" s="513">
        <v>16</v>
      </c>
      <c r="B233" s="584">
        <f>$B$56</f>
        <v>0</v>
      </c>
      <c r="C233" s="561" t="s">
        <v>101</v>
      </c>
      <c r="D233" s="664"/>
      <c r="E233" s="665"/>
      <c r="F233" s="665"/>
      <c r="G233" s="665"/>
      <c r="H233" s="665"/>
      <c r="I233" s="665"/>
      <c r="J233" s="665"/>
      <c r="K233" s="665"/>
      <c r="L233" s="665"/>
      <c r="M233" s="665"/>
      <c r="N233" s="666"/>
      <c r="O233" s="665"/>
      <c r="P233" s="139"/>
      <c r="Q233" s="139"/>
      <c r="R233" s="139"/>
      <c r="S233" s="139"/>
      <c r="T233" s="139"/>
      <c r="U233" s="139"/>
      <c r="V233" s="139"/>
      <c r="W233" s="139"/>
      <c r="X233" s="139"/>
      <c r="Y233" s="139"/>
      <c r="Z233" s="139"/>
      <c r="AA233" s="139"/>
      <c r="AB233" s="139"/>
      <c r="AC233" s="139"/>
      <c r="AD233" s="139"/>
      <c r="AE233" s="139"/>
    </row>
    <row r="234" spans="1:31" ht="18.75">
      <c r="A234" s="555"/>
      <c r="B234" s="584"/>
      <c r="C234" s="561" t="s">
        <v>102</v>
      </c>
      <c r="D234" s="658">
        <f aca="true" t="shared" si="127" ref="D234:O234">D$169*D233/100</f>
        <v>0</v>
      </c>
      <c r="E234" s="659">
        <f t="shared" si="127"/>
        <v>0</v>
      </c>
      <c r="F234" s="659">
        <f t="shared" si="127"/>
        <v>0</v>
      </c>
      <c r="G234" s="659">
        <f t="shared" si="127"/>
        <v>0</v>
      </c>
      <c r="H234" s="659">
        <f t="shared" si="127"/>
        <v>0</v>
      </c>
      <c r="I234" s="659">
        <f t="shared" si="127"/>
        <v>0</v>
      </c>
      <c r="J234" s="659">
        <f t="shared" si="127"/>
        <v>0</v>
      </c>
      <c r="K234" s="659">
        <f t="shared" si="127"/>
        <v>0</v>
      </c>
      <c r="L234" s="659">
        <f t="shared" si="127"/>
        <v>0</v>
      </c>
      <c r="M234" s="659">
        <f t="shared" si="127"/>
        <v>0</v>
      </c>
      <c r="N234" s="659">
        <f t="shared" si="127"/>
        <v>0</v>
      </c>
      <c r="O234" s="659">
        <f t="shared" si="127"/>
        <v>0</v>
      </c>
      <c r="P234" s="139"/>
      <c r="Q234" s="139"/>
      <c r="R234" s="139"/>
      <c r="S234" s="139"/>
      <c r="T234" s="139"/>
      <c r="U234" s="139"/>
      <c r="V234" s="139"/>
      <c r="W234" s="139"/>
      <c r="X234" s="139"/>
      <c r="Y234" s="139"/>
      <c r="Z234" s="139"/>
      <c r="AA234" s="139"/>
      <c r="AB234" s="139"/>
      <c r="AC234" s="139"/>
      <c r="AD234" s="139"/>
      <c r="AE234" s="139"/>
    </row>
    <row r="235" spans="1:31" ht="19.5" thickBot="1">
      <c r="A235" s="556"/>
      <c r="B235" s="585"/>
      <c r="C235" s="562" t="s">
        <v>103</v>
      </c>
      <c r="D235" s="660"/>
      <c r="E235" s="662"/>
      <c r="F235" s="662"/>
      <c r="G235" s="662"/>
      <c r="H235" s="662"/>
      <c r="I235" s="662"/>
      <c r="J235" s="662"/>
      <c r="K235" s="662"/>
      <c r="L235" s="662"/>
      <c r="M235" s="662"/>
      <c r="N235" s="662"/>
      <c r="O235" s="663"/>
      <c r="P235" s="139"/>
      <c r="Q235" s="139"/>
      <c r="R235" s="139"/>
      <c r="S235" s="139"/>
      <c r="T235" s="139"/>
      <c r="U235" s="139"/>
      <c r="V235" s="139"/>
      <c r="W235" s="139"/>
      <c r="X235" s="139"/>
      <c r="Y235" s="139"/>
      <c r="Z235" s="139"/>
      <c r="AA235" s="139"/>
      <c r="AB235" s="139"/>
      <c r="AC235" s="139"/>
      <c r="AD235" s="139"/>
      <c r="AE235" s="139"/>
    </row>
    <row r="236" spans="1:31" ht="19.5" thickTop="1">
      <c r="A236" s="513"/>
      <c r="B236" s="586"/>
      <c r="C236" s="560" t="s">
        <v>100</v>
      </c>
      <c r="D236" s="654">
        <f aca="true" t="shared" si="128" ref="D236:O236">R41</f>
        <v>0</v>
      </c>
      <c r="E236" s="655">
        <f t="shared" si="128"/>
        <v>0</v>
      </c>
      <c r="F236" s="655">
        <f t="shared" si="128"/>
        <v>0</v>
      </c>
      <c r="G236" s="655">
        <f t="shared" si="128"/>
        <v>0</v>
      </c>
      <c r="H236" s="655">
        <f t="shared" si="128"/>
        <v>0</v>
      </c>
      <c r="I236" s="655">
        <f t="shared" si="128"/>
        <v>0</v>
      </c>
      <c r="J236" s="655">
        <f t="shared" si="128"/>
        <v>0</v>
      </c>
      <c r="K236" s="655">
        <f t="shared" si="128"/>
        <v>0</v>
      </c>
      <c r="L236" s="655">
        <f t="shared" si="128"/>
        <v>0</v>
      </c>
      <c r="M236" s="655">
        <f t="shared" si="128"/>
        <v>0</v>
      </c>
      <c r="N236" s="655">
        <f t="shared" si="128"/>
        <v>0</v>
      </c>
      <c r="O236" s="655">
        <f t="shared" si="128"/>
        <v>0</v>
      </c>
      <c r="P236" s="139" t="s">
        <v>111</v>
      </c>
      <c r="Q236" s="139"/>
      <c r="R236" s="139"/>
      <c r="S236" s="139"/>
      <c r="T236" s="139"/>
      <c r="U236" s="139"/>
      <c r="V236" s="139"/>
      <c r="W236" s="139"/>
      <c r="X236" s="139"/>
      <c r="Y236" s="139"/>
      <c r="Z236" s="139"/>
      <c r="AA236" s="139"/>
      <c r="AB236" s="139"/>
      <c r="AC236" s="139"/>
      <c r="AD236" s="139"/>
      <c r="AE236" s="139"/>
    </row>
    <row r="237" spans="1:31" ht="18.75">
      <c r="A237" s="513">
        <v>17</v>
      </c>
      <c r="B237" s="584">
        <f>$B$57</f>
        <v>0</v>
      </c>
      <c r="C237" s="561" t="s">
        <v>101</v>
      </c>
      <c r="D237" s="667"/>
      <c r="E237" s="661"/>
      <c r="F237" s="661"/>
      <c r="G237" s="661"/>
      <c r="H237" s="661"/>
      <c r="I237" s="661"/>
      <c r="J237" s="661"/>
      <c r="K237" s="661"/>
      <c r="L237" s="661"/>
      <c r="M237" s="661"/>
      <c r="N237" s="668"/>
      <c r="O237" s="661"/>
      <c r="P237" s="293" t="s">
        <v>112</v>
      </c>
      <c r="Q237" s="275">
        <f>SUM(Q239:Q255)</f>
        <v>0</v>
      </c>
      <c r="R237" s="275">
        <f aca="true" t="shared" si="129" ref="R237:AB237">SUM(R239:R255)</f>
        <v>0</v>
      </c>
      <c r="S237" s="275">
        <f t="shared" si="129"/>
        <v>0</v>
      </c>
      <c r="T237" s="275">
        <f t="shared" si="129"/>
        <v>0</v>
      </c>
      <c r="U237" s="275">
        <f t="shared" si="129"/>
        <v>0</v>
      </c>
      <c r="V237" s="275">
        <f t="shared" si="129"/>
        <v>0</v>
      </c>
      <c r="W237" s="275">
        <f t="shared" si="129"/>
        <v>0</v>
      </c>
      <c r="X237" s="275">
        <f t="shared" si="129"/>
        <v>0</v>
      </c>
      <c r="Y237" s="275">
        <f t="shared" si="129"/>
        <v>0</v>
      </c>
      <c r="Z237" s="275">
        <f t="shared" si="129"/>
        <v>0</v>
      </c>
      <c r="AA237" s="275">
        <f t="shared" si="129"/>
        <v>0</v>
      </c>
      <c r="AB237" s="275">
        <f t="shared" si="129"/>
        <v>0</v>
      </c>
      <c r="AC237" s="139"/>
      <c r="AD237" s="139"/>
      <c r="AE237" s="139"/>
    </row>
    <row r="238" spans="1:31" ht="19.5" thickBot="1">
      <c r="A238" s="555"/>
      <c r="B238" s="584"/>
      <c r="C238" s="561" t="s">
        <v>102</v>
      </c>
      <c r="D238" s="658">
        <f aca="true" t="shared" si="130" ref="D238:O238">D$169*D237/100</f>
        <v>0</v>
      </c>
      <c r="E238" s="659">
        <f t="shared" si="130"/>
        <v>0</v>
      </c>
      <c r="F238" s="659">
        <f t="shared" si="130"/>
        <v>0</v>
      </c>
      <c r="G238" s="659">
        <f t="shared" si="130"/>
        <v>0</v>
      </c>
      <c r="H238" s="659">
        <f t="shared" si="130"/>
        <v>0</v>
      </c>
      <c r="I238" s="659">
        <f t="shared" si="130"/>
        <v>0</v>
      </c>
      <c r="J238" s="659">
        <f t="shared" si="130"/>
        <v>0</v>
      </c>
      <c r="K238" s="659">
        <f t="shared" si="130"/>
        <v>0</v>
      </c>
      <c r="L238" s="659">
        <f t="shared" si="130"/>
        <v>0</v>
      </c>
      <c r="M238" s="659">
        <f t="shared" si="130"/>
        <v>0</v>
      </c>
      <c r="N238" s="659">
        <f t="shared" si="130"/>
        <v>0</v>
      </c>
      <c r="O238" s="659">
        <f t="shared" si="130"/>
        <v>0</v>
      </c>
      <c r="P238" s="303" t="s">
        <v>113</v>
      </c>
      <c r="Q238" s="279">
        <f aca="true" t="shared" si="131" ref="Q238:AB238">D39</f>
        <v>0</v>
      </c>
      <c r="R238" s="262">
        <f t="shared" si="131"/>
        <v>0</v>
      </c>
      <c r="S238" s="262">
        <f t="shared" si="131"/>
        <v>0</v>
      </c>
      <c r="T238" s="262">
        <f t="shared" si="131"/>
        <v>0</v>
      </c>
      <c r="U238" s="262">
        <f t="shared" si="131"/>
        <v>0</v>
      </c>
      <c r="V238" s="262">
        <f t="shared" si="131"/>
        <v>0</v>
      </c>
      <c r="W238" s="262">
        <f t="shared" si="131"/>
        <v>0</v>
      </c>
      <c r="X238" s="262">
        <f t="shared" si="131"/>
        <v>0</v>
      </c>
      <c r="Y238" s="262">
        <f t="shared" si="131"/>
        <v>0</v>
      </c>
      <c r="Z238" s="262">
        <f t="shared" si="131"/>
        <v>0</v>
      </c>
      <c r="AA238" s="262">
        <f t="shared" si="131"/>
        <v>0</v>
      </c>
      <c r="AB238" s="262">
        <f t="shared" si="131"/>
        <v>0</v>
      </c>
      <c r="AC238" s="139" t="s">
        <v>4</v>
      </c>
      <c r="AD238" s="139"/>
      <c r="AE238" s="139"/>
    </row>
    <row r="239" spans="1:31" ht="19.5" thickBot="1">
      <c r="A239" s="557"/>
      <c r="B239" s="585"/>
      <c r="C239" s="562" t="s">
        <v>103</v>
      </c>
      <c r="D239" s="660"/>
      <c r="E239" s="662"/>
      <c r="F239" s="662"/>
      <c r="G239" s="662"/>
      <c r="H239" s="662"/>
      <c r="I239" s="662"/>
      <c r="J239" s="662"/>
      <c r="K239" s="662"/>
      <c r="L239" s="662"/>
      <c r="M239" s="662"/>
      <c r="N239" s="662"/>
      <c r="O239" s="663"/>
      <c r="P239" s="304">
        <v>1</v>
      </c>
      <c r="Q239" s="275">
        <f>C255/100000*$O94</f>
        <v>0</v>
      </c>
      <c r="R239" s="275">
        <f>D255/100000*$O94</f>
        <v>0</v>
      </c>
      <c r="S239" s="275">
        <f>E255/100000*$O94</f>
        <v>0</v>
      </c>
      <c r="T239" s="275">
        <f>F255/100000*$O94</f>
        <v>0</v>
      </c>
      <c r="U239" s="275">
        <f>G255/100000*$O94</f>
        <v>0</v>
      </c>
      <c r="V239" s="275">
        <f>H255/100000*$O94</f>
        <v>0</v>
      </c>
      <c r="W239" s="275">
        <f>I255/100000*$O94</f>
        <v>0</v>
      </c>
      <c r="X239" s="275">
        <f>J255/100000*$O94</f>
        <v>0</v>
      </c>
      <c r="Y239" s="275">
        <f>K255/100000*$O94</f>
        <v>0</v>
      </c>
      <c r="Z239" s="275">
        <f>L255/100000*$O94</f>
        <v>0</v>
      </c>
      <c r="AA239" s="275">
        <f>M255/100000*$O94</f>
        <v>0</v>
      </c>
      <c r="AB239" s="275">
        <f>N255/100000*$O94</f>
        <v>0</v>
      </c>
      <c r="AC239" s="275">
        <f>SUM(Q239:AB239)</f>
        <v>0</v>
      </c>
      <c r="AD239" s="139"/>
      <c r="AE239" s="139"/>
    </row>
    <row r="240" spans="1:31" ht="23.25">
      <c r="A240" s="187" t="s">
        <v>412</v>
      </c>
      <c r="B240" s="150"/>
      <c r="C240" s="150"/>
      <c r="D240" s="150"/>
      <c r="E240" s="150"/>
      <c r="F240" s="150"/>
      <c r="G240" s="150"/>
      <c r="H240" s="150"/>
      <c r="I240" s="150"/>
      <c r="J240" s="150"/>
      <c r="K240" s="150"/>
      <c r="L240" s="150"/>
      <c r="M240" s="150"/>
      <c r="N240" s="150"/>
      <c r="O240" s="139"/>
      <c r="P240" s="304">
        <f>P239+1</f>
        <v>2</v>
      </c>
      <c r="Q240" s="275">
        <f>C256/100000*$O96</f>
        <v>0</v>
      </c>
      <c r="R240" s="275">
        <f>D256/100000*$O96</f>
        <v>0</v>
      </c>
      <c r="S240" s="275">
        <f>E256/100000*$O96</f>
        <v>0</v>
      </c>
      <c r="T240" s="275">
        <f>F256/100000*$O96</f>
        <v>0</v>
      </c>
      <c r="U240" s="275">
        <f>G256/100000*$O96</f>
        <v>0</v>
      </c>
      <c r="V240" s="275">
        <f>H256/100000*$O96</f>
        <v>0</v>
      </c>
      <c r="W240" s="275">
        <f>I256/100000*$O96</f>
        <v>0</v>
      </c>
      <c r="X240" s="275">
        <f>J256/100000*$O96</f>
        <v>0</v>
      </c>
      <c r="Y240" s="275">
        <f>K256/100000*$O96</f>
        <v>0</v>
      </c>
      <c r="Z240" s="275">
        <f>L256/100000*$O96</f>
        <v>0</v>
      </c>
      <c r="AA240" s="275">
        <f>M256/100000*$O96</f>
        <v>0</v>
      </c>
      <c r="AB240" s="275">
        <f>N256/100000*$O96</f>
        <v>0</v>
      </c>
      <c r="AC240" s="275">
        <f aca="true" t="shared" si="132" ref="AC240:AC255">SUM(Q240:AB240)</f>
        <v>0</v>
      </c>
      <c r="AD240" s="139"/>
      <c r="AE240" s="139"/>
    </row>
    <row r="241" spans="1:31" ht="15.75">
      <c r="A241" s="150"/>
      <c r="B241" s="150"/>
      <c r="C241" s="150"/>
      <c r="D241" s="150"/>
      <c r="E241" s="150"/>
      <c r="F241" s="150"/>
      <c r="G241" s="150"/>
      <c r="H241" s="150"/>
      <c r="I241" s="150"/>
      <c r="J241" s="150"/>
      <c r="K241" s="150"/>
      <c r="L241" s="150"/>
      <c r="M241" s="150"/>
      <c r="N241" s="150"/>
      <c r="O241" s="139"/>
      <c r="P241" s="304">
        <f aca="true" t="shared" si="133" ref="P241:P255">P240+1</f>
        <v>3</v>
      </c>
      <c r="Q241" s="275">
        <f>C257/100000*$O98</f>
        <v>0</v>
      </c>
      <c r="R241" s="275">
        <f>D257/100000*$O98</f>
        <v>0</v>
      </c>
      <c r="S241" s="275">
        <f>E257/100000*$O98</f>
        <v>0</v>
      </c>
      <c r="T241" s="275">
        <f>F257/100000*$O98</f>
        <v>0</v>
      </c>
      <c r="U241" s="275">
        <f>G257/100000*$O98</f>
        <v>0</v>
      </c>
      <c r="V241" s="275">
        <f>H257/100000*$O98</f>
        <v>0</v>
      </c>
      <c r="W241" s="275">
        <f>I257/100000*$O98</f>
        <v>0</v>
      </c>
      <c r="X241" s="275">
        <f>J257/100000*$O98</f>
        <v>0</v>
      </c>
      <c r="Y241" s="275">
        <f>K257/100000*$O98</f>
        <v>0</v>
      </c>
      <c r="Z241" s="275">
        <f>L257/100000*$O98</f>
        <v>0</v>
      </c>
      <c r="AA241" s="275">
        <f>M257/100000*$O98</f>
        <v>0</v>
      </c>
      <c r="AB241" s="275">
        <f>N257/100000*$O98</f>
        <v>0</v>
      </c>
      <c r="AC241" s="275">
        <f t="shared" si="132"/>
        <v>0</v>
      </c>
      <c r="AD241" s="139"/>
      <c r="AE241" s="139"/>
    </row>
    <row r="242" spans="1:31" ht="15.75">
      <c r="A242" s="421" t="s">
        <v>115</v>
      </c>
      <c r="B242" s="421"/>
      <c r="C242" s="150"/>
      <c r="D242" s="150"/>
      <c r="E242" s="150"/>
      <c r="F242" s="150"/>
      <c r="G242" s="150"/>
      <c r="H242" s="150"/>
      <c r="I242" s="150"/>
      <c r="J242" s="150"/>
      <c r="K242" s="150"/>
      <c r="L242" s="150"/>
      <c r="M242" s="150"/>
      <c r="N242" s="150"/>
      <c r="O242" s="139"/>
      <c r="P242" s="304">
        <f t="shared" si="133"/>
        <v>4</v>
      </c>
      <c r="Q242" s="275">
        <f>C258/100000*$O100</f>
        <v>0</v>
      </c>
      <c r="R242" s="275">
        <f>D258/100000*$O100</f>
        <v>0</v>
      </c>
      <c r="S242" s="275">
        <f>E258/100000*$O100</f>
        <v>0</v>
      </c>
      <c r="T242" s="275">
        <f>F258/100000*$O100</f>
        <v>0</v>
      </c>
      <c r="U242" s="275">
        <f>G258/100000*$O100</f>
        <v>0</v>
      </c>
      <c r="V242" s="275">
        <f>H258/100000*$O100</f>
        <v>0</v>
      </c>
      <c r="W242" s="275">
        <f>I258/100000*$O100</f>
        <v>0</v>
      </c>
      <c r="X242" s="275">
        <f>J258/100000*$O100</f>
        <v>0</v>
      </c>
      <c r="Y242" s="275">
        <f>K258/100000*$O100</f>
        <v>0</v>
      </c>
      <c r="Z242" s="275">
        <f>L258/100000*$O100</f>
        <v>0</v>
      </c>
      <c r="AA242" s="275">
        <f>M258/100000*$O100</f>
        <v>0</v>
      </c>
      <c r="AB242" s="275">
        <f>N258/100000*$O100</f>
        <v>0</v>
      </c>
      <c r="AC242" s="275">
        <f t="shared" si="132"/>
        <v>0</v>
      </c>
      <c r="AD242" s="139"/>
      <c r="AE242" s="139"/>
    </row>
    <row r="243" spans="1:31" ht="15.75">
      <c r="A243" s="157" t="s">
        <v>116</v>
      </c>
      <c r="B243" s="421"/>
      <c r="C243" s="150"/>
      <c r="D243" s="150"/>
      <c r="E243" s="150"/>
      <c r="F243" s="150"/>
      <c r="G243" s="150"/>
      <c r="H243" s="150"/>
      <c r="I243" s="150"/>
      <c r="J243" s="150"/>
      <c r="K243" s="150"/>
      <c r="L243" s="150"/>
      <c r="M243" s="150"/>
      <c r="N243" s="150"/>
      <c r="O243" s="139"/>
      <c r="P243" s="304">
        <f t="shared" si="133"/>
        <v>5</v>
      </c>
      <c r="Q243" s="275">
        <f>C259/100000*$O102</f>
        <v>0</v>
      </c>
      <c r="R243" s="275">
        <f>D259/100000*$O102</f>
        <v>0</v>
      </c>
      <c r="S243" s="275">
        <f>E259/100000*$O102</f>
        <v>0</v>
      </c>
      <c r="T243" s="275">
        <f>F259/100000*$O102</f>
        <v>0</v>
      </c>
      <c r="U243" s="275">
        <f>G259/100000*$O102</f>
        <v>0</v>
      </c>
      <c r="V243" s="275">
        <f>H259/100000*$O102</f>
        <v>0</v>
      </c>
      <c r="W243" s="275">
        <f>I259/100000*$O102</f>
        <v>0</v>
      </c>
      <c r="X243" s="275">
        <f>J259/100000*$O102</f>
        <v>0</v>
      </c>
      <c r="Y243" s="275">
        <f>K259/100000*$O102</f>
        <v>0</v>
      </c>
      <c r="Z243" s="275">
        <f>L259/100000*$O102</f>
        <v>0</v>
      </c>
      <c r="AA243" s="275">
        <f>M259/100000*$O102</f>
        <v>0</v>
      </c>
      <c r="AB243" s="275">
        <f>N259/100000*$O102</f>
        <v>0</v>
      </c>
      <c r="AC243" s="275">
        <f t="shared" si="132"/>
        <v>0</v>
      </c>
      <c r="AD243" s="139"/>
      <c r="AE243" s="139"/>
    </row>
    <row r="244" spans="1:31" ht="15.75">
      <c r="A244" s="421" t="s">
        <v>117</v>
      </c>
      <c r="B244" s="421"/>
      <c r="C244" s="150"/>
      <c r="D244" s="176"/>
      <c r="E244" s="150"/>
      <c r="F244" s="150"/>
      <c r="G244" s="150"/>
      <c r="H244" s="150"/>
      <c r="I244" s="150"/>
      <c r="J244" s="150"/>
      <c r="K244" s="150"/>
      <c r="L244" s="150"/>
      <c r="M244" s="150"/>
      <c r="N244" s="150"/>
      <c r="O244" s="139"/>
      <c r="P244" s="304">
        <f t="shared" si="133"/>
        <v>6</v>
      </c>
      <c r="Q244" s="275">
        <f>C260/100000*$O104</f>
        <v>0</v>
      </c>
      <c r="R244" s="275">
        <f>D260/100000*$O104</f>
        <v>0</v>
      </c>
      <c r="S244" s="275">
        <f>E260/100000*$O104</f>
        <v>0</v>
      </c>
      <c r="T244" s="275">
        <f>F260/100000*$O104</f>
        <v>0</v>
      </c>
      <c r="U244" s="275">
        <f>G260/100000*$O104</f>
        <v>0</v>
      </c>
      <c r="V244" s="275">
        <f>H260/100000*$O104</f>
        <v>0</v>
      </c>
      <c r="W244" s="275">
        <f>I260/100000*$O104</f>
        <v>0</v>
      </c>
      <c r="X244" s="275">
        <f>J260/100000*$O104</f>
        <v>0</v>
      </c>
      <c r="Y244" s="275">
        <f>K260/100000*$O104</f>
        <v>0</v>
      </c>
      <c r="Z244" s="275">
        <f>L260/100000*$O104</f>
        <v>0</v>
      </c>
      <c r="AA244" s="275">
        <f>M260/100000*$O104</f>
        <v>0</v>
      </c>
      <c r="AB244" s="275">
        <f>N260/100000*$O104</f>
        <v>0</v>
      </c>
      <c r="AC244" s="275">
        <f t="shared" si="132"/>
        <v>0</v>
      </c>
      <c r="AD244" s="139"/>
      <c r="AE244" s="139"/>
    </row>
    <row r="245" spans="1:31" ht="15.75">
      <c r="A245" s="421" t="s">
        <v>118</v>
      </c>
      <c r="B245" s="421"/>
      <c r="C245" s="150"/>
      <c r="D245" s="176"/>
      <c r="E245" s="150"/>
      <c r="F245" s="150"/>
      <c r="G245" s="150"/>
      <c r="H245" s="150"/>
      <c r="I245" s="150"/>
      <c r="J245" s="150"/>
      <c r="K245" s="150"/>
      <c r="L245" s="150"/>
      <c r="M245" s="150"/>
      <c r="N245" s="150"/>
      <c r="O245" s="139"/>
      <c r="P245" s="304">
        <f t="shared" si="133"/>
        <v>7</v>
      </c>
      <c r="Q245" s="275">
        <f>C261/100000*$O106</f>
        <v>0</v>
      </c>
      <c r="R245" s="275">
        <f>D261/100000*$O106</f>
        <v>0</v>
      </c>
      <c r="S245" s="275">
        <f>E261/100000*$O106</f>
        <v>0</v>
      </c>
      <c r="T245" s="275">
        <f>F261/100000*$O106</f>
        <v>0</v>
      </c>
      <c r="U245" s="275">
        <f>G261/100000*$O106</f>
        <v>0</v>
      </c>
      <c r="V245" s="275">
        <f>H261/100000*$O106</f>
        <v>0</v>
      </c>
      <c r="W245" s="275">
        <f>I261/100000*$O106</f>
        <v>0</v>
      </c>
      <c r="X245" s="275">
        <f>J261/100000*$O106</f>
        <v>0</v>
      </c>
      <c r="Y245" s="275">
        <f>K261/100000*$O106</f>
        <v>0</v>
      </c>
      <c r="Z245" s="275">
        <f>L261/100000*$O106</f>
        <v>0</v>
      </c>
      <c r="AA245" s="275">
        <f>M261/100000*$O106</f>
        <v>0</v>
      </c>
      <c r="AB245" s="275">
        <f>N261/100000*$O106</f>
        <v>0</v>
      </c>
      <c r="AC245" s="275">
        <f t="shared" si="132"/>
        <v>0</v>
      </c>
      <c r="AD245" s="139"/>
      <c r="AE245" s="139"/>
    </row>
    <row r="246" spans="1:31" ht="15.75">
      <c r="A246" s="421"/>
      <c r="B246" s="421" t="s">
        <v>119</v>
      </c>
      <c r="C246" s="150"/>
      <c r="D246" s="150"/>
      <c r="E246" s="150"/>
      <c r="F246" s="150"/>
      <c r="G246" s="150"/>
      <c r="H246" s="150"/>
      <c r="I246" s="150"/>
      <c r="J246" s="150"/>
      <c r="K246" s="150"/>
      <c r="L246" s="150"/>
      <c r="M246" s="150"/>
      <c r="N246" s="150"/>
      <c r="O246" s="139"/>
      <c r="P246" s="304">
        <f t="shared" si="133"/>
        <v>8</v>
      </c>
      <c r="Q246" s="275">
        <f>C262/100000*$O108</f>
        <v>0</v>
      </c>
      <c r="R246" s="275">
        <f>D262/100000*$O108</f>
        <v>0</v>
      </c>
      <c r="S246" s="275">
        <f>E262/100000*$O108</f>
        <v>0</v>
      </c>
      <c r="T246" s="275">
        <f>F262/100000*$O108</f>
        <v>0</v>
      </c>
      <c r="U246" s="275">
        <f>G262/100000*$O108</f>
        <v>0</v>
      </c>
      <c r="V246" s="275">
        <f>H262/100000*$O108</f>
        <v>0</v>
      </c>
      <c r="W246" s="275">
        <f>I262/100000*$O108</f>
        <v>0</v>
      </c>
      <c r="X246" s="275">
        <f>J262/100000*$O108</f>
        <v>0</v>
      </c>
      <c r="Y246" s="275">
        <f>K262/100000*$O108</f>
        <v>0</v>
      </c>
      <c r="Z246" s="275">
        <f>L262/100000*$O108</f>
        <v>0</v>
      </c>
      <c r="AA246" s="275">
        <f>M262/100000*$O108</f>
        <v>0</v>
      </c>
      <c r="AB246" s="275">
        <f>N262/100000*$O108</f>
        <v>0</v>
      </c>
      <c r="AC246" s="275">
        <f t="shared" si="132"/>
        <v>0</v>
      </c>
      <c r="AD246" s="139"/>
      <c r="AE246" s="139"/>
    </row>
    <row r="247" spans="1:31" ht="15.75">
      <c r="A247" s="421"/>
      <c r="B247" s="421"/>
      <c r="C247" s="150"/>
      <c r="D247" s="150"/>
      <c r="E247" s="150"/>
      <c r="F247" s="150"/>
      <c r="G247" s="150"/>
      <c r="H247" s="150"/>
      <c r="I247" s="150"/>
      <c r="J247" s="150"/>
      <c r="K247" s="150"/>
      <c r="L247" s="150"/>
      <c r="M247" s="150"/>
      <c r="N247" s="150"/>
      <c r="O247" s="139"/>
      <c r="P247" s="304">
        <f t="shared" si="133"/>
        <v>9</v>
      </c>
      <c r="Q247" s="275">
        <f>C263/100000*$O110</f>
        <v>0</v>
      </c>
      <c r="R247" s="275">
        <f>D263/100000*$O110</f>
        <v>0</v>
      </c>
      <c r="S247" s="275">
        <f>E263/100000*$O110</f>
        <v>0</v>
      </c>
      <c r="T247" s="275">
        <f>F263/100000*$O110</f>
        <v>0</v>
      </c>
      <c r="U247" s="275">
        <f>G263/100000*$O110</f>
        <v>0</v>
      </c>
      <c r="V247" s="275">
        <f>H263/100000*$O110</f>
        <v>0</v>
      </c>
      <c r="W247" s="275">
        <f>I263/100000*$O110</f>
        <v>0</v>
      </c>
      <c r="X247" s="275">
        <f>J263/100000*$O110</f>
        <v>0</v>
      </c>
      <c r="Y247" s="275">
        <f>K263/100000*$O110</f>
        <v>0</v>
      </c>
      <c r="Z247" s="275">
        <f>L263/100000*$O110</f>
        <v>0</v>
      </c>
      <c r="AA247" s="275">
        <f>M263/100000*$O110</f>
        <v>0</v>
      </c>
      <c r="AB247" s="275">
        <f>N263/100000*$O110</f>
        <v>0</v>
      </c>
      <c r="AC247" s="275">
        <f t="shared" si="132"/>
        <v>0</v>
      </c>
      <c r="AD247" s="139"/>
      <c r="AE247" s="139"/>
    </row>
    <row r="248" spans="1:31" ht="15.75">
      <c r="A248" s="421" t="s">
        <v>120</v>
      </c>
      <c r="B248" s="421"/>
      <c r="C248" s="150"/>
      <c r="D248" s="150"/>
      <c r="E248" s="150"/>
      <c r="F248" s="150"/>
      <c r="G248" s="150"/>
      <c r="H248" s="150"/>
      <c r="I248" s="150"/>
      <c r="J248" s="150"/>
      <c r="K248" s="150"/>
      <c r="L248" s="150"/>
      <c r="M248" s="150"/>
      <c r="N248" s="150"/>
      <c r="O248" s="139"/>
      <c r="P248" s="304">
        <f t="shared" si="133"/>
        <v>10</v>
      </c>
      <c r="Q248" s="275">
        <f>C264/100000*$O112</f>
        <v>0</v>
      </c>
      <c r="R248" s="275">
        <f>D264/100000*$O112</f>
        <v>0</v>
      </c>
      <c r="S248" s="275">
        <f>E264/100000*$O112</f>
        <v>0</v>
      </c>
      <c r="T248" s="275">
        <f>F264/100000*$O112</f>
        <v>0</v>
      </c>
      <c r="U248" s="275">
        <f>G264/100000*$O112</f>
        <v>0</v>
      </c>
      <c r="V248" s="275">
        <f>H264/100000*$O112</f>
        <v>0</v>
      </c>
      <c r="W248" s="275">
        <f>I264/100000*$O112</f>
        <v>0</v>
      </c>
      <c r="X248" s="275">
        <f>J264/100000*$O112</f>
        <v>0</v>
      </c>
      <c r="Y248" s="275">
        <f>K264/100000*$O112</f>
        <v>0</v>
      </c>
      <c r="Z248" s="275">
        <f>L264/100000*$O112</f>
        <v>0</v>
      </c>
      <c r="AA248" s="275">
        <f>M264/100000*$O112</f>
        <v>0</v>
      </c>
      <c r="AB248" s="275">
        <f>N264/100000*$O112</f>
        <v>0</v>
      </c>
      <c r="AC248" s="275">
        <f t="shared" si="132"/>
        <v>0</v>
      </c>
      <c r="AD248" s="139"/>
      <c r="AE248" s="139"/>
    </row>
    <row r="249" spans="1:31" ht="15.75">
      <c r="A249" s="421"/>
      <c r="B249" s="421" t="s">
        <v>121</v>
      </c>
      <c r="C249" s="150"/>
      <c r="D249" s="150"/>
      <c r="E249" s="150"/>
      <c r="F249" s="150"/>
      <c r="G249" s="150"/>
      <c r="H249" s="150"/>
      <c r="I249" s="150"/>
      <c r="J249" s="150"/>
      <c r="K249" s="150"/>
      <c r="L249" s="150"/>
      <c r="M249" s="150"/>
      <c r="N249" s="150"/>
      <c r="O249" s="139"/>
      <c r="P249" s="304">
        <f t="shared" si="133"/>
        <v>11</v>
      </c>
      <c r="Q249" s="275">
        <f>C265/100000*$O114</f>
        <v>0</v>
      </c>
      <c r="R249" s="275">
        <f>D265/100000*$O114</f>
        <v>0</v>
      </c>
      <c r="S249" s="275">
        <f>E265/100000*$O114</f>
        <v>0</v>
      </c>
      <c r="T249" s="275">
        <f>F265/100000*$O114</f>
        <v>0</v>
      </c>
      <c r="U249" s="275">
        <f>G265/100000*$O114</f>
        <v>0</v>
      </c>
      <c r="V249" s="275">
        <f>H265/100000*$O114</f>
        <v>0</v>
      </c>
      <c r="W249" s="275">
        <f>I265/100000*$O114</f>
        <v>0</v>
      </c>
      <c r="X249" s="275">
        <f>J265/100000*$O114</f>
        <v>0</v>
      </c>
      <c r="Y249" s="275">
        <f>K265/100000*$O114</f>
        <v>0</v>
      </c>
      <c r="Z249" s="275">
        <f>L265/100000*$O114</f>
        <v>0</v>
      </c>
      <c r="AA249" s="275">
        <f>M265/100000*$O114</f>
        <v>0</v>
      </c>
      <c r="AB249" s="275">
        <f>N265/100000*$O114</f>
        <v>0</v>
      </c>
      <c r="AC249" s="275">
        <f t="shared" si="132"/>
        <v>0</v>
      </c>
      <c r="AD249" s="139"/>
      <c r="AE249" s="139"/>
    </row>
    <row r="250" spans="1:31" ht="15.75">
      <c r="A250" s="421"/>
      <c r="B250" s="176" t="s">
        <v>122</v>
      </c>
      <c r="C250" s="150"/>
      <c r="D250" s="150"/>
      <c r="E250" s="150"/>
      <c r="F250" s="150"/>
      <c r="G250" s="150"/>
      <c r="H250" s="150"/>
      <c r="I250" s="150"/>
      <c r="J250" s="150"/>
      <c r="K250" s="150"/>
      <c r="L250" s="150"/>
      <c r="M250" s="150"/>
      <c r="N250" s="150"/>
      <c r="O250" s="139"/>
      <c r="P250" s="304">
        <f t="shared" si="133"/>
        <v>12</v>
      </c>
      <c r="Q250" s="275">
        <f>C266/100000*$O116</f>
        <v>0</v>
      </c>
      <c r="R250" s="275">
        <f>D266/100000*$O116</f>
        <v>0</v>
      </c>
      <c r="S250" s="275">
        <f>E266/100000*$O116</f>
        <v>0</v>
      </c>
      <c r="T250" s="275">
        <f>F266/100000*$O116</f>
        <v>0</v>
      </c>
      <c r="U250" s="275">
        <f>G266/100000*$O116</f>
        <v>0</v>
      </c>
      <c r="V250" s="275">
        <f>H266/100000*$O116</f>
        <v>0</v>
      </c>
      <c r="W250" s="275">
        <f>I266/100000*$O116</f>
        <v>0</v>
      </c>
      <c r="X250" s="275">
        <f>J266/100000*$O116</f>
        <v>0</v>
      </c>
      <c r="Y250" s="275">
        <f>K266/100000*$O116</f>
        <v>0</v>
      </c>
      <c r="Z250" s="275">
        <f>L266/100000*$O116</f>
        <v>0</v>
      </c>
      <c r="AA250" s="275">
        <f>M266/100000*$O116</f>
        <v>0</v>
      </c>
      <c r="AB250" s="275">
        <f>N266/100000*$O116</f>
        <v>0</v>
      </c>
      <c r="AC250" s="275">
        <f t="shared" si="132"/>
        <v>0</v>
      </c>
      <c r="AD250" s="139"/>
      <c r="AE250" s="139"/>
    </row>
    <row r="251" spans="1:31" ht="15.75">
      <c r="A251" s="150"/>
      <c r="B251" s="150"/>
      <c r="C251" s="150"/>
      <c r="D251" s="150"/>
      <c r="E251" s="150"/>
      <c r="F251" s="150"/>
      <c r="G251" s="150"/>
      <c r="H251" s="150"/>
      <c r="I251" s="150"/>
      <c r="J251" s="150"/>
      <c r="K251" s="150"/>
      <c r="L251" s="150"/>
      <c r="M251" s="150"/>
      <c r="N251" s="150"/>
      <c r="O251" s="139"/>
      <c r="P251" s="304">
        <f t="shared" si="133"/>
        <v>13</v>
      </c>
      <c r="Q251" s="275">
        <f>C267/100000*$O118</f>
        <v>0</v>
      </c>
      <c r="R251" s="275">
        <f>D267/100000*$O118</f>
        <v>0</v>
      </c>
      <c r="S251" s="275">
        <f>E267/100000*$O118</f>
        <v>0</v>
      </c>
      <c r="T251" s="275">
        <f>F267/100000*$O118</f>
        <v>0</v>
      </c>
      <c r="U251" s="275">
        <f>G267/100000*$O118</f>
        <v>0</v>
      </c>
      <c r="V251" s="275">
        <f>H267/100000*$O118</f>
        <v>0</v>
      </c>
      <c r="W251" s="275">
        <f>I267/100000*$O118</f>
        <v>0</v>
      </c>
      <c r="X251" s="275">
        <f>J267/100000*$O118</f>
        <v>0</v>
      </c>
      <c r="Y251" s="275">
        <f>K267/100000*$O118</f>
        <v>0</v>
      </c>
      <c r="Z251" s="275">
        <f>L267/100000*$O118</f>
        <v>0</v>
      </c>
      <c r="AA251" s="275">
        <f>M267/100000*$O118</f>
        <v>0</v>
      </c>
      <c r="AB251" s="275">
        <f>N267/100000*$O118</f>
        <v>0</v>
      </c>
      <c r="AC251" s="275">
        <f t="shared" si="132"/>
        <v>0</v>
      </c>
      <c r="AD251" s="139"/>
      <c r="AE251" s="139"/>
    </row>
    <row r="252" spans="1:31" ht="15.75">
      <c r="A252" s="305" t="s">
        <v>123</v>
      </c>
      <c r="B252" s="150"/>
      <c r="C252" s="150"/>
      <c r="D252" s="150"/>
      <c r="E252" s="150"/>
      <c r="F252" s="150"/>
      <c r="G252" s="150"/>
      <c r="H252" s="150"/>
      <c r="I252" s="150"/>
      <c r="J252" s="150"/>
      <c r="K252" s="150"/>
      <c r="L252" s="150"/>
      <c r="M252" s="150"/>
      <c r="N252" s="150"/>
      <c r="O252" s="139"/>
      <c r="P252" s="304">
        <f t="shared" si="133"/>
        <v>14</v>
      </c>
      <c r="Q252" s="275">
        <f>C268/100000*$O120</f>
        <v>0</v>
      </c>
      <c r="R252" s="275">
        <f>D268/100000*$O120</f>
        <v>0</v>
      </c>
      <c r="S252" s="275">
        <f>E268/100000*$O120</f>
        <v>0</v>
      </c>
      <c r="T252" s="275">
        <f>F268/100000*$O120</f>
        <v>0</v>
      </c>
      <c r="U252" s="275">
        <f>G268/100000*$O120</f>
        <v>0</v>
      </c>
      <c r="V252" s="275">
        <f>H268/100000*$O120</f>
        <v>0</v>
      </c>
      <c r="W252" s="275">
        <f>I268/100000*$O120</f>
        <v>0</v>
      </c>
      <c r="X252" s="275">
        <f>J268/100000*$O120</f>
        <v>0</v>
      </c>
      <c r="Y252" s="275">
        <f>K268/100000*$O120</f>
        <v>0</v>
      </c>
      <c r="Z252" s="275">
        <f>L268/100000*$O120</f>
        <v>0</v>
      </c>
      <c r="AA252" s="275">
        <f>M268/100000*$O120</f>
        <v>0</v>
      </c>
      <c r="AB252" s="275">
        <f>N268/100000*$O120</f>
        <v>0</v>
      </c>
      <c r="AC252" s="275">
        <f t="shared" si="132"/>
        <v>0</v>
      </c>
      <c r="AD252" s="139"/>
      <c r="AE252" s="139"/>
    </row>
    <row r="253" spans="1:31" ht="15.75">
      <c r="A253" s="150"/>
      <c r="B253" s="150"/>
      <c r="C253" s="150"/>
      <c r="D253" s="150"/>
      <c r="E253" s="150"/>
      <c r="F253" s="171" t="s">
        <v>124</v>
      </c>
      <c r="G253" s="150"/>
      <c r="H253" s="150"/>
      <c r="I253" s="150"/>
      <c r="J253" s="150"/>
      <c r="K253" s="150"/>
      <c r="L253" s="150"/>
      <c r="M253" s="150"/>
      <c r="N253" s="150"/>
      <c r="O253" s="139"/>
      <c r="P253" s="304">
        <f t="shared" si="133"/>
        <v>15</v>
      </c>
      <c r="Q253" s="275">
        <f>C269/100000*$O122</f>
        <v>0</v>
      </c>
      <c r="R253" s="275">
        <f>D269/100000*$O122</f>
        <v>0</v>
      </c>
      <c r="S253" s="275">
        <f>E269/100000*$O122</f>
        <v>0</v>
      </c>
      <c r="T253" s="275">
        <f>F269/100000*$O122</f>
        <v>0</v>
      </c>
      <c r="U253" s="275">
        <f>G269/100000*$O122</f>
        <v>0</v>
      </c>
      <c r="V253" s="275">
        <f>H269/100000*$O122</f>
        <v>0</v>
      </c>
      <c r="W253" s="275">
        <f>I269/100000*$O122</f>
        <v>0</v>
      </c>
      <c r="X253" s="275">
        <f>J269/100000*$O122</f>
        <v>0</v>
      </c>
      <c r="Y253" s="275">
        <f>K269/100000*$O122</f>
        <v>0</v>
      </c>
      <c r="Z253" s="275">
        <f>L269/100000*$O122</f>
        <v>0</v>
      </c>
      <c r="AA253" s="275">
        <f>M269/100000*$O122</f>
        <v>0</v>
      </c>
      <c r="AB253" s="275">
        <f>N269/100000*$O122</f>
        <v>0</v>
      </c>
      <c r="AC253" s="275">
        <f t="shared" si="132"/>
        <v>0</v>
      </c>
      <c r="AD253" s="139"/>
      <c r="AE253" s="139"/>
    </row>
    <row r="254" spans="1:31" ht="16.5" thickBot="1">
      <c r="A254" s="569"/>
      <c r="B254" s="306" t="s">
        <v>125</v>
      </c>
      <c r="C254" s="564">
        <f aca="true" t="shared" si="134" ref="C254:N254">D39</f>
        <v>0</v>
      </c>
      <c r="D254" s="564">
        <f t="shared" si="134"/>
        <v>0</v>
      </c>
      <c r="E254" s="564">
        <f t="shared" si="134"/>
        <v>0</v>
      </c>
      <c r="F254" s="564">
        <f t="shared" si="134"/>
        <v>0</v>
      </c>
      <c r="G254" s="564">
        <f t="shared" si="134"/>
        <v>0</v>
      </c>
      <c r="H254" s="564">
        <f t="shared" si="134"/>
        <v>0</v>
      </c>
      <c r="I254" s="564">
        <f t="shared" si="134"/>
        <v>0</v>
      </c>
      <c r="J254" s="564">
        <f t="shared" si="134"/>
        <v>0</v>
      </c>
      <c r="K254" s="564">
        <f t="shared" si="134"/>
        <v>0</v>
      </c>
      <c r="L254" s="564">
        <f t="shared" si="134"/>
        <v>0</v>
      </c>
      <c r="M254" s="564">
        <f t="shared" si="134"/>
        <v>0</v>
      </c>
      <c r="N254" s="565">
        <f t="shared" si="134"/>
        <v>0</v>
      </c>
      <c r="O254" s="139"/>
      <c r="P254" s="304">
        <f t="shared" si="133"/>
        <v>16</v>
      </c>
      <c r="Q254" s="275">
        <f>C270/100000*$O124</f>
        <v>0</v>
      </c>
      <c r="R254" s="275">
        <f>D270/100000*$O124</f>
        <v>0</v>
      </c>
      <c r="S254" s="275">
        <f>E270/100000*$O124</f>
        <v>0</v>
      </c>
      <c r="T254" s="275">
        <f>F270/100000*$O124</f>
        <v>0</v>
      </c>
      <c r="U254" s="275">
        <f>G270/100000*$O124</f>
        <v>0</v>
      </c>
      <c r="V254" s="275">
        <f>H270/100000*$O124</f>
        <v>0</v>
      </c>
      <c r="W254" s="275">
        <f>I270/100000*$O124</f>
        <v>0</v>
      </c>
      <c r="X254" s="275">
        <f>J270/100000*$O124</f>
        <v>0</v>
      </c>
      <c r="Y254" s="275">
        <f>K270/100000*$O124</f>
        <v>0</v>
      </c>
      <c r="Z254" s="275">
        <f>L270/100000*$O124</f>
        <v>0</v>
      </c>
      <c r="AA254" s="275">
        <f>M270/100000*$O124</f>
        <v>0</v>
      </c>
      <c r="AB254" s="275">
        <f>N270/100000*$O124</f>
        <v>0</v>
      </c>
      <c r="AC254" s="275">
        <f t="shared" si="132"/>
        <v>0</v>
      </c>
      <c r="AD254" s="139"/>
      <c r="AE254" s="139"/>
    </row>
    <row r="255" spans="1:31" ht="15.75">
      <c r="A255" s="602">
        <v>1</v>
      </c>
      <c r="B255" s="603" t="str">
        <f>B41</f>
        <v>Arroz inundado #1</v>
      </c>
      <c r="C255" s="570"/>
      <c r="D255" s="570"/>
      <c r="E255" s="570"/>
      <c r="F255" s="570"/>
      <c r="G255" s="570"/>
      <c r="H255" s="570"/>
      <c r="I255" s="570"/>
      <c r="J255" s="570"/>
      <c r="K255" s="570"/>
      <c r="L255" s="570"/>
      <c r="M255" s="570"/>
      <c r="N255" s="570"/>
      <c r="O255" s="139"/>
      <c r="P255" s="304">
        <f t="shared" si="133"/>
        <v>17</v>
      </c>
      <c r="Q255" s="292">
        <f>C271/100000*$O126</f>
        <v>0</v>
      </c>
      <c r="R255" s="292">
        <f>D271/100000*$O126</f>
        <v>0</v>
      </c>
      <c r="S255" s="292">
        <f>E271/100000*$O126</f>
        <v>0</v>
      </c>
      <c r="T255" s="292">
        <f>F271/100000*$O126</f>
        <v>0</v>
      </c>
      <c r="U255" s="292">
        <f>G271/100000*$O126</f>
        <v>0</v>
      </c>
      <c r="V255" s="292">
        <f>H271/100000*$O126</f>
        <v>0</v>
      </c>
      <c r="W255" s="292">
        <f>I271/100000*$O126</f>
        <v>0</v>
      </c>
      <c r="X255" s="292">
        <f>J271/100000*$O126</f>
        <v>0</v>
      </c>
      <c r="Y255" s="292">
        <f>K271/100000*$O126</f>
        <v>0</v>
      </c>
      <c r="Z255" s="292">
        <f>L271/100000*$O126</f>
        <v>0</v>
      </c>
      <c r="AA255" s="292">
        <f>M271/100000*$O126</f>
        <v>0</v>
      </c>
      <c r="AB255" s="292">
        <f>N271/100000*$O126</f>
        <v>0</v>
      </c>
      <c r="AC255" s="292">
        <f t="shared" si="132"/>
        <v>0</v>
      </c>
      <c r="AD255" s="139"/>
      <c r="AE255" s="139"/>
    </row>
    <row r="256" spans="1:31" ht="15.75">
      <c r="A256" s="517">
        <f>A255+1</f>
        <v>2</v>
      </c>
      <c r="B256" s="564" t="str">
        <f>B42</f>
        <v>Arroz inundado #2</v>
      </c>
      <c r="C256" s="570"/>
      <c r="D256" s="570"/>
      <c r="E256" s="570"/>
      <c r="F256" s="570"/>
      <c r="G256" s="570"/>
      <c r="H256" s="570"/>
      <c r="I256" s="570"/>
      <c r="J256" s="570"/>
      <c r="K256" s="570"/>
      <c r="L256" s="570"/>
      <c r="M256" s="570"/>
      <c r="N256" s="570"/>
      <c r="O256" s="139"/>
      <c r="P256" s="139" t="s">
        <v>114</v>
      </c>
      <c r="Q256" s="275">
        <f>SUM(Q239:Q255)</f>
        <v>0</v>
      </c>
      <c r="R256" s="275">
        <f aca="true" t="shared" si="135" ref="R256:AC256">SUM(R239:R255)</f>
        <v>0</v>
      </c>
      <c r="S256" s="275">
        <f t="shared" si="135"/>
        <v>0</v>
      </c>
      <c r="T256" s="275">
        <f t="shared" si="135"/>
        <v>0</v>
      </c>
      <c r="U256" s="275">
        <f t="shared" si="135"/>
        <v>0</v>
      </c>
      <c r="V256" s="275">
        <f t="shared" si="135"/>
        <v>0</v>
      </c>
      <c r="W256" s="275">
        <f t="shared" si="135"/>
        <v>0</v>
      </c>
      <c r="X256" s="275">
        <f t="shared" si="135"/>
        <v>0</v>
      </c>
      <c r="Y256" s="275">
        <f t="shared" si="135"/>
        <v>0</v>
      </c>
      <c r="Z256" s="275">
        <f t="shared" si="135"/>
        <v>0</v>
      </c>
      <c r="AA256" s="275">
        <f t="shared" si="135"/>
        <v>0</v>
      </c>
      <c r="AB256" s="275">
        <f t="shared" si="135"/>
        <v>0</v>
      </c>
      <c r="AC256" s="275">
        <f t="shared" si="135"/>
        <v>0</v>
      </c>
      <c r="AD256" s="139"/>
      <c r="AE256" s="139"/>
    </row>
    <row r="257" spans="1:31" ht="15.75">
      <c r="A257" s="517">
        <f aca="true" t="shared" si="136" ref="A257:A271">A256+1</f>
        <v>3</v>
      </c>
      <c r="B257" s="564" t="str">
        <f>B43</f>
        <v>Arroz inundado #3</v>
      </c>
      <c r="C257" s="570"/>
      <c r="D257" s="570"/>
      <c r="E257" s="570"/>
      <c r="F257" s="570"/>
      <c r="G257" s="570"/>
      <c r="H257" s="570"/>
      <c r="I257" s="570"/>
      <c r="J257" s="570"/>
      <c r="K257" s="570"/>
      <c r="L257" s="570"/>
      <c r="M257" s="570"/>
      <c r="N257" s="570"/>
      <c r="O257" s="139"/>
      <c r="P257" s="139"/>
      <c r="Q257" s="139"/>
      <c r="R257" s="139"/>
      <c r="S257" s="139"/>
      <c r="T257" s="139"/>
      <c r="U257" s="139"/>
      <c r="V257" s="139"/>
      <c r="W257" s="139"/>
      <c r="X257" s="139"/>
      <c r="Y257" s="139"/>
      <c r="Z257" s="139"/>
      <c r="AA257" s="139"/>
      <c r="AB257" s="139"/>
      <c r="AC257" s="139"/>
      <c r="AD257" s="139"/>
      <c r="AE257" s="139"/>
    </row>
    <row r="258" spans="1:31" ht="15.75">
      <c r="A258" s="517">
        <f t="shared" si="136"/>
        <v>4</v>
      </c>
      <c r="B258" s="564">
        <f aca="true" t="shared" si="137" ref="B258:B271">B44</f>
        <v>0</v>
      </c>
      <c r="C258" s="570"/>
      <c r="D258" s="570"/>
      <c r="E258" s="570"/>
      <c r="F258" s="570"/>
      <c r="G258" s="570"/>
      <c r="H258" s="570"/>
      <c r="I258" s="570"/>
      <c r="J258" s="570"/>
      <c r="K258" s="570"/>
      <c r="L258" s="570"/>
      <c r="M258" s="570"/>
      <c r="N258" s="570"/>
      <c r="O258" s="139"/>
      <c r="P258" s="139"/>
      <c r="Q258" s="139"/>
      <c r="R258" s="139"/>
      <c r="S258" s="139"/>
      <c r="T258" s="139"/>
      <c r="U258" s="139"/>
      <c r="V258" s="139"/>
      <c r="W258" s="139"/>
      <c r="X258" s="139"/>
      <c r="Y258" s="139"/>
      <c r="Z258" s="139"/>
      <c r="AA258" s="139"/>
      <c r="AB258" s="139"/>
      <c r="AC258" s="139"/>
      <c r="AD258" s="139"/>
      <c r="AE258" s="139"/>
    </row>
    <row r="259" spans="1:31" ht="15.75">
      <c r="A259" s="517">
        <f t="shared" si="136"/>
        <v>5</v>
      </c>
      <c r="B259" s="564">
        <f t="shared" si="137"/>
        <v>0</v>
      </c>
      <c r="C259" s="570"/>
      <c r="D259" s="570"/>
      <c r="E259" s="570"/>
      <c r="F259" s="570"/>
      <c r="G259" s="570"/>
      <c r="H259" s="570"/>
      <c r="I259" s="570"/>
      <c r="J259" s="570"/>
      <c r="K259" s="570"/>
      <c r="L259" s="570"/>
      <c r="M259" s="570"/>
      <c r="N259" s="570"/>
      <c r="O259" s="139"/>
      <c r="P259" s="139"/>
      <c r="Q259" s="139"/>
      <c r="R259" s="139"/>
      <c r="S259" s="139"/>
      <c r="T259" s="139"/>
      <c r="U259" s="139"/>
      <c r="V259" s="139"/>
      <c r="W259" s="139"/>
      <c r="X259" s="139"/>
      <c r="Y259" s="139"/>
      <c r="Z259" s="139"/>
      <c r="AA259" s="139"/>
      <c r="AB259" s="139"/>
      <c r="AC259" s="139"/>
      <c r="AD259" s="139"/>
      <c r="AE259" s="139"/>
    </row>
    <row r="260" spans="1:31" ht="15.75">
      <c r="A260" s="517">
        <f t="shared" si="136"/>
        <v>6</v>
      </c>
      <c r="B260" s="564">
        <f t="shared" si="137"/>
        <v>0</v>
      </c>
      <c r="C260" s="570"/>
      <c r="D260" s="570"/>
      <c r="E260" s="570"/>
      <c r="F260" s="570"/>
      <c r="G260" s="570"/>
      <c r="H260" s="570"/>
      <c r="I260" s="570"/>
      <c r="J260" s="570"/>
      <c r="K260" s="570"/>
      <c r="L260" s="570"/>
      <c r="M260" s="570"/>
      <c r="N260" s="570"/>
      <c r="O260" s="139"/>
      <c r="P260" s="139"/>
      <c r="Q260" s="139"/>
      <c r="R260" s="139"/>
      <c r="S260" s="139"/>
      <c r="T260" s="139"/>
      <c r="U260" s="139"/>
      <c r="V260" s="139"/>
      <c r="W260" s="139"/>
      <c r="X260" s="139"/>
      <c r="Y260" s="139"/>
      <c r="Z260" s="139"/>
      <c r="AA260" s="139"/>
      <c r="AB260" s="139"/>
      <c r="AC260" s="139"/>
      <c r="AD260" s="139"/>
      <c r="AE260" s="139"/>
    </row>
    <row r="261" spans="1:31" ht="15.75">
      <c r="A261" s="517">
        <f t="shared" si="136"/>
        <v>7</v>
      </c>
      <c r="B261" s="564">
        <f t="shared" si="137"/>
        <v>0</v>
      </c>
      <c r="C261" s="570"/>
      <c r="D261" s="570"/>
      <c r="E261" s="570"/>
      <c r="F261" s="570"/>
      <c r="G261" s="570"/>
      <c r="H261" s="570"/>
      <c r="I261" s="570"/>
      <c r="J261" s="570"/>
      <c r="K261" s="570"/>
      <c r="L261" s="570"/>
      <c r="M261" s="570"/>
      <c r="N261" s="570"/>
      <c r="O261" s="139"/>
      <c r="P261" s="139"/>
      <c r="Q261" s="139"/>
      <c r="R261" s="139"/>
      <c r="S261" s="139"/>
      <c r="T261" s="139"/>
      <c r="U261" s="139"/>
      <c r="V261" s="139"/>
      <c r="W261" s="139"/>
      <c r="X261" s="139"/>
      <c r="Y261" s="139"/>
      <c r="Z261" s="139"/>
      <c r="AA261" s="139"/>
      <c r="AB261" s="139"/>
      <c r="AC261" s="139"/>
      <c r="AD261" s="139"/>
      <c r="AE261" s="139"/>
    </row>
    <row r="262" spans="1:31" ht="15.75">
      <c r="A262" s="517">
        <f t="shared" si="136"/>
        <v>8</v>
      </c>
      <c r="B262" s="564">
        <f t="shared" si="137"/>
        <v>0</v>
      </c>
      <c r="C262" s="570"/>
      <c r="D262" s="570"/>
      <c r="E262" s="570"/>
      <c r="F262" s="570"/>
      <c r="G262" s="570"/>
      <c r="H262" s="570"/>
      <c r="I262" s="570"/>
      <c r="J262" s="570"/>
      <c r="K262" s="570"/>
      <c r="L262" s="570"/>
      <c r="M262" s="570"/>
      <c r="N262" s="570"/>
      <c r="O262" s="139"/>
      <c r="P262" s="139"/>
      <c r="Q262" s="139"/>
      <c r="R262" s="139"/>
      <c r="S262" s="139"/>
      <c r="T262" s="139"/>
      <c r="U262" s="139"/>
      <c r="V262" s="139"/>
      <c r="W262" s="139"/>
      <c r="X262" s="139"/>
      <c r="Y262" s="139"/>
      <c r="Z262" s="139"/>
      <c r="AA262" s="139"/>
      <c r="AB262" s="139"/>
      <c r="AC262" s="139"/>
      <c r="AD262" s="139"/>
      <c r="AE262" s="139"/>
    </row>
    <row r="263" spans="1:31" ht="15.75">
      <c r="A263" s="517">
        <f t="shared" si="136"/>
        <v>9</v>
      </c>
      <c r="B263" s="564">
        <f t="shared" si="137"/>
        <v>0</v>
      </c>
      <c r="C263" s="570"/>
      <c r="D263" s="570"/>
      <c r="E263" s="570"/>
      <c r="F263" s="570"/>
      <c r="G263" s="570"/>
      <c r="H263" s="570"/>
      <c r="I263" s="570"/>
      <c r="J263" s="570"/>
      <c r="K263" s="570"/>
      <c r="L263" s="570"/>
      <c r="M263" s="570"/>
      <c r="N263" s="570"/>
      <c r="O263" s="139"/>
      <c r="P263" s="139"/>
      <c r="Q263" s="139"/>
      <c r="R263" s="139"/>
      <c r="S263" s="139"/>
      <c r="T263" s="139"/>
      <c r="U263" s="139"/>
      <c r="V263" s="139"/>
      <c r="W263" s="139"/>
      <c r="X263" s="139"/>
      <c r="Y263" s="139"/>
      <c r="Z263" s="139"/>
      <c r="AA263" s="139"/>
      <c r="AB263" s="139"/>
      <c r="AC263" s="139"/>
      <c r="AD263" s="139"/>
      <c r="AE263" s="139"/>
    </row>
    <row r="264" spans="1:31" ht="15.75">
      <c r="A264" s="517">
        <f t="shared" si="136"/>
        <v>10</v>
      </c>
      <c r="B264" s="564">
        <f t="shared" si="137"/>
        <v>0</v>
      </c>
      <c r="C264" s="570"/>
      <c r="D264" s="570"/>
      <c r="E264" s="570"/>
      <c r="F264" s="570"/>
      <c r="G264" s="570"/>
      <c r="H264" s="570"/>
      <c r="I264" s="570"/>
      <c r="J264" s="570"/>
      <c r="K264" s="570"/>
      <c r="L264" s="570"/>
      <c r="M264" s="570"/>
      <c r="N264" s="570"/>
      <c r="O264" s="139"/>
      <c r="P264" s="139"/>
      <c r="Q264" s="139"/>
      <c r="R264" s="139"/>
      <c r="S264" s="139"/>
      <c r="T264" s="139"/>
      <c r="U264" s="139"/>
      <c r="V264" s="139"/>
      <c r="W264" s="139"/>
      <c r="X264" s="139"/>
      <c r="Y264" s="139"/>
      <c r="Z264" s="139"/>
      <c r="AA264" s="139"/>
      <c r="AB264" s="139"/>
      <c r="AC264" s="139"/>
      <c r="AD264" s="139"/>
      <c r="AE264" s="139"/>
    </row>
    <row r="265" spans="1:31" ht="15.75">
      <c r="A265" s="517">
        <f t="shared" si="136"/>
        <v>11</v>
      </c>
      <c r="B265" s="564">
        <f t="shared" si="137"/>
        <v>0</v>
      </c>
      <c r="C265" s="570"/>
      <c r="D265" s="570"/>
      <c r="E265" s="570"/>
      <c r="F265" s="570"/>
      <c r="G265" s="570"/>
      <c r="H265" s="570"/>
      <c r="I265" s="570"/>
      <c r="J265" s="570"/>
      <c r="K265" s="570"/>
      <c r="L265" s="570"/>
      <c r="M265" s="570"/>
      <c r="N265" s="570"/>
      <c r="O265" s="139"/>
      <c r="P265" s="139"/>
      <c r="Q265" s="139"/>
      <c r="R265" s="139"/>
      <c r="S265" s="139"/>
      <c r="T265" s="139"/>
      <c r="U265" s="139"/>
      <c r="V265" s="139"/>
      <c r="W265" s="139"/>
      <c r="X265" s="139"/>
      <c r="Y265" s="139"/>
      <c r="Z265" s="139"/>
      <c r="AA265" s="139"/>
      <c r="AB265" s="139"/>
      <c r="AC265" s="139"/>
      <c r="AD265" s="139"/>
      <c r="AE265" s="139"/>
    </row>
    <row r="266" spans="1:31" ht="15.75">
      <c r="A266" s="517">
        <f t="shared" si="136"/>
        <v>12</v>
      </c>
      <c r="B266" s="564">
        <f t="shared" si="137"/>
        <v>0</v>
      </c>
      <c r="C266" s="570"/>
      <c r="D266" s="570"/>
      <c r="E266" s="570"/>
      <c r="F266" s="570"/>
      <c r="G266" s="570"/>
      <c r="H266" s="570"/>
      <c r="I266" s="570"/>
      <c r="J266" s="570"/>
      <c r="K266" s="570"/>
      <c r="L266" s="570"/>
      <c r="M266" s="570"/>
      <c r="N266" s="570"/>
      <c r="O266" s="139"/>
      <c r="P266" s="139"/>
      <c r="Q266" s="139"/>
      <c r="R266" s="139"/>
      <c r="S266" s="139"/>
      <c r="T266" s="139"/>
      <c r="U266" s="139"/>
      <c r="V266" s="139"/>
      <c r="W266" s="139"/>
      <c r="X266" s="139"/>
      <c r="Y266" s="139"/>
      <c r="Z266" s="139"/>
      <c r="AA266" s="139"/>
      <c r="AB266" s="139"/>
      <c r="AC266" s="139"/>
      <c r="AD266" s="139"/>
      <c r="AE266" s="139"/>
    </row>
    <row r="267" spans="1:31" ht="15.75">
      <c r="A267" s="517">
        <f t="shared" si="136"/>
        <v>13</v>
      </c>
      <c r="B267" s="564">
        <f t="shared" si="137"/>
        <v>0</v>
      </c>
      <c r="C267" s="570"/>
      <c r="D267" s="570"/>
      <c r="E267" s="570"/>
      <c r="F267" s="570"/>
      <c r="G267" s="570"/>
      <c r="H267" s="570"/>
      <c r="I267" s="570"/>
      <c r="J267" s="570"/>
      <c r="K267" s="570"/>
      <c r="L267" s="570"/>
      <c r="M267" s="570"/>
      <c r="N267" s="570"/>
      <c r="O267" s="139"/>
      <c r="P267" s="139"/>
      <c r="Q267" s="139"/>
      <c r="R267" s="139"/>
      <c r="S267" s="139"/>
      <c r="T267" s="139"/>
      <c r="U267" s="139"/>
      <c r="V267" s="139"/>
      <c r="W267" s="139"/>
      <c r="X267" s="139"/>
      <c r="Y267" s="139"/>
      <c r="Z267" s="139"/>
      <c r="AA267" s="139"/>
      <c r="AB267" s="139"/>
      <c r="AC267" s="139"/>
      <c r="AD267" s="139"/>
      <c r="AE267" s="139"/>
    </row>
    <row r="268" spans="1:31" ht="15.75">
      <c r="A268" s="517">
        <f t="shared" si="136"/>
        <v>14</v>
      </c>
      <c r="B268" s="564">
        <f t="shared" si="137"/>
        <v>0</v>
      </c>
      <c r="C268" s="570"/>
      <c r="D268" s="570"/>
      <c r="E268" s="570"/>
      <c r="F268" s="570"/>
      <c r="G268" s="570"/>
      <c r="H268" s="570"/>
      <c r="I268" s="570"/>
      <c r="J268" s="570"/>
      <c r="K268" s="570"/>
      <c r="L268" s="570"/>
      <c r="M268" s="570"/>
      <c r="N268" s="570"/>
      <c r="O268" s="139"/>
      <c r="P268" s="139"/>
      <c r="Q268" s="139"/>
      <c r="R268" s="139"/>
      <c r="S268" s="139"/>
      <c r="T268" s="139"/>
      <c r="U268" s="139"/>
      <c r="V268" s="139"/>
      <c r="W268" s="139"/>
      <c r="X268" s="139"/>
      <c r="Y268" s="139"/>
      <c r="Z268" s="139"/>
      <c r="AA268" s="139"/>
      <c r="AB268" s="139"/>
      <c r="AC268" s="139"/>
      <c r="AD268" s="139"/>
      <c r="AE268" s="139"/>
    </row>
    <row r="269" spans="1:31" ht="15.75">
      <c r="A269" s="517">
        <f t="shared" si="136"/>
        <v>15</v>
      </c>
      <c r="B269" s="564">
        <f t="shared" si="137"/>
        <v>0</v>
      </c>
      <c r="C269" s="570"/>
      <c r="D269" s="570"/>
      <c r="E269" s="570"/>
      <c r="F269" s="570"/>
      <c r="G269" s="570"/>
      <c r="H269" s="570"/>
      <c r="I269" s="570"/>
      <c r="J269" s="570"/>
      <c r="K269" s="570"/>
      <c r="L269" s="570"/>
      <c r="M269" s="570"/>
      <c r="N269" s="570"/>
      <c r="O269" s="139"/>
      <c r="P269" s="139"/>
      <c r="Q269" s="139"/>
      <c r="R269" s="139"/>
      <c r="S269" s="139"/>
      <c r="T269" s="139"/>
      <c r="U269" s="139"/>
      <c r="V269" s="139"/>
      <c r="W269" s="139"/>
      <c r="X269" s="139"/>
      <c r="Y269" s="139"/>
      <c r="Z269" s="139"/>
      <c r="AA269" s="139"/>
      <c r="AB269" s="139"/>
      <c r="AC269" s="139"/>
      <c r="AD269" s="139"/>
      <c r="AE269" s="139"/>
    </row>
    <row r="270" spans="1:31" ht="15.75">
      <c r="A270" s="517">
        <f t="shared" si="136"/>
        <v>16</v>
      </c>
      <c r="B270" s="564">
        <f t="shared" si="137"/>
        <v>0</v>
      </c>
      <c r="C270" s="570"/>
      <c r="D270" s="570"/>
      <c r="E270" s="570"/>
      <c r="F270" s="570"/>
      <c r="G270" s="570"/>
      <c r="H270" s="570"/>
      <c r="I270" s="570"/>
      <c r="J270" s="570"/>
      <c r="K270" s="570"/>
      <c r="L270" s="570"/>
      <c r="M270" s="570"/>
      <c r="N270" s="570"/>
      <c r="O270" s="139"/>
      <c r="P270" s="139"/>
      <c r="Q270" s="139"/>
      <c r="R270" s="139"/>
      <c r="S270" s="139"/>
      <c r="T270" s="139"/>
      <c r="U270" s="139"/>
      <c r="V270" s="139"/>
      <c r="W270" s="139"/>
      <c r="X270" s="139"/>
      <c r="Y270" s="139"/>
      <c r="Z270" s="139"/>
      <c r="AA270" s="139"/>
      <c r="AB270" s="139"/>
      <c r="AC270" s="139"/>
      <c r="AD270" s="139"/>
      <c r="AE270" s="139"/>
    </row>
    <row r="271" spans="1:31" ht="15.75">
      <c r="A271" s="517">
        <f t="shared" si="136"/>
        <v>17</v>
      </c>
      <c r="B271" s="564">
        <f t="shared" si="137"/>
        <v>0</v>
      </c>
      <c r="C271" s="570"/>
      <c r="D271" s="570"/>
      <c r="E271" s="570"/>
      <c r="F271" s="570"/>
      <c r="G271" s="570"/>
      <c r="H271" s="570"/>
      <c r="I271" s="570"/>
      <c r="J271" s="570"/>
      <c r="K271" s="570"/>
      <c r="L271" s="570"/>
      <c r="M271" s="570"/>
      <c r="N271" s="570"/>
      <c r="O271" s="139"/>
      <c r="P271" s="139"/>
      <c r="Q271" s="139"/>
      <c r="R271" s="139"/>
      <c r="S271" s="139"/>
      <c r="T271" s="139"/>
      <c r="U271" s="139"/>
      <c r="V271" s="139"/>
      <c r="W271" s="139"/>
      <c r="X271" s="139"/>
      <c r="Y271" s="139"/>
      <c r="Z271" s="139"/>
      <c r="AA271" s="139"/>
      <c r="AB271" s="139"/>
      <c r="AC271" s="139"/>
      <c r="AD271" s="139"/>
      <c r="AE271" s="139"/>
    </row>
    <row r="272" spans="1:31" ht="15.75">
      <c r="A272" s="100"/>
      <c r="B272" s="153"/>
      <c r="C272" s="307"/>
      <c r="D272" s="307"/>
      <c r="E272" s="307"/>
      <c r="F272" s="307"/>
      <c r="G272" s="307"/>
      <c r="H272" s="307"/>
      <c r="I272" s="307"/>
      <c r="J272" s="307"/>
      <c r="K272" s="307"/>
      <c r="L272" s="307"/>
      <c r="M272" s="307"/>
      <c r="N272" s="307"/>
      <c r="O272" s="139"/>
      <c r="P272" s="139"/>
      <c r="Q272" s="139"/>
      <c r="R272" s="139"/>
      <c r="S272" s="139"/>
      <c r="T272" s="139"/>
      <c r="U272" s="139"/>
      <c r="V272" s="139"/>
      <c r="W272" s="139"/>
      <c r="X272" s="139"/>
      <c r="Y272" s="139"/>
      <c r="Z272" s="139"/>
      <c r="AA272" s="139"/>
      <c r="AB272" s="139"/>
      <c r="AC272" s="139"/>
      <c r="AD272" s="139"/>
      <c r="AE272" s="139"/>
    </row>
    <row r="273" spans="1:31" ht="22.5">
      <c r="A273" s="191" t="s">
        <v>413</v>
      </c>
      <c r="B273" s="139"/>
      <c r="C273" s="139"/>
      <c r="D273" s="139"/>
      <c r="E273" s="139"/>
      <c r="F273" s="139"/>
      <c r="G273" s="139"/>
      <c r="H273" s="139"/>
      <c r="I273" s="139"/>
      <c r="J273" s="139"/>
      <c r="K273" s="139"/>
      <c r="L273" s="139"/>
      <c r="M273" s="139"/>
      <c r="N273" s="139"/>
      <c r="O273" s="139"/>
      <c r="P273" s="139"/>
      <c r="Q273" s="139"/>
      <c r="R273" s="139"/>
      <c r="S273" s="139"/>
      <c r="T273" s="139"/>
      <c r="U273" s="139"/>
      <c r="V273" s="139"/>
      <c r="W273" s="139"/>
      <c r="X273" s="139"/>
      <c r="Y273" s="139"/>
      <c r="Z273" s="139"/>
      <c r="AA273" s="139"/>
      <c r="AB273" s="139"/>
      <c r="AC273" s="139"/>
      <c r="AD273" s="139"/>
      <c r="AE273" s="139"/>
    </row>
    <row r="274" spans="1:31" ht="15.75">
      <c r="A274" s="308"/>
      <c r="B274" s="139"/>
      <c r="C274" s="139"/>
      <c r="D274" s="139"/>
      <c r="E274" s="139"/>
      <c r="F274" s="139"/>
      <c r="G274" s="139"/>
      <c r="H274" s="139"/>
      <c r="I274" s="139"/>
      <c r="J274" s="139"/>
      <c r="K274" s="139"/>
      <c r="L274" s="139"/>
      <c r="M274" s="139"/>
      <c r="N274" s="139"/>
      <c r="O274" s="139"/>
      <c r="P274" s="139"/>
      <c r="Q274" s="139"/>
      <c r="R274" s="139"/>
      <c r="S274" s="139"/>
      <c r="T274" s="139"/>
      <c r="U274" s="139"/>
      <c r="V274" s="139"/>
      <c r="W274" s="139"/>
      <c r="X274" s="139"/>
      <c r="Y274" s="139"/>
      <c r="Z274" s="139"/>
      <c r="AA274" s="139"/>
      <c r="AB274" s="139"/>
      <c r="AC274" s="139"/>
      <c r="AD274" s="139"/>
      <c r="AE274" s="139"/>
    </row>
    <row r="275" spans="1:31" ht="15.75">
      <c r="A275" s="139"/>
      <c r="B275" s="139"/>
      <c r="C275" s="139"/>
      <c r="D275" s="139"/>
      <c r="E275" s="139"/>
      <c r="F275" s="139"/>
      <c r="G275" s="139"/>
      <c r="H275" s="139"/>
      <c r="I275" s="139"/>
      <c r="J275" s="139"/>
      <c r="K275" s="139"/>
      <c r="L275" s="139"/>
      <c r="M275" s="139"/>
      <c r="N275" s="139"/>
      <c r="O275" s="139"/>
      <c r="P275" s="139"/>
      <c r="Q275" s="139"/>
      <c r="R275" s="139"/>
      <c r="S275" s="139"/>
      <c r="T275" s="139"/>
      <c r="U275" s="139"/>
      <c r="V275" s="139"/>
      <c r="W275" s="139"/>
      <c r="X275" s="139"/>
      <c r="Y275" s="139"/>
      <c r="Z275" s="139"/>
      <c r="AA275" s="139"/>
      <c r="AB275" s="139"/>
      <c r="AC275" s="139"/>
      <c r="AD275" s="139"/>
      <c r="AE275" s="139"/>
    </row>
    <row r="276" spans="1:31" ht="15.75">
      <c r="A276" s="139"/>
      <c r="B276" s="554" t="s">
        <v>126</v>
      </c>
      <c r="C276" s="571"/>
      <c r="D276" s="139"/>
      <c r="E276" s="139"/>
      <c r="F276" s="139"/>
      <c r="G276" s="139"/>
      <c r="H276" s="139"/>
      <c r="I276" s="139"/>
      <c r="J276" s="139"/>
      <c r="K276" s="139"/>
      <c r="L276" s="139"/>
      <c r="M276" s="139"/>
      <c r="N276" s="139"/>
      <c r="O276" s="139"/>
      <c r="P276" s="139"/>
      <c r="Q276" s="139"/>
      <c r="R276" s="139"/>
      <c r="S276" s="139"/>
      <c r="T276" s="139"/>
      <c r="U276" s="139"/>
      <c r="V276" s="139"/>
      <c r="W276" s="139"/>
      <c r="X276" s="139"/>
      <c r="Y276" s="139"/>
      <c r="Z276" s="139"/>
      <c r="AA276" s="139"/>
      <c r="AB276" s="139"/>
      <c r="AC276" s="139"/>
      <c r="AD276" s="139"/>
      <c r="AE276" s="139"/>
    </row>
    <row r="277" spans="1:31" ht="63.75" thickBot="1">
      <c r="A277" s="572"/>
      <c r="B277" s="572" t="str">
        <f>B40</f>
        <v>Nombre del cultivo regado</v>
      </c>
      <c r="C277" s="573" t="s">
        <v>127</v>
      </c>
      <c r="D277" s="574" t="s">
        <v>128</v>
      </c>
      <c r="E277" s="575" t="s">
        <v>129</v>
      </c>
      <c r="F277" s="576" t="s">
        <v>130</v>
      </c>
      <c r="G277" s="576" t="s">
        <v>131</v>
      </c>
      <c r="H277" s="139"/>
      <c r="I277" s="139"/>
      <c r="J277" s="139"/>
      <c r="K277" s="139"/>
      <c r="L277" s="139"/>
      <c r="M277" s="139"/>
      <c r="N277" s="139"/>
      <c r="O277" s="139"/>
      <c r="P277" s="139"/>
      <c r="Q277" s="139"/>
      <c r="R277" s="139"/>
      <c r="S277" s="139"/>
      <c r="T277" s="139"/>
      <c r="U277" s="139"/>
      <c r="V277" s="139"/>
      <c r="W277" s="139"/>
      <c r="X277" s="139"/>
      <c r="Y277" s="139"/>
      <c r="Z277" s="139"/>
      <c r="AA277" s="139"/>
      <c r="AB277" s="139"/>
      <c r="AC277" s="139"/>
      <c r="AD277" s="139"/>
      <c r="AE277" s="139"/>
    </row>
    <row r="278" spans="1:31" ht="16.5" thickTop="1">
      <c r="A278" s="577">
        <f aca="true" t="shared" si="138" ref="A278:B293">A41</f>
        <v>1</v>
      </c>
      <c r="B278" s="577" t="str">
        <f t="shared" si="138"/>
        <v>Arroz inundado #1</v>
      </c>
      <c r="C278" s="578"/>
      <c r="D278" s="578"/>
      <c r="E278" s="579">
        <f>MAX(C94:N94)</f>
        <v>0</v>
      </c>
      <c r="F278" s="580">
        <f>E278*C278</f>
        <v>0</v>
      </c>
      <c r="G278" s="580">
        <f>F278*D278*C$276</f>
        <v>0</v>
      </c>
      <c r="H278" s="139"/>
      <c r="I278" s="139"/>
      <c r="J278" s="139"/>
      <c r="K278" s="139"/>
      <c r="L278" s="139"/>
      <c r="M278" s="139"/>
      <c r="N278" s="139"/>
      <c r="O278" s="139"/>
      <c r="P278" s="139"/>
      <c r="Q278" s="139"/>
      <c r="R278" s="139"/>
      <c r="S278" s="139"/>
      <c r="T278" s="139"/>
      <c r="U278" s="139"/>
      <c r="V278" s="139"/>
      <c r="W278" s="139"/>
      <c r="X278" s="139"/>
      <c r="Y278" s="139"/>
      <c r="Z278" s="139"/>
      <c r="AA278" s="139"/>
      <c r="AB278" s="139"/>
      <c r="AC278" s="139"/>
      <c r="AD278" s="139"/>
      <c r="AE278" s="139"/>
    </row>
    <row r="279" spans="1:31" ht="15.75">
      <c r="A279" s="492">
        <f t="shared" si="138"/>
        <v>2</v>
      </c>
      <c r="B279" s="492" t="str">
        <f t="shared" si="138"/>
        <v>Arroz inundado #2</v>
      </c>
      <c r="C279" s="581"/>
      <c r="D279" s="581"/>
      <c r="E279" s="579">
        <f>MAX(C96:N96)</f>
        <v>0</v>
      </c>
      <c r="F279" s="582">
        <f aca="true" t="shared" si="139" ref="F279:F294">E279*C279</f>
        <v>0</v>
      </c>
      <c r="G279" s="582">
        <f aca="true" t="shared" si="140" ref="G279:G294">F279*D279*C$276</f>
        <v>0</v>
      </c>
      <c r="H279" s="139"/>
      <c r="I279" s="139"/>
      <c r="J279" s="139"/>
      <c r="K279" s="139"/>
      <c r="L279" s="139"/>
      <c r="M279" s="139"/>
      <c r="N279" s="139"/>
      <c r="O279" s="139"/>
      <c r="P279" s="139"/>
      <c r="Q279" s="139"/>
      <c r="R279" s="139"/>
      <c r="S279" s="139"/>
      <c r="T279" s="139"/>
      <c r="U279" s="139"/>
      <c r="V279" s="139"/>
      <c r="W279" s="139"/>
      <c r="X279" s="139"/>
      <c r="Y279" s="139"/>
      <c r="Z279" s="139"/>
      <c r="AA279" s="139"/>
      <c r="AB279" s="139"/>
      <c r="AC279" s="139"/>
      <c r="AD279" s="139"/>
      <c r="AE279" s="139"/>
    </row>
    <row r="280" spans="1:31" ht="102.75" customHeight="1">
      <c r="A280" s="492">
        <f t="shared" si="138"/>
        <v>3</v>
      </c>
      <c r="B280" s="492" t="str">
        <f t="shared" si="138"/>
        <v>Arroz inundado #3</v>
      </c>
      <c r="C280" s="581"/>
      <c r="D280" s="581"/>
      <c r="E280" s="579">
        <f>MAX(C98:N98)</f>
        <v>0</v>
      </c>
      <c r="F280" s="582">
        <f t="shared" si="139"/>
        <v>0</v>
      </c>
      <c r="G280" s="582">
        <f t="shared" si="140"/>
        <v>0</v>
      </c>
      <c r="H280" s="139"/>
      <c r="I280" s="139"/>
      <c r="J280" s="139"/>
      <c r="K280" s="139"/>
      <c r="L280" s="139"/>
      <c r="M280" s="139"/>
      <c r="N280" s="139"/>
      <c r="O280" s="139"/>
      <c r="P280" s="139"/>
      <c r="Q280" s="139"/>
      <c r="R280" s="139"/>
      <c r="S280" s="139"/>
      <c r="T280" s="139"/>
      <c r="U280" s="139"/>
      <c r="V280" s="139"/>
      <c r="W280" s="139"/>
      <c r="X280" s="139"/>
      <c r="Y280" s="139"/>
      <c r="Z280" s="139"/>
      <c r="AA280" s="139"/>
      <c r="AB280" s="139"/>
      <c r="AC280" s="139"/>
      <c r="AD280" s="139"/>
      <c r="AE280" s="139"/>
    </row>
    <row r="281" spans="1:31" ht="25.5" customHeight="1">
      <c r="A281" s="492">
        <f t="shared" si="138"/>
        <v>4</v>
      </c>
      <c r="B281" s="492">
        <f aca="true" t="shared" si="141" ref="B281:B294">B44</f>
        <v>0</v>
      </c>
      <c r="C281" s="581"/>
      <c r="D281" s="581"/>
      <c r="E281" s="579">
        <f>MAX(C100:N100)</f>
        <v>0</v>
      </c>
      <c r="F281" s="582">
        <f t="shared" si="139"/>
        <v>0</v>
      </c>
      <c r="G281" s="582">
        <f t="shared" si="140"/>
        <v>0</v>
      </c>
      <c r="H281" s="139"/>
      <c r="I281" s="139"/>
      <c r="J281" s="139"/>
      <c r="K281" s="139"/>
      <c r="L281" s="139"/>
      <c r="M281" s="139"/>
      <c r="N281" s="139"/>
      <c r="O281" s="139"/>
      <c r="P281" s="139"/>
      <c r="Q281" s="139"/>
      <c r="R281" s="139"/>
      <c r="S281" s="139"/>
      <c r="T281" s="139"/>
      <c r="U281" s="139"/>
      <c r="V281" s="139"/>
      <c r="W281" s="139"/>
      <c r="X281" s="139"/>
      <c r="Y281" s="139"/>
      <c r="Z281" s="139"/>
      <c r="AA281" s="139"/>
      <c r="AB281" s="139"/>
      <c r="AC281" s="139"/>
      <c r="AD281" s="139"/>
      <c r="AE281" s="139"/>
    </row>
    <row r="282" spans="1:31" ht="24.75" customHeight="1">
      <c r="A282" s="492">
        <f t="shared" si="138"/>
        <v>5</v>
      </c>
      <c r="B282" s="492">
        <f t="shared" si="141"/>
        <v>0</v>
      </c>
      <c r="C282" s="581"/>
      <c r="D282" s="581"/>
      <c r="E282" s="579">
        <f>MAX(C102:N102)</f>
        <v>0</v>
      </c>
      <c r="F282" s="582">
        <f t="shared" si="139"/>
        <v>0</v>
      </c>
      <c r="G282" s="582">
        <f t="shared" si="140"/>
        <v>0</v>
      </c>
      <c r="H282" s="139"/>
      <c r="I282" s="139"/>
      <c r="J282" s="139"/>
      <c r="K282" s="139"/>
      <c r="L282" s="139"/>
      <c r="M282" s="139"/>
      <c r="N282" s="139"/>
      <c r="O282" s="139"/>
      <c r="P282" s="139"/>
      <c r="Q282" s="139"/>
      <c r="R282" s="139"/>
      <c r="S282" s="139"/>
      <c r="T282" s="139"/>
      <c r="U282" s="139"/>
      <c r="V282" s="139"/>
      <c r="W282" s="139"/>
      <c r="X282" s="139"/>
      <c r="Y282" s="139"/>
      <c r="Z282" s="139"/>
      <c r="AA282" s="139"/>
      <c r="AB282" s="139"/>
      <c r="AC282" s="139"/>
      <c r="AD282" s="139"/>
      <c r="AE282" s="139"/>
    </row>
    <row r="283" spans="1:31" ht="24.75" customHeight="1">
      <c r="A283" s="492">
        <f t="shared" si="138"/>
        <v>6</v>
      </c>
      <c r="B283" s="492">
        <f t="shared" si="141"/>
        <v>0</v>
      </c>
      <c r="C283" s="581"/>
      <c r="D283" s="581"/>
      <c r="E283" s="579">
        <f>MAX(C104:N104)</f>
        <v>0</v>
      </c>
      <c r="F283" s="582">
        <f t="shared" si="139"/>
        <v>0</v>
      </c>
      <c r="G283" s="582">
        <f t="shared" si="140"/>
        <v>0</v>
      </c>
      <c r="H283" s="139"/>
      <c r="I283" s="139"/>
      <c r="J283" s="139"/>
      <c r="K283" s="139"/>
      <c r="L283" s="139"/>
      <c r="M283" s="139"/>
      <c r="N283" s="139"/>
      <c r="O283" s="139"/>
      <c r="P283" s="139"/>
      <c r="Q283" s="139"/>
      <c r="R283" s="139"/>
      <c r="S283" s="139"/>
      <c r="T283" s="139"/>
      <c r="U283" s="139"/>
      <c r="V283" s="139"/>
      <c r="W283" s="139"/>
      <c r="X283" s="139"/>
      <c r="Y283" s="139"/>
      <c r="Z283" s="139"/>
      <c r="AA283" s="139"/>
      <c r="AB283" s="139"/>
      <c r="AC283" s="139"/>
      <c r="AD283" s="139"/>
      <c r="AE283" s="139"/>
    </row>
    <row r="284" spans="1:31" ht="24.75" customHeight="1">
      <c r="A284" s="492">
        <f t="shared" si="138"/>
        <v>7</v>
      </c>
      <c r="B284" s="492">
        <f t="shared" si="141"/>
        <v>0</v>
      </c>
      <c r="C284" s="581"/>
      <c r="D284" s="581"/>
      <c r="E284" s="579">
        <f>MAX(C106:N106)</f>
        <v>0</v>
      </c>
      <c r="F284" s="582">
        <f t="shared" si="139"/>
        <v>0</v>
      </c>
      <c r="G284" s="582">
        <f t="shared" si="140"/>
        <v>0</v>
      </c>
      <c r="H284" s="139"/>
      <c r="I284" s="139"/>
      <c r="J284" s="139"/>
      <c r="K284" s="139"/>
      <c r="L284" s="139"/>
      <c r="M284" s="139"/>
      <c r="N284" s="139"/>
      <c r="O284" s="139"/>
      <c r="P284" s="139"/>
      <c r="Q284" s="139"/>
      <c r="R284" s="139"/>
      <c r="S284" s="139"/>
      <c r="T284" s="139"/>
      <c r="U284" s="139"/>
      <c r="V284" s="139"/>
      <c r="W284" s="139"/>
      <c r="X284" s="139"/>
      <c r="Y284" s="139"/>
      <c r="Z284" s="139"/>
      <c r="AA284" s="139"/>
      <c r="AB284" s="139"/>
      <c r="AC284" s="139"/>
      <c r="AD284" s="139"/>
      <c r="AE284" s="139"/>
    </row>
    <row r="285" spans="1:31" ht="24.75" customHeight="1">
      <c r="A285" s="492">
        <f t="shared" si="138"/>
        <v>8</v>
      </c>
      <c r="B285" s="492">
        <f t="shared" si="141"/>
        <v>0</v>
      </c>
      <c r="C285" s="581"/>
      <c r="D285" s="581"/>
      <c r="E285" s="579">
        <f>MAX(C108:N108)</f>
        <v>0</v>
      </c>
      <c r="F285" s="582">
        <f t="shared" si="139"/>
        <v>0</v>
      </c>
      <c r="G285" s="582">
        <f t="shared" si="140"/>
        <v>0</v>
      </c>
      <c r="H285" s="139"/>
      <c r="I285" s="139"/>
      <c r="J285" s="139"/>
      <c r="K285" s="139"/>
      <c r="L285" s="139"/>
      <c r="M285" s="139"/>
      <c r="N285" s="139"/>
      <c r="O285" s="139"/>
      <c r="P285" s="139"/>
      <c r="Q285" s="139"/>
      <c r="R285" s="139"/>
      <c r="S285" s="139"/>
      <c r="T285" s="139"/>
      <c r="U285" s="139"/>
      <c r="V285" s="139"/>
      <c r="W285" s="139"/>
      <c r="X285" s="139"/>
      <c r="Y285" s="139"/>
      <c r="Z285" s="139"/>
      <c r="AA285" s="139"/>
      <c r="AB285" s="139"/>
      <c r="AC285" s="139"/>
      <c r="AD285" s="139"/>
      <c r="AE285" s="139"/>
    </row>
    <row r="286" spans="1:31" ht="24.75" customHeight="1">
      <c r="A286" s="492">
        <f t="shared" si="138"/>
        <v>9</v>
      </c>
      <c r="B286" s="492">
        <f t="shared" si="141"/>
        <v>0</v>
      </c>
      <c r="C286" s="581"/>
      <c r="D286" s="581"/>
      <c r="E286" s="579">
        <f>MAX(C110:N110)</f>
        <v>0</v>
      </c>
      <c r="F286" s="582">
        <f t="shared" si="139"/>
        <v>0</v>
      </c>
      <c r="G286" s="582">
        <f t="shared" si="140"/>
        <v>0</v>
      </c>
      <c r="H286" s="139"/>
      <c r="I286" s="139"/>
      <c r="J286" s="139"/>
      <c r="K286" s="139"/>
      <c r="L286" s="139"/>
      <c r="M286" s="139"/>
      <c r="N286" s="139"/>
      <c r="O286" s="139"/>
      <c r="P286" s="139"/>
      <c r="Q286" s="139"/>
      <c r="R286" s="139"/>
      <c r="S286" s="139"/>
      <c r="T286" s="139"/>
      <c r="U286" s="139"/>
      <c r="V286" s="139"/>
      <c r="W286" s="139"/>
      <c r="X286" s="139"/>
      <c r="Y286" s="139"/>
      <c r="Z286" s="139"/>
      <c r="AA286" s="139"/>
      <c r="AB286" s="139"/>
      <c r="AC286" s="139"/>
      <c r="AD286" s="139"/>
      <c r="AE286" s="139"/>
    </row>
    <row r="287" spans="1:31" ht="24.75" customHeight="1">
      <c r="A287" s="492">
        <f t="shared" si="138"/>
        <v>10</v>
      </c>
      <c r="B287" s="492">
        <f t="shared" si="141"/>
        <v>0</v>
      </c>
      <c r="C287" s="581"/>
      <c r="D287" s="581"/>
      <c r="E287" s="579">
        <f>MAX(C112:N112)</f>
        <v>0</v>
      </c>
      <c r="F287" s="582">
        <f t="shared" si="139"/>
        <v>0</v>
      </c>
      <c r="G287" s="582">
        <f t="shared" si="140"/>
        <v>0</v>
      </c>
      <c r="H287" s="139"/>
      <c r="I287" s="139"/>
      <c r="J287" s="139"/>
      <c r="K287" s="139"/>
      <c r="L287" s="139"/>
      <c r="M287" s="139"/>
      <c r="N287" s="139"/>
      <c r="O287" s="139"/>
      <c r="P287" s="139"/>
      <c r="Q287" s="139"/>
      <c r="R287" s="139"/>
      <c r="S287" s="139"/>
      <c r="T287" s="139"/>
      <c r="U287" s="139"/>
      <c r="V287" s="139"/>
      <c r="W287" s="139"/>
      <c r="X287" s="139"/>
      <c r="Y287" s="139"/>
      <c r="Z287" s="139"/>
      <c r="AA287" s="139"/>
      <c r="AB287" s="139"/>
      <c r="AC287" s="139"/>
      <c r="AD287" s="139"/>
      <c r="AE287" s="139"/>
    </row>
    <row r="288" spans="1:31" ht="24.75" customHeight="1">
      <c r="A288" s="492">
        <f t="shared" si="138"/>
        <v>11</v>
      </c>
      <c r="B288" s="492">
        <f t="shared" si="141"/>
        <v>0</v>
      </c>
      <c r="C288" s="581"/>
      <c r="D288" s="581"/>
      <c r="E288" s="579">
        <f>MAX(C114:N114)</f>
        <v>0</v>
      </c>
      <c r="F288" s="582">
        <f t="shared" si="139"/>
        <v>0</v>
      </c>
      <c r="G288" s="582">
        <f t="shared" si="140"/>
        <v>0</v>
      </c>
      <c r="H288" s="139"/>
      <c r="I288" s="139"/>
      <c r="J288" s="139"/>
      <c r="K288" s="139"/>
      <c r="L288" s="139"/>
      <c r="M288" s="139"/>
      <c r="N288" s="139"/>
      <c r="O288" s="139"/>
      <c r="P288" s="139"/>
      <c r="Q288" s="139"/>
      <c r="R288" s="139"/>
      <c r="S288" s="139"/>
      <c r="T288" s="139"/>
      <c r="U288" s="139"/>
      <c r="V288" s="139"/>
      <c r="W288" s="139"/>
      <c r="X288" s="139"/>
      <c r="Y288" s="139"/>
      <c r="Z288" s="139"/>
      <c r="AA288" s="139"/>
      <c r="AB288" s="139"/>
      <c r="AC288" s="139"/>
      <c r="AD288" s="139"/>
      <c r="AE288" s="139"/>
    </row>
    <row r="289" spans="1:31" ht="24.75" customHeight="1">
      <c r="A289" s="492">
        <f t="shared" si="138"/>
        <v>12</v>
      </c>
      <c r="B289" s="492">
        <f t="shared" si="141"/>
        <v>0</v>
      </c>
      <c r="C289" s="581"/>
      <c r="D289" s="581"/>
      <c r="E289" s="579">
        <f>MAX(C116:N116)</f>
        <v>0</v>
      </c>
      <c r="F289" s="582">
        <f t="shared" si="139"/>
        <v>0</v>
      </c>
      <c r="G289" s="582">
        <f t="shared" si="140"/>
        <v>0</v>
      </c>
      <c r="H289" s="139"/>
      <c r="I289" s="139"/>
      <c r="J289" s="139"/>
      <c r="K289" s="139"/>
      <c r="L289" s="139"/>
      <c r="M289" s="139"/>
      <c r="N289" s="139"/>
      <c r="O289" s="139"/>
      <c r="P289" s="139"/>
      <c r="Q289" s="139"/>
      <c r="R289" s="139"/>
      <c r="S289" s="139"/>
      <c r="T289" s="139"/>
      <c r="U289" s="139"/>
      <c r="V289" s="139"/>
      <c r="W289" s="139"/>
      <c r="X289" s="139"/>
      <c r="Y289" s="139"/>
      <c r="Z289" s="139"/>
      <c r="AA289" s="139"/>
      <c r="AB289" s="139"/>
      <c r="AC289" s="139"/>
      <c r="AD289" s="139"/>
      <c r="AE289" s="139"/>
    </row>
    <row r="290" spans="1:31" ht="24.75" customHeight="1">
      <c r="A290" s="492">
        <f t="shared" si="138"/>
        <v>13</v>
      </c>
      <c r="B290" s="492">
        <f t="shared" si="141"/>
        <v>0</v>
      </c>
      <c r="C290" s="581"/>
      <c r="D290" s="581"/>
      <c r="E290" s="579">
        <f>MAX(C118:N118)</f>
        <v>0</v>
      </c>
      <c r="F290" s="582">
        <f t="shared" si="139"/>
        <v>0</v>
      </c>
      <c r="G290" s="582">
        <f t="shared" si="140"/>
        <v>0</v>
      </c>
      <c r="H290" s="139"/>
      <c r="I290" s="139"/>
      <c r="J290" s="139"/>
      <c r="K290" s="139"/>
      <c r="L290" s="139"/>
      <c r="M290" s="139"/>
      <c r="N290" s="139"/>
      <c r="O290" s="139"/>
      <c r="P290" s="139"/>
      <c r="Q290" s="139"/>
      <c r="R290" s="139"/>
      <c r="S290" s="139"/>
      <c r="T290" s="139"/>
      <c r="U290" s="139"/>
      <c r="V290" s="139"/>
      <c r="W290" s="139"/>
      <c r="X290" s="139"/>
      <c r="Y290" s="139"/>
      <c r="Z290" s="139"/>
      <c r="AA290" s="139"/>
      <c r="AB290" s="139"/>
      <c r="AC290" s="139"/>
      <c r="AD290" s="139"/>
      <c r="AE290" s="139"/>
    </row>
    <row r="291" spans="1:31" ht="24.75" customHeight="1">
      <c r="A291" s="492">
        <f t="shared" si="138"/>
        <v>14</v>
      </c>
      <c r="B291" s="492">
        <f t="shared" si="141"/>
        <v>0</v>
      </c>
      <c r="C291" s="581"/>
      <c r="D291" s="581"/>
      <c r="E291" s="579">
        <f>MAX(C120:N120)</f>
        <v>0</v>
      </c>
      <c r="F291" s="582">
        <f t="shared" si="139"/>
        <v>0</v>
      </c>
      <c r="G291" s="582">
        <f t="shared" si="140"/>
        <v>0</v>
      </c>
      <c r="H291" s="139"/>
      <c r="I291" s="139"/>
      <c r="J291" s="139"/>
      <c r="K291" s="139"/>
      <c r="L291" s="139"/>
      <c r="M291" s="139"/>
      <c r="N291" s="139"/>
      <c r="O291" s="139"/>
      <c r="P291" s="139"/>
      <c r="Q291" s="139"/>
      <c r="R291" s="139"/>
      <c r="S291" s="139"/>
      <c r="T291" s="139"/>
      <c r="U291" s="139"/>
      <c r="V291" s="139"/>
      <c r="W291" s="139"/>
      <c r="X291" s="139"/>
      <c r="Y291" s="139"/>
      <c r="Z291" s="139"/>
      <c r="AA291" s="139"/>
      <c r="AB291" s="139"/>
      <c r="AC291" s="139"/>
      <c r="AD291" s="139"/>
      <c r="AE291" s="139"/>
    </row>
    <row r="292" spans="1:31" ht="24.75" customHeight="1">
      <c r="A292" s="492">
        <f t="shared" si="138"/>
        <v>15</v>
      </c>
      <c r="B292" s="492">
        <f t="shared" si="141"/>
        <v>0</v>
      </c>
      <c r="C292" s="581"/>
      <c r="D292" s="581"/>
      <c r="E292" s="579">
        <f>MAX(C122:N122)</f>
        <v>0</v>
      </c>
      <c r="F292" s="582">
        <f t="shared" si="139"/>
        <v>0</v>
      </c>
      <c r="G292" s="582">
        <f t="shared" si="140"/>
        <v>0</v>
      </c>
      <c r="H292" s="139"/>
      <c r="I292" s="139"/>
      <c r="J292" s="139"/>
      <c r="K292" s="139"/>
      <c r="L292" s="139"/>
      <c r="M292" s="139"/>
      <c r="N292" s="139"/>
      <c r="O292" s="139"/>
      <c r="P292" s="139"/>
      <c r="Q292" s="139"/>
      <c r="R292" s="139"/>
      <c r="S292" s="139"/>
      <c r="T292" s="139"/>
      <c r="U292" s="139"/>
      <c r="V292" s="139"/>
      <c r="W292" s="139"/>
      <c r="X292" s="139"/>
      <c r="Y292" s="139"/>
      <c r="Z292" s="139"/>
      <c r="AA292" s="139"/>
      <c r="AB292" s="139"/>
      <c r="AC292" s="139"/>
      <c r="AD292" s="139"/>
      <c r="AE292" s="139"/>
    </row>
    <row r="293" spans="1:31" ht="24.75" customHeight="1">
      <c r="A293" s="492">
        <f t="shared" si="138"/>
        <v>16</v>
      </c>
      <c r="B293" s="492">
        <f t="shared" si="141"/>
        <v>0</v>
      </c>
      <c r="C293" s="581"/>
      <c r="D293" s="581"/>
      <c r="E293" s="579">
        <f>MAX(C124:N124)</f>
        <v>0</v>
      </c>
      <c r="F293" s="582">
        <f t="shared" si="139"/>
        <v>0</v>
      </c>
      <c r="G293" s="582">
        <f t="shared" si="140"/>
        <v>0</v>
      </c>
      <c r="H293" s="139"/>
      <c r="I293" s="139"/>
      <c r="J293" s="139"/>
      <c r="K293" s="139"/>
      <c r="L293" s="139"/>
      <c r="M293" s="139"/>
      <c r="N293" s="139"/>
      <c r="O293" s="139"/>
      <c r="P293" s="139"/>
      <c r="Q293" s="139"/>
      <c r="R293" s="139"/>
      <c r="S293" s="139"/>
      <c r="T293" s="139"/>
      <c r="U293" s="139"/>
      <c r="V293" s="139"/>
      <c r="W293" s="139"/>
      <c r="X293" s="139"/>
      <c r="Y293" s="139"/>
      <c r="Z293" s="139"/>
      <c r="AA293" s="139"/>
      <c r="AB293" s="139"/>
      <c r="AC293" s="139"/>
      <c r="AD293" s="139"/>
      <c r="AE293" s="139"/>
    </row>
    <row r="294" spans="1:31" ht="24.75" customHeight="1">
      <c r="A294" s="492">
        <f>A57</f>
        <v>17</v>
      </c>
      <c r="B294" s="492">
        <f t="shared" si="141"/>
        <v>0</v>
      </c>
      <c r="C294" s="581"/>
      <c r="D294" s="581"/>
      <c r="E294" s="579">
        <f>MAX(C126:N126)</f>
        <v>0</v>
      </c>
      <c r="F294" s="582">
        <f t="shared" si="139"/>
        <v>0</v>
      </c>
      <c r="G294" s="582">
        <f t="shared" si="140"/>
        <v>0</v>
      </c>
      <c r="H294" s="139"/>
      <c r="I294" s="139"/>
      <c r="J294" s="139"/>
      <c r="K294" s="139"/>
      <c r="L294" s="139"/>
      <c r="M294" s="139"/>
      <c r="N294" s="139"/>
      <c r="O294" s="139"/>
      <c r="P294" s="139"/>
      <c r="Q294" s="139"/>
      <c r="R294" s="139"/>
      <c r="S294" s="139"/>
      <c r="T294" s="139"/>
      <c r="U294" s="139"/>
      <c r="V294" s="139"/>
      <c r="W294" s="139"/>
      <c r="X294" s="139"/>
      <c r="Y294" s="139"/>
      <c r="Z294" s="139"/>
      <c r="AA294" s="139"/>
      <c r="AB294" s="139"/>
      <c r="AC294" s="139"/>
      <c r="AD294" s="139"/>
      <c r="AE294" s="139"/>
    </row>
    <row r="295" spans="1:31" ht="24.75" customHeight="1">
      <c r="A295" s="447"/>
      <c r="B295" s="447"/>
      <c r="C295" s="447"/>
      <c r="D295" s="447"/>
      <c r="E295" s="447"/>
      <c r="F295" s="511" t="s">
        <v>132</v>
      </c>
      <c r="G295" s="583">
        <f>SUM(G278:G294)</f>
        <v>0</v>
      </c>
      <c r="H295" s="139"/>
      <c r="I295" s="139"/>
      <c r="J295" s="139"/>
      <c r="K295" s="139"/>
      <c r="L295" s="139"/>
      <c r="M295" s="139"/>
      <c r="N295" s="139"/>
      <c r="O295" s="139"/>
      <c r="P295" s="139"/>
      <c r="Q295" s="139"/>
      <c r="R295" s="139"/>
      <c r="S295" s="139"/>
      <c r="T295" s="139"/>
      <c r="U295" s="139"/>
      <c r="V295" s="139"/>
      <c r="W295" s="139"/>
      <c r="X295" s="139"/>
      <c r="Y295" s="139"/>
      <c r="Z295" s="139"/>
      <c r="AA295" s="139"/>
      <c r="AB295" s="139"/>
      <c r="AC295" s="139"/>
      <c r="AD295" s="139"/>
      <c r="AE295" s="139"/>
    </row>
    <row r="296" spans="16:31" ht="24.75" customHeight="1">
      <c r="P296" s="139"/>
      <c r="Q296" s="139"/>
      <c r="R296" s="139"/>
      <c r="S296" s="139"/>
      <c r="T296" s="139"/>
      <c r="U296" s="139"/>
      <c r="V296" s="139"/>
      <c r="W296" s="139"/>
      <c r="X296" s="139"/>
      <c r="Y296" s="139"/>
      <c r="Z296" s="139"/>
      <c r="AA296" s="139"/>
      <c r="AB296" s="139"/>
      <c r="AC296" s="139"/>
      <c r="AD296" s="139"/>
      <c r="AE296" s="139"/>
    </row>
    <row r="297" spans="16:31" ht="24.75" customHeight="1">
      <c r="P297" s="139"/>
      <c r="Q297" s="139"/>
      <c r="R297" s="139"/>
      <c r="S297" s="139"/>
      <c r="T297" s="139"/>
      <c r="U297" s="139"/>
      <c r="V297" s="139"/>
      <c r="W297" s="139"/>
      <c r="X297" s="139"/>
      <c r="Y297" s="139"/>
      <c r="Z297" s="139"/>
      <c r="AA297" s="139"/>
      <c r="AB297" s="139"/>
      <c r="AC297" s="139"/>
      <c r="AD297" s="139"/>
      <c r="AE297" s="139"/>
    </row>
    <row r="298" spans="16:31" ht="24.75" customHeight="1">
      <c r="P298" s="139"/>
      <c r="Q298" s="139"/>
      <c r="R298" s="139"/>
      <c r="S298" s="139"/>
      <c r="T298" s="139"/>
      <c r="U298" s="139"/>
      <c r="V298" s="139"/>
      <c r="W298" s="139"/>
      <c r="X298" s="139"/>
      <c r="Y298" s="139"/>
      <c r="Z298" s="139"/>
      <c r="AA298" s="139"/>
      <c r="AB298" s="139"/>
      <c r="AC298" s="139"/>
      <c r="AD298" s="139"/>
      <c r="AE298" s="139"/>
    </row>
    <row r="299" spans="16:31" ht="24.75" customHeight="1">
      <c r="P299" s="139"/>
      <c r="Q299" s="139"/>
      <c r="R299" s="139"/>
      <c r="S299" s="139"/>
      <c r="T299" s="139"/>
      <c r="U299" s="139"/>
      <c r="V299" s="139"/>
      <c r="W299" s="139"/>
      <c r="X299" s="139"/>
      <c r="Y299" s="139"/>
      <c r="Z299" s="139"/>
      <c r="AA299" s="139"/>
      <c r="AB299" s="139"/>
      <c r="AC299" s="139"/>
      <c r="AD299" s="139"/>
      <c r="AE299" s="139"/>
    </row>
    <row r="300" spans="16:31" ht="15.75">
      <c r="P300" s="139"/>
      <c r="Q300" s="139"/>
      <c r="R300" s="139"/>
      <c r="S300" s="139"/>
      <c r="T300" s="139"/>
      <c r="U300" s="139"/>
      <c r="V300" s="139"/>
      <c r="W300" s="139"/>
      <c r="X300" s="139"/>
      <c r="Y300" s="139"/>
      <c r="Z300" s="139"/>
      <c r="AA300" s="139"/>
      <c r="AB300" s="139"/>
      <c r="AC300" s="139"/>
      <c r="AD300" s="139"/>
      <c r="AE300" s="139"/>
    </row>
    <row r="301" spans="16:31" ht="15.75">
      <c r="P301" s="139"/>
      <c r="Q301" s="139"/>
      <c r="R301" s="139"/>
      <c r="S301" s="139"/>
      <c r="T301" s="139"/>
      <c r="U301" s="139"/>
      <c r="V301" s="139"/>
      <c r="W301" s="139"/>
      <c r="X301" s="139"/>
      <c r="Y301" s="139"/>
      <c r="Z301" s="139"/>
      <c r="AA301" s="139"/>
      <c r="AB301" s="139"/>
      <c r="AC301" s="139"/>
      <c r="AD301" s="139"/>
      <c r="AE301" s="139"/>
    </row>
    <row r="302" spans="16:31" ht="15.75">
      <c r="P302" s="139"/>
      <c r="Q302" s="139"/>
      <c r="R302" s="139"/>
      <c r="S302" s="139"/>
      <c r="T302" s="139"/>
      <c r="U302" s="139"/>
      <c r="V302" s="139"/>
      <c r="W302" s="139"/>
      <c r="X302" s="139"/>
      <c r="Y302" s="139"/>
      <c r="Z302" s="139"/>
      <c r="AA302" s="139"/>
      <c r="AB302" s="139"/>
      <c r="AC302" s="139"/>
      <c r="AD302" s="139"/>
      <c r="AE302" s="139"/>
    </row>
    <row r="303" spans="16:31" ht="15.75">
      <c r="P303" s="139"/>
      <c r="Q303" s="139"/>
      <c r="R303" s="139"/>
      <c r="S303" s="139"/>
      <c r="T303" s="139"/>
      <c r="U303" s="139"/>
      <c r="V303" s="139"/>
      <c r="W303" s="139"/>
      <c r="X303" s="139"/>
      <c r="Y303" s="139"/>
      <c r="Z303" s="139"/>
      <c r="AA303" s="139"/>
      <c r="AB303" s="139"/>
      <c r="AC303" s="139"/>
      <c r="AD303" s="139"/>
      <c r="AE303" s="139"/>
    </row>
    <row r="304" spans="16:31" ht="15.75">
      <c r="P304" s="139"/>
      <c r="Q304" s="139"/>
      <c r="R304" s="139"/>
      <c r="S304" s="139"/>
      <c r="T304" s="139"/>
      <c r="U304" s="139"/>
      <c r="V304" s="139"/>
      <c r="W304" s="139"/>
      <c r="X304" s="139"/>
      <c r="Y304" s="139"/>
      <c r="Z304" s="139"/>
      <c r="AA304" s="139"/>
      <c r="AB304" s="139"/>
      <c r="AC304" s="139"/>
      <c r="AD304" s="139"/>
      <c r="AE304" s="139"/>
    </row>
    <row r="305" spans="16:31" ht="79.5" customHeight="1">
      <c r="P305" s="139"/>
      <c r="Q305" s="139"/>
      <c r="R305" s="139"/>
      <c r="S305" s="139"/>
      <c r="T305" s="139"/>
      <c r="U305" s="139"/>
      <c r="V305" s="139"/>
      <c r="W305" s="139"/>
      <c r="X305" s="139"/>
      <c r="Y305" s="139"/>
      <c r="Z305" s="139"/>
      <c r="AA305" s="139"/>
      <c r="AB305" s="139"/>
      <c r="AC305" s="139"/>
      <c r="AD305" s="139"/>
      <c r="AE305" s="139"/>
    </row>
    <row r="306" spans="16:31" ht="24.75" customHeight="1">
      <c r="P306" s="139"/>
      <c r="Q306" s="139"/>
      <c r="R306" s="139"/>
      <c r="S306" s="139"/>
      <c r="T306" s="139"/>
      <c r="U306" s="139"/>
      <c r="V306" s="139"/>
      <c r="W306" s="139"/>
      <c r="X306" s="139"/>
      <c r="Y306" s="139"/>
      <c r="Z306" s="139"/>
      <c r="AA306" s="139"/>
      <c r="AB306" s="139"/>
      <c r="AC306" s="139"/>
      <c r="AD306" s="139"/>
      <c r="AE306" s="139"/>
    </row>
    <row r="307" spans="16:31" ht="24.75" customHeight="1">
      <c r="P307" s="139"/>
      <c r="Q307" s="139"/>
      <c r="R307" s="139"/>
      <c r="S307" s="139"/>
      <c r="T307" s="139"/>
      <c r="U307" s="139"/>
      <c r="V307" s="139"/>
      <c r="W307" s="139"/>
      <c r="X307" s="139"/>
      <c r="Y307" s="139"/>
      <c r="Z307" s="139"/>
      <c r="AA307" s="139"/>
      <c r="AB307" s="139"/>
      <c r="AC307" s="139"/>
      <c r="AD307" s="139"/>
      <c r="AE307" s="139"/>
    </row>
    <row r="308" spans="16:31" ht="24.75" customHeight="1">
      <c r="P308" s="139"/>
      <c r="Q308" s="139"/>
      <c r="R308" s="139"/>
      <c r="S308" s="139"/>
      <c r="T308" s="139"/>
      <c r="U308" s="139"/>
      <c r="V308" s="139"/>
      <c r="W308" s="139"/>
      <c r="X308" s="139"/>
      <c r="Y308" s="139"/>
      <c r="Z308" s="139"/>
      <c r="AA308" s="139"/>
      <c r="AB308" s="139"/>
      <c r="AC308" s="139"/>
      <c r="AD308" s="139"/>
      <c r="AE308" s="139"/>
    </row>
    <row r="309" spans="16:31" ht="24.75" customHeight="1">
      <c r="P309" s="139"/>
      <c r="Q309" s="139"/>
      <c r="R309" s="139"/>
      <c r="S309" s="139"/>
      <c r="T309" s="139"/>
      <c r="U309" s="139"/>
      <c r="V309" s="139"/>
      <c r="W309" s="139"/>
      <c r="X309" s="139"/>
      <c r="Y309" s="139"/>
      <c r="Z309" s="139"/>
      <c r="AA309" s="139"/>
      <c r="AB309" s="139"/>
      <c r="AC309" s="139"/>
      <c r="AD309" s="139"/>
      <c r="AE309" s="139"/>
    </row>
    <row r="310" spans="16:31" ht="24.75" customHeight="1">
      <c r="P310" s="139"/>
      <c r="Q310" s="139"/>
      <c r="R310" s="139"/>
      <c r="S310" s="139"/>
      <c r="T310" s="139"/>
      <c r="U310" s="139"/>
      <c r="V310" s="139"/>
      <c r="W310" s="139"/>
      <c r="X310" s="139"/>
      <c r="Y310" s="139"/>
      <c r="Z310" s="139"/>
      <c r="AA310" s="139"/>
      <c r="AB310" s="139"/>
      <c r="AC310" s="139"/>
      <c r="AD310" s="139"/>
      <c r="AE310" s="139"/>
    </row>
    <row r="311" spans="16:31" ht="24.75" customHeight="1">
      <c r="P311" s="139"/>
      <c r="Q311" s="139"/>
      <c r="R311" s="139"/>
      <c r="S311" s="139"/>
      <c r="T311" s="139"/>
      <c r="U311" s="139"/>
      <c r="V311" s="139"/>
      <c r="W311" s="139"/>
      <c r="X311" s="139"/>
      <c r="Y311" s="139"/>
      <c r="Z311" s="139"/>
      <c r="AA311" s="139"/>
      <c r="AB311" s="139"/>
      <c r="AC311" s="139"/>
      <c r="AD311" s="139"/>
      <c r="AE311" s="139"/>
    </row>
    <row r="312" spans="16:31" ht="24.75" customHeight="1">
      <c r="P312" s="139"/>
      <c r="Q312" s="139"/>
      <c r="R312" s="139"/>
      <c r="S312" s="139"/>
      <c r="T312" s="139"/>
      <c r="U312" s="139"/>
      <c r="V312" s="139"/>
      <c r="W312" s="139"/>
      <c r="X312" s="139"/>
      <c r="Y312" s="139"/>
      <c r="Z312" s="139"/>
      <c r="AA312" s="139"/>
      <c r="AB312" s="139"/>
      <c r="AC312" s="139"/>
      <c r="AD312" s="139"/>
      <c r="AE312" s="139"/>
    </row>
    <row r="313" spans="16:31" ht="24.75" customHeight="1">
      <c r="P313" s="139"/>
      <c r="Q313" s="139"/>
      <c r="R313" s="139"/>
      <c r="S313" s="139"/>
      <c r="T313" s="139"/>
      <c r="U313" s="139"/>
      <c r="V313" s="139"/>
      <c r="W313" s="139"/>
      <c r="X313" s="139"/>
      <c r="Y313" s="139"/>
      <c r="Z313" s="139"/>
      <c r="AA313" s="139"/>
      <c r="AB313" s="139"/>
      <c r="AC313" s="139"/>
      <c r="AD313" s="139"/>
      <c r="AE313" s="139"/>
    </row>
    <row r="314" spans="16:31" ht="24.75" customHeight="1">
      <c r="P314" s="139"/>
      <c r="Q314" s="139"/>
      <c r="R314" s="139"/>
      <c r="S314" s="139"/>
      <c r="T314" s="139"/>
      <c r="U314" s="139"/>
      <c r="V314" s="139"/>
      <c r="W314" s="139"/>
      <c r="X314" s="139"/>
      <c r="Y314" s="139"/>
      <c r="Z314" s="139"/>
      <c r="AA314" s="139"/>
      <c r="AB314" s="139"/>
      <c r="AC314" s="139"/>
      <c r="AD314" s="139"/>
      <c r="AE314" s="139"/>
    </row>
    <row r="315" spans="16:31" ht="24.75" customHeight="1">
      <c r="P315" s="139"/>
      <c r="Q315" s="139"/>
      <c r="R315" s="139"/>
      <c r="S315" s="139"/>
      <c r="T315" s="139"/>
      <c r="U315" s="139"/>
      <c r="V315" s="139"/>
      <c r="W315" s="139"/>
      <c r="X315" s="139"/>
      <c r="Y315" s="139"/>
      <c r="Z315" s="139"/>
      <c r="AA315" s="139"/>
      <c r="AB315" s="139"/>
      <c r="AC315" s="139"/>
      <c r="AD315" s="139"/>
      <c r="AE315" s="139"/>
    </row>
    <row r="316" spans="16:31" ht="24.75" customHeight="1">
      <c r="P316" s="139"/>
      <c r="Q316" s="139"/>
      <c r="R316" s="139"/>
      <c r="S316" s="139"/>
      <c r="T316" s="139"/>
      <c r="U316" s="139"/>
      <c r="V316" s="139"/>
      <c r="W316" s="139"/>
      <c r="X316" s="139"/>
      <c r="Y316" s="139"/>
      <c r="Z316" s="139"/>
      <c r="AA316" s="139"/>
      <c r="AB316" s="139"/>
      <c r="AC316" s="139"/>
      <c r="AD316" s="139"/>
      <c r="AE316" s="139"/>
    </row>
    <row r="317" spans="16:31" ht="24.75" customHeight="1">
      <c r="P317" s="139"/>
      <c r="Q317" s="139"/>
      <c r="R317" s="139"/>
      <c r="S317" s="139"/>
      <c r="T317" s="139"/>
      <c r="U317" s="139"/>
      <c r="V317" s="139"/>
      <c r="W317" s="139"/>
      <c r="X317" s="139"/>
      <c r="Y317" s="139"/>
      <c r="Z317" s="139"/>
      <c r="AA317" s="139"/>
      <c r="AB317" s="139"/>
      <c r="AC317" s="139"/>
      <c r="AD317" s="139"/>
      <c r="AE317" s="139"/>
    </row>
    <row r="318" spans="16:31" ht="24.75" customHeight="1">
      <c r="P318" s="139"/>
      <c r="Q318" s="139"/>
      <c r="R318" s="139"/>
      <c r="S318" s="139"/>
      <c r="T318" s="139"/>
      <c r="U318" s="139"/>
      <c r="V318" s="139"/>
      <c r="W318" s="139"/>
      <c r="X318" s="139"/>
      <c r="Y318" s="139"/>
      <c r="Z318" s="139"/>
      <c r="AA318" s="139"/>
      <c r="AB318" s="139"/>
      <c r="AC318" s="139"/>
      <c r="AD318" s="139"/>
      <c r="AE318" s="139"/>
    </row>
    <row r="319" spans="16:31" ht="24.75" customHeight="1">
      <c r="P319" s="139"/>
      <c r="Q319" s="139"/>
      <c r="R319" s="139"/>
      <c r="S319" s="139"/>
      <c r="T319" s="139"/>
      <c r="U319" s="139"/>
      <c r="V319" s="139"/>
      <c r="W319" s="139"/>
      <c r="X319" s="139"/>
      <c r="Y319" s="139"/>
      <c r="Z319" s="139"/>
      <c r="AA319" s="139"/>
      <c r="AB319" s="139"/>
      <c r="AC319" s="139"/>
      <c r="AD319" s="139"/>
      <c r="AE319" s="139"/>
    </row>
    <row r="320" spans="16:31" ht="24.75" customHeight="1">
      <c r="P320" s="139"/>
      <c r="Q320" s="139"/>
      <c r="R320" s="139"/>
      <c r="S320" s="139"/>
      <c r="T320" s="139"/>
      <c r="U320" s="139"/>
      <c r="V320" s="139"/>
      <c r="W320" s="139"/>
      <c r="X320" s="139"/>
      <c r="Y320" s="139"/>
      <c r="Z320" s="139"/>
      <c r="AA320" s="139"/>
      <c r="AB320" s="139"/>
      <c r="AC320" s="139"/>
      <c r="AD320" s="139"/>
      <c r="AE320" s="139"/>
    </row>
    <row r="321" spans="16:31" ht="24.75" customHeight="1">
      <c r="P321" s="139"/>
      <c r="Q321" s="139"/>
      <c r="R321" s="139"/>
      <c r="S321" s="139"/>
      <c r="T321" s="139"/>
      <c r="U321" s="139"/>
      <c r="V321" s="139"/>
      <c r="W321" s="139"/>
      <c r="X321" s="139"/>
      <c r="Y321" s="139"/>
      <c r="Z321" s="139"/>
      <c r="AA321" s="139"/>
      <c r="AB321" s="139"/>
      <c r="AC321" s="139"/>
      <c r="AD321" s="139"/>
      <c r="AE321" s="139"/>
    </row>
    <row r="322" spans="16:31" ht="24.75" customHeight="1">
      <c r="P322" s="139"/>
      <c r="Q322" s="139"/>
      <c r="R322" s="139"/>
      <c r="S322" s="139"/>
      <c r="T322" s="139"/>
      <c r="U322" s="139"/>
      <c r="V322" s="139"/>
      <c r="W322" s="139"/>
      <c r="X322" s="139"/>
      <c r="Y322" s="139"/>
      <c r="Z322" s="139"/>
      <c r="AA322" s="139"/>
      <c r="AB322" s="139"/>
      <c r="AC322" s="139"/>
      <c r="AD322" s="139"/>
      <c r="AE322" s="139"/>
    </row>
    <row r="323" spans="16:31" ht="24.75" customHeight="1">
      <c r="P323" s="139"/>
      <c r="Q323" s="139"/>
      <c r="R323" s="139"/>
      <c r="S323" s="139"/>
      <c r="T323" s="139"/>
      <c r="U323" s="139"/>
      <c r="V323" s="139"/>
      <c r="W323" s="139"/>
      <c r="X323" s="139"/>
      <c r="Y323" s="139"/>
      <c r="Z323" s="139"/>
      <c r="AA323" s="139"/>
      <c r="AB323" s="139"/>
      <c r="AC323" s="139"/>
      <c r="AD323" s="139"/>
      <c r="AE323" s="139"/>
    </row>
  </sheetData>
  <printOptions headings="1"/>
  <pageMargins left="0.75" right="0.75" top="1" bottom="1" header="0.5" footer="0.5"/>
  <pageSetup fitToHeight="0" fitToWidth="1" horizontalDpi="600" verticalDpi="600" orientation="landscape" scale="39" r:id="rId1"/>
  <headerFooter alignWithMargins="0">
    <oddHeader>&amp;C&amp;F</oddHeader>
    <oddFooter>&amp;LFAO/ITRC&amp;C&amp;A&amp;RPage &amp;P</oddFooter>
  </headerFooter>
  <rowBreaks count="6" manualBreakCount="6">
    <brk id="59" max="65535" man="1"/>
    <brk id="87" max="65535" man="1"/>
    <brk id="161" max="65535" man="1"/>
    <brk id="222" max="65535" man="1"/>
    <brk id="242" max="65535" man="1"/>
    <brk id="275" max="65535" man="1"/>
  </rowBreaks>
</worksheet>
</file>

<file path=xl/worksheets/sheet4.xml><?xml version="1.0" encoding="utf-8"?>
<worksheet xmlns="http://schemas.openxmlformats.org/spreadsheetml/2006/main" xmlns:r="http://schemas.openxmlformats.org/officeDocument/2006/relationships">
  <sheetPr>
    <pageSetUpPr fitToPage="1"/>
  </sheetPr>
  <dimension ref="A1:AZ45"/>
  <sheetViews>
    <sheetView zoomScale="75" zoomScaleNormal="75" workbookViewId="0" topLeftCell="D38">
      <selection activeCell="I46" sqref="I46"/>
    </sheetView>
  </sheetViews>
  <sheetFormatPr defaultColWidth="9.140625" defaultRowHeight="12.75"/>
  <cols>
    <col min="1" max="1" width="13.140625" style="0" customWidth="1"/>
    <col min="2" max="2" width="11.8515625" style="0" customWidth="1"/>
    <col min="3" max="3" width="94.7109375" style="329" customWidth="1"/>
    <col min="4" max="4" width="14.140625" style="0" customWidth="1"/>
    <col min="5" max="5" width="20.421875" style="0" customWidth="1"/>
    <col min="6" max="6" width="18.57421875" style="0" customWidth="1"/>
    <col min="7" max="7" width="17.421875" style="0" customWidth="1"/>
    <col min="8" max="8" width="22.421875" style="0" customWidth="1"/>
    <col min="9" max="9" width="10.421875" style="707" customWidth="1"/>
    <col min="10" max="13" width="10.421875" style="337" customWidth="1"/>
    <col min="15" max="15" width="9.8515625" style="0" customWidth="1"/>
    <col min="16" max="25" width="9.57421875" style="0" customWidth="1"/>
    <col min="26" max="26" width="10.421875" style="0" customWidth="1"/>
    <col min="28" max="28" width="9.28125" style="0" customWidth="1"/>
  </cols>
  <sheetData>
    <row r="1" spans="1:52" ht="140.25">
      <c r="A1" s="409" t="s">
        <v>135</v>
      </c>
      <c r="B1" s="589" t="s">
        <v>136</v>
      </c>
      <c r="C1" s="414" t="s">
        <v>137</v>
      </c>
      <c r="D1" s="415" t="s">
        <v>138</v>
      </c>
      <c r="E1" s="416"/>
      <c r="F1" s="417">
        <f>'1. Entrada - 94-95'!$C$8</f>
        <v>0</v>
      </c>
      <c r="G1" s="416"/>
      <c r="H1" s="416"/>
      <c r="I1" s="702" t="s">
        <v>139</v>
      </c>
      <c r="J1" s="334"/>
      <c r="K1" s="334"/>
      <c r="L1" s="334"/>
      <c r="M1" s="334"/>
      <c r="N1" s="310"/>
      <c r="O1" s="311" t="s">
        <v>140</v>
      </c>
      <c r="P1" s="54"/>
      <c r="Q1" s="54"/>
      <c r="R1" s="54"/>
      <c r="S1" s="54"/>
      <c r="T1" s="54"/>
      <c r="U1" s="54"/>
      <c r="V1" s="54"/>
      <c r="W1" s="54"/>
      <c r="X1" s="54"/>
      <c r="Y1" s="54"/>
      <c r="Z1" s="54"/>
      <c r="AA1" s="312"/>
      <c r="AB1" s="311" t="s">
        <v>141</v>
      </c>
      <c r="AC1" s="54"/>
      <c r="AD1" s="54"/>
      <c r="AE1" s="54"/>
      <c r="AF1" s="54"/>
      <c r="AG1" s="54"/>
      <c r="AH1" s="54"/>
      <c r="AI1" s="54"/>
      <c r="AJ1" s="54"/>
      <c r="AK1" s="54"/>
      <c r="AL1" s="54"/>
      <c r="AM1" s="54"/>
      <c r="AN1" s="312"/>
      <c r="AO1" s="311" t="s">
        <v>142</v>
      </c>
      <c r="AP1" s="54"/>
      <c r="AQ1" s="54"/>
      <c r="AR1" s="54"/>
      <c r="AS1" s="54"/>
      <c r="AT1" s="54"/>
      <c r="AU1" s="54"/>
      <c r="AV1" s="54"/>
      <c r="AW1" s="54"/>
      <c r="AX1" s="54"/>
      <c r="AY1" s="54"/>
      <c r="AZ1" s="54"/>
    </row>
    <row r="2" spans="1:52" ht="18">
      <c r="A2" s="405"/>
      <c r="B2" s="415"/>
      <c r="C2" s="414"/>
      <c r="E2" s="588">
        <f>'1. Entrada - 94-95'!$C$9</f>
        <v>0</v>
      </c>
      <c r="F2" s="588">
        <f>'2. Entrada - 95-96'!$C$9</f>
        <v>0</v>
      </c>
      <c r="G2" s="478">
        <f>'3. Entrada - 99-00'!$C$9</f>
        <v>0</v>
      </c>
      <c r="H2" s="613" t="s">
        <v>143</v>
      </c>
      <c r="I2" s="703" t="s">
        <v>144</v>
      </c>
      <c r="J2" s="334"/>
      <c r="K2" s="334"/>
      <c r="L2" s="334"/>
      <c r="M2" s="334"/>
      <c r="N2" s="310"/>
      <c r="O2" s="313">
        <f>'1. Entrada - 94-95'!D39</f>
        <v>0</v>
      </c>
      <c r="P2" s="313">
        <f>'1. Entrada - 94-95'!E39</f>
        <v>0</v>
      </c>
      <c r="Q2" s="313">
        <f>'1. Entrada - 94-95'!F39</f>
        <v>0</v>
      </c>
      <c r="R2" s="313">
        <f>'1. Entrada - 94-95'!G39</f>
        <v>0</v>
      </c>
      <c r="S2" s="313">
        <f>'1. Entrada - 94-95'!H39</f>
        <v>0</v>
      </c>
      <c r="T2" s="313">
        <f>'1. Entrada - 94-95'!I39</f>
        <v>0</v>
      </c>
      <c r="U2" s="313">
        <f>'1. Entrada - 94-95'!J39</f>
        <v>0</v>
      </c>
      <c r="V2" s="313">
        <f>'1. Entrada - 94-95'!K39</f>
        <v>0</v>
      </c>
      <c r="W2" s="313">
        <f>'1. Entrada - 94-95'!L39</f>
        <v>0</v>
      </c>
      <c r="X2" s="313">
        <f>'1. Entrada - 94-95'!M39</f>
        <v>0</v>
      </c>
      <c r="Y2" s="313">
        <f>'1. Entrada - 94-95'!N39</f>
        <v>0</v>
      </c>
      <c r="Z2" s="313">
        <f>'1. Entrada - 94-95'!O39</f>
        <v>0</v>
      </c>
      <c r="AA2" s="312"/>
      <c r="AB2" s="313">
        <f>'2. Entrada - 95-96'!D39</f>
        <v>0</v>
      </c>
      <c r="AC2" s="313">
        <f>'2. Entrada - 95-96'!E39</f>
        <v>0</v>
      </c>
      <c r="AD2" s="313">
        <f>'2. Entrada - 95-96'!F39</f>
        <v>0</v>
      </c>
      <c r="AE2" s="313">
        <f>'2. Entrada - 95-96'!G39</f>
        <v>0</v>
      </c>
      <c r="AF2" s="313">
        <f>'2. Entrada - 95-96'!H39</f>
        <v>0</v>
      </c>
      <c r="AG2" s="313">
        <f>'2. Entrada - 95-96'!I39</f>
        <v>0</v>
      </c>
      <c r="AH2" s="313">
        <f>'2. Entrada - 95-96'!J39</f>
        <v>0</v>
      </c>
      <c r="AI2" s="313">
        <f>'2. Entrada - 95-96'!K39</f>
        <v>0</v>
      </c>
      <c r="AJ2" s="313">
        <f>'2. Entrada - 95-96'!L39</f>
        <v>0</v>
      </c>
      <c r="AK2" s="313">
        <f>'2. Entrada - 95-96'!M39</f>
        <v>0</v>
      </c>
      <c r="AL2" s="313">
        <f>'2. Entrada - 95-96'!N39</f>
        <v>0</v>
      </c>
      <c r="AM2" s="313">
        <f>'2. Entrada - 95-96'!O39</f>
        <v>0</v>
      </c>
      <c r="AN2" s="312"/>
      <c r="AO2" s="313">
        <f>'3. Entrada - 99-00'!D39</f>
        <v>0</v>
      </c>
      <c r="AP2" s="313">
        <f>'3. Entrada - 99-00'!E39</f>
        <v>0</v>
      </c>
      <c r="AQ2" s="313">
        <f>'3. Entrada - 99-00'!F39</f>
        <v>0</v>
      </c>
      <c r="AR2" s="313">
        <f>'3. Entrada - 99-00'!G39</f>
        <v>0</v>
      </c>
      <c r="AS2" s="313">
        <f>'3. Entrada - 99-00'!H39</f>
        <v>0</v>
      </c>
      <c r="AT2" s="313">
        <f>'3. Entrada - 99-00'!I39</f>
        <v>0</v>
      </c>
      <c r="AU2" s="313">
        <f>'3. Entrada - 99-00'!J39</f>
        <v>0</v>
      </c>
      <c r="AV2" s="313">
        <f>'3. Entrada - 99-00'!K39</f>
        <v>0</v>
      </c>
      <c r="AW2" s="313">
        <f>'3. Entrada - 99-00'!L39</f>
        <v>0</v>
      </c>
      <c r="AX2" s="313">
        <f>'3. Entrada - 99-00'!M39</f>
        <v>0</v>
      </c>
      <c r="AY2" s="313">
        <f>'3. Entrada - 99-00'!N39</f>
        <v>0</v>
      </c>
      <c r="AZ2" s="313">
        <f>'3. Entrada - 99-00'!O39</f>
        <v>0</v>
      </c>
    </row>
    <row r="3" spans="1:52" ht="18">
      <c r="A3" s="405"/>
      <c r="B3" s="415"/>
      <c r="C3" s="418" t="s">
        <v>145</v>
      </c>
      <c r="D3" s="415"/>
      <c r="E3" s="407"/>
      <c r="F3" s="407"/>
      <c r="G3" s="479"/>
      <c r="H3" s="613"/>
      <c r="I3" s="703" t="s">
        <v>146</v>
      </c>
      <c r="J3" s="334"/>
      <c r="K3" s="334"/>
      <c r="L3" s="334"/>
      <c r="M3" s="334"/>
      <c r="N3" s="310"/>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c r="AR3" s="312"/>
      <c r="AS3" s="312"/>
      <c r="AT3" s="312"/>
      <c r="AU3" s="312"/>
      <c r="AV3" s="312"/>
      <c r="AW3" s="312"/>
      <c r="AX3" s="312"/>
      <c r="AY3" s="312"/>
      <c r="AZ3" s="312"/>
    </row>
    <row r="4" spans="1:52" ht="21.75" customHeight="1">
      <c r="A4" s="408"/>
      <c r="B4" s="590">
        <v>1</v>
      </c>
      <c r="C4" s="591" t="s">
        <v>147</v>
      </c>
      <c r="D4" s="415" t="s">
        <v>76</v>
      </c>
      <c r="E4" s="333">
        <f>'1. Entrada - 94-95'!$C$13</f>
        <v>0</v>
      </c>
      <c r="F4" s="333">
        <f>'2. Entrada - 95-96'!$C$13</f>
        <v>0</v>
      </c>
      <c r="G4" s="480">
        <f>'3. Entrada - 99-00'!$C$13</f>
        <v>0</v>
      </c>
      <c r="H4" s="614" t="e">
        <f>(E4+F4+G4)/M4</f>
        <v>#DIV/0!</v>
      </c>
      <c r="I4" s="704"/>
      <c r="J4" s="335">
        <f aca="true" t="shared" si="0" ref="J4:L5">IF(E4&gt;0,1,0)</f>
        <v>0</v>
      </c>
      <c r="K4" s="335">
        <f t="shared" si="0"/>
        <v>0</v>
      </c>
      <c r="L4" s="335">
        <f t="shared" si="0"/>
        <v>0</v>
      </c>
      <c r="M4" s="335">
        <f>J4+K4+L4</f>
        <v>0</v>
      </c>
      <c r="N4" s="310"/>
      <c r="O4" s="312"/>
      <c r="P4" s="312"/>
      <c r="Q4" s="312"/>
      <c r="R4" s="312"/>
      <c r="S4" s="312"/>
      <c r="T4" s="312"/>
      <c r="U4" s="312"/>
      <c r="V4" s="312"/>
      <c r="W4" s="312"/>
      <c r="X4" s="312"/>
      <c r="Y4" s="312"/>
      <c r="Z4" s="312"/>
      <c r="AA4" s="312"/>
      <c r="AB4" s="312"/>
      <c r="AC4" s="312"/>
      <c r="AD4" s="312"/>
      <c r="AE4" s="312"/>
      <c r="AF4" s="312"/>
      <c r="AG4" s="312"/>
      <c r="AH4" s="312"/>
      <c r="AI4" s="312"/>
      <c r="AJ4" s="312"/>
      <c r="AK4" s="312"/>
      <c r="AL4" s="312"/>
      <c r="AM4" s="312"/>
      <c r="AN4" s="312"/>
      <c r="AO4" s="312"/>
      <c r="AP4" s="312"/>
      <c r="AQ4" s="312"/>
      <c r="AR4" s="312"/>
      <c r="AS4" s="312"/>
      <c r="AT4" s="312"/>
      <c r="AU4" s="312"/>
      <c r="AV4" s="312"/>
      <c r="AW4" s="312"/>
      <c r="AX4" s="312"/>
      <c r="AY4" s="312"/>
      <c r="AZ4" s="312"/>
    </row>
    <row r="5" spans="1:52" ht="23.25" customHeight="1">
      <c r="A5" s="408"/>
      <c r="B5" s="590">
        <v>2</v>
      </c>
      <c r="C5" s="591" t="s">
        <v>148</v>
      </c>
      <c r="D5" s="415" t="s">
        <v>76</v>
      </c>
      <c r="E5" s="333" t="e">
        <f>'1. Entrada - 94-95'!$AC$115</f>
        <v>#DIV/0!</v>
      </c>
      <c r="F5" s="333" t="e">
        <f>'2. Entrada - 95-96'!$AC$115</f>
        <v>#DIV/0!</v>
      </c>
      <c r="G5" s="480" t="e">
        <f>'3. Entrada - 99-00'!$AC$115</f>
        <v>#DIV/0!</v>
      </c>
      <c r="H5" s="614" t="e">
        <f>(E5+F5+G5)/M5</f>
        <v>#DIV/0!</v>
      </c>
      <c r="I5" s="704"/>
      <c r="J5" s="335" t="e">
        <f t="shared" si="0"/>
        <v>#DIV/0!</v>
      </c>
      <c r="K5" s="335" t="e">
        <f t="shared" si="0"/>
        <v>#DIV/0!</v>
      </c>
      <c r="L5" s="335" t="e">
        <f t="shared" si="0"/>
        <v>#DIV/0!</v>
      </c>
      <c r="M5" s="335" t="e">
        <f>J5+K5+L5</f>
        <v>#DIV/0!</v>
      </c>
      <c r="N5" s="310"/>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P5" s="312"/>
      <c r="AQ5" s="312"/>
      <c r="AR5" s="312"/>
      <c r="AS5" s="312"/>
      <c r="AT5" s="312"/>
      <c r="AU5" s="312"/>
      <c r="AV5" s="312"/>
      <c r="AW5" s="312"/>
      <c r="AX5" s="312"/>
      <c r="AY5" s="312"/>
      <c r="AZ5" s="312"/>
    </row>
    <row r="6" spans="1:52" ht="18">
      <c r="A6" s="408"/>
      <c r="B6" s="590"/>
      <c r="C6" s="592" t="s">
        <v>149</v>
      </c>
      <c r="D6" s="415"/>
      <c r="E6" s="333"/>
      <c r="F6" s="333"/>
      <c r="G6" s="480"/>
      <c r="H6" s="614"/>
      <c r="I6" s="705"/>
      <c r="J6" s="336"/>
      <c r="K6" s="336"/>
      <c r="L6" s="336"/>
      <c r="M6" s="336"/>
      <c r="N6" s="310"/>
      <c r="O6" s="312"/>
      <c r="P6" s="312"/>
      <c r="Q6" s="312"/>
      <c r="R6" s="312"/>
      <c r="S6" s="312"/>
      <c r="T6" s="312"/>
      <c r="U6" s="312"/>
      <c r="V6" s="312"/>
      <c r="W6" s="312"/>
      <c r="X6" s="312"/>
      <c r="Y6" s="312"/>
      <c r="Z6" s="312"/>
      <c r="AA6" s="312"/>
      <c r="AB6" s="312"/>
      <c r="AC6" s="312"/>
      <c r="AD6" s="312"/>
      <c r="AE6" s="312"/>
      <c r="AF6" s="312"/>
      <c r="AG6" s="312"/>
      <c r="AH6" s="312"/>
      <c r="AI6" s="312"/>
      <c r="AJ6" s="312"/>
      <c r="AK6" s="312"/>
      <c r="AL6" s="312"/>
      <c r="AM6" s="312"/>
      <c r="AN6" s="312"/>
      <c r="AO6" s="312"/>
      <c r="AP6" s="312"/>
      <c r="AQ6" s="312"/>
      <c r="AR6" s="312"/>
      <c r="AS6" s="312"/>
      <c r="AT6" s="312"/>
      <c r="AU6" s="312"/>
      <c r="AV6" s="312"/>
      <c r="AW6" s="312"/>
      <c r="AX6" s="312"/>
      <c r="AY6" s="312"/>
      <c r="AZ6" s="312"/>
    </row>
    <row r="7" spans="1:52" ht="39.75" customHeight="1">
      <c r="A7" s="408" t="s">
        <v>150</v>
      </c>
      <c r="B7" s="590">
        <v>3</v>
      </c>
      <c r="C7" s="593" t="s">
        <v>151</v>
      </c>
      <c r="D7" s="415" t="s">
        <v>152</v>
      </c>
      <c r="E7" s="332">
        <f>'1. Entrada - 94-95'!$C$11</f>
        <v>0</v>
      </c>
      <c r="F7" s="332">
        <f>'2. Entrada - 95-96'!$C$11</f>
        <v>0</v>
      </c>
      <c r="G7" s="604">
        <f>'3. Entrada - 99-00'!$C$11</f>
        <v>0</v>
      </c>
      <c r="H7" s="615" t="e">
        <f>(E7+F7+G7)/M7</f>
        <v>#DIV/0!</v>
      </c>
      <c r="I7" s="704"/>
      <c r="J7" s="335">
        <f aca="true" t="shared" si="1" ref="J7:L9">IF(E7&gt;0,1,0)</f>
        <v>0</v>
      </c>
      <c r="K7" s="335">
        <f t="shared" si="1"/>
        <v>0</v>
      </c>
      <c r="L7" s="335">
        <f t="shared" si="1"/>
        <v>0</v>
      </c>
      <c r="M7" s="335">
        <f>J7+K7+L7</f>
        <v>0</v>
      </c>
      <c r="N7" s="310"/>
      <c r="O7" s="314"/>
      <c r="P7" s="314"/>
      <c r="Q7" s="314"/>
      <c r="R7" s="314"/>
      <c r="S7" s="314"/>
      <c r="T7" s="314"/>
      <c r="U7" s="314"/>
      <c r="V7" s="314"/>
      <c r="W7" s="314"/>
      <c r="X7" s="314"/>
      <c r="Y7" s="314"/>
      <c r="Z7" s="314"/>
      <c r="AA7" s="312"/>
      <c r="AB7" s="314"/>
      <c r="AC7" s="314"/>
      <c r="AD7" s="314"/>
      <c r="AE7" s="314"/>
      <c r="AF7" s="314"/>
      <c r="AG7" s="314"/>
      <c r="AH7" s="314"/>
      <c r="AI7" s="314"/>
      <c r="AJ7" s="314"/>
      <c r="AK7" s="314"/>
      <c r="AL7" s="314"/>
      <c r="AM7" s="314"/>
      <c r="AN7" s="312"/>
      <c r="AO7" s="314"/>
      <c r="AP7" s="314"/>
      <c r="AQ7" s="314"/>
      <c r="AR7" s="314"/>
      <c r="AS7" s="314"/>
      <c r="AT7" s="314"/>
      <c r="AU7" s="314"/>
      <c r="AV7" s="314"/>
      <c r="AW7" s="314"/>
      <c r="AX7" s="314"/>
      <c r="AY7" s="314"/>
      <c r="AZ7" s="314"/>
    </row>
    <row r="8" spans="1:52" ht="24" customHeight="1">
      <c r="A8" s="408" t="s">
        <v>153</v>
      </c>
      <c r="B8" s="590">
        <v>4</v>
      </c>
      <c r="C8" s="593" t="s">
        <v>154</v>
      </c>
      <c r="D8" s="415" t="s">
        <v>152</v>
      </c>
      <c r="E8" s="332">
        <f>'1. Entrada - 94-95'!$O$127</f>
        <v>0</v>
      </c>
      <c r="F8" s="332">
        <f>'2. Entrada - 95-96'!$O$127</f>
        <v>0</v>
      </c>
      <c r="G8" s="604">
        <f>'3. Entrada - 99-00'!$O$127</f>
        <v>0</v>
      </c>
      <c r="H8" s="615" t="e">
        <f>(E8+F8+G8)/M8</f>
        <v>#DIV/0!</v>
      </c>
      <c r="I8" s="706"/>
      <c r="J8" s="335">
        <f t="shared" si="1"/>
        <v>0</v>
      </c>
      <c r="K8" s="335">
        <f t="shared" si="1"/>
        <v>0</v>
      </c>
      <c r="L8" s="335">
        <f t="shared" si="1"/>
        <v>0</v>
      </c>
      <c r="M8" s="335">
        <f>J8+K8+L8</f>
        <v>0</v>
      </c>
      <c r="N8" s="310"/>
      <c r="O8" s="315">
        <f>'1. Entrada - 94-95'!$C$127</f>
        <v>0</v>
      </c>
      <c r="P8" s="315">
        <f>'1. Entrada - 94-95'!D127</f>
        <v>0</v>
      </c>
      <c r="Q8" s="315">
        <f>'1. Entrada - 94-95'!E127</f>
        <v>0</v>
      </c>
      <c r="R8" s="315">
        <f>'1. Entrada - 94-95'!F127</f>
        <v>0</v>
      </c>
      <c r="S8" s="315">
        <f>'1. Entrada - 94-95'!G127</f>
        <v>0</v>
      </c>
      <c r="T8" s="315">
        <f>'1. Entrada - 94-95'!H127</f>
        <v>0</v>
      </c>
      <c r="U8" s="315">
        <f>'1. Entrada - 94-95'!I127</f>
        <v>0</v>
      </c>
      <c r="V8" s="315">
        <f>'1. Entrada - 94-95'!J127</f>
        <v>0</v>
      </c>
      <c r="W8" s="315">
        <f>'1. Entrada - 94-95'!K127</f>
        <v>0</v>
      </c>
      <c r="X8" s="315">
        <f>'1. Entrada - 94-95'!L127</f>
        <v>0</v>
      </c>
      <c r="Y8" s="315">
        <f>'1. Entrada - 94-95'!M127</f>
        <v>0</v>
      </c>
      <c r="Z8" s="315">
        <f>'1. Entrada - 94-95'!N127</f>
        <v>0</v>
      </c>
      <c r="AA8" s="312"/>
      <c r="AB8" s="315">
        <f>'2. Entrada - 95-96'!C$116</f>
        <v>0</v>
      </c>
      <c r="AC8" s="315">
        <f>'2. Entrada - 95-96'!D$116</f>
        <v>0</v>
      </c>
      <c r="AD8" s="315">
        <f>'2. Entrada - 95-96'!E$116</f>
        <v>0</v>
      </c>
      <c r="AE8" s="315">
        <f>'2. Entrada - 95-96'!F$116</f>
        <v>0</v>
      </c>
      <c r="AF8" s="315">
        <f>'2. Entrada - 95-96'!G$116</f>
        <v>0</v>
      </c>
      <c r="AG8" s="315">
        <f>'2. Entrada - 95-96'!H$116</f>
        <v>0</v>
      </c>
      <c r="AH8" s="315">
        <f>'2. Entrada - 95-96'!I$116</f>
        <v>0</v>
      </c>
      <c r="AI8" s="315">
        <f>'2. Entrada - 95-96'!J$116</f>
        <v>0</v>
      </c>
      <c r="AJ8" s="315">
        <f>'2. Entrada - 95-96'!K$116</f>
        <v>0</v>
      </c>
      <c r="AK8" s="315">
        <f>'2. Entrada - 95-96'!L$116</f>
        <v>0</v>
      </c>
      <c r="AL8" s="315">
        <f>'2. Entrada - 95-96'!M$116</f>
        <v>0</v>
      </c>
      <c r="AM8" s="315">
        <f>'2. Entrada - 95-96'!N$116</f>
        <v>0</v>
      </c>
      <c r="AN8" s="312"/>
      <c r="AO8" s="315">
        <f>'3. Entrada - 99-00'!C$158</f>
        <v>0</v>
      </c>
      <c r="AP8" s="315">
        <f>'3. Entrada - 99-00'!D$158</f>
        <v>0</v>
      </c>
      <c r="AQ8" s="315">
        <f>'3. Entrada - 99-00'!E$158</f>
        <v>0</v>
      </c>
      <c r="AR8" s="315">
        <f>'3. Entrada - 99-00'!F$158</f>
        <v>0</v>
      </c>
      <c r="AS8" s="315">
        <f>'3. Entrada - 99-00'!G$158</f>
        <v>0</v>
      </c>
      <c r="AT8" s="315">
        <f>'3. Entrada - 99-00'!H$158</f>
        <v>0</v>
      </c>
      <c r="AU8" s="315">
        <f>'3. Entrada - 99-00'!I$158</f>
        <v>0</v>
      </c>
      <c r="AV8" s="315">
        <f>'3. Entrada - 99-00'!J$158</f>
        <v>0</v>
      </c>
      <c r="AW8" s="315">
        <f>'3. Entrada - 99-00'!K$158</f>
        <v>0</v>
      </c>
      <c r="AX8" s="315">
        <f>'3. Entrada - 99-00'!L$158</f>
        <v>0</v>
      </c>
      <c r="AY8" s="315">
        <f>'3. Entrada - 99-00'!M$158</f>
        <v>0</v>
      </c>
      <c r="AZ8" s="315">
        <f>'3. Entrada - 99-00'!N$158</f>
        <v>0</v>
      </c>
    </row>
    <row r="9" spans="1:52" ht="18">
      <c r="A9" s="408"/>
      <c r="B9" s="590">
        <v>5</v>
      </c>
      <c r="C9" s="593" t="s">
        <v>155</v>
      </c>
      <c r="D9" s="415" t="s">
        <v>156</v>
      </c>
      <c r="E9" s="351" t="e">
        <f>E8/E7</f>
        <v>#DIV/0!</v>
      </c>
      <c r="F9" s="351" t="e">
        <f>F8/F7</f>
        <v>#DIV/0!</v>
      </c>
      <c r="G9" s="605" t="e">
        <f>G8/G7</f>
        <v>#DIV/0!</v>
      </c>
      <c r="H9" s="616" t="e">
        <f>(E9+F9+G9)/M9</f>
        <v>#DIV/0!</v>
      </c>
      <c r="I9" s="705">
        <f>SQRT(I7^2+I8^2+(I7^2)*(I8^2)/4)</f>
        <v>0</v>
      </c>
      <c r="J9" s="335" t="e">
        <f t="shared" si="1"/>
        <v>#DIV/0!</v>
      </c>
      <c r="K9" s="335" t="e">
        <f t="shared" si="1"/>
        <v>#DIV/0!</v>
      </c>
      <c r="L9" s="335" t="e">
        <f t="shared" si="1"/>
        <v>#DIV/0!</v>
      </c>
      <c r="M9" s="335" t="e">
        <f>J9+K9+L9</f>
        <v>#DIV/0!</v>
      </c>
      <c r="N9" s="310"/>
      <c r="O9" s="310"/>
      <c r="P9" s="310"/>
      <c r="Q9" s="310"/>
      <c r="R9" s="310"/>
      <c r="S9" s="310"/>
      <c r="T9" s="310"/>
      <c r="U9" s="310"/>
      <c r="V9" s="310"/>
      <c r="W9" s="310"/>
      <c r="X9" s="310"/>
      <c r="Y9" s="310"/>
      <c r="Z9" s="310"/>
      <c r="AA9" s="312"/>
      <c r="AB9" s="310"/>
      <c r="AC9" s="310"/>
      <c r="AD9" s="310"/>
      <c r="AE9" s="310"/>
      <c r="AF9" s="310"/>
      <c r="AG9" s="310"/>
      <c r="AH9" s="310"/>
      <c r="AI9" s="310"/>
      <c r="AJ9" s="310"/>
      <c r="AK9" s="310"/>
      <c r="AL9" s="310"/>
      <c r="AM9" s="310"/>
      <c r="AN9" s="312"/>
      <c r="AO9" s="310"/>
      <c r="AP9" s="310"/>
      <c r="AQ9" s="310"/>
      <c r="AR9" s="310"/>
      <c r="AS9" s="310"/>
      <c r="AT9" s="310"/>
      <c r="AU9" s="310"/>
      <c r="AV9" s="310"/>
      <c r="AW9" s="310"/>
      <c r="AX9" s="310"/>
      <c r="AY9" s="310"/>
      <c r="AZ9" s="310"/>
    </row>
    <row r="10" spans="1:52" ht="18">
      <c r="A10" s="405"/>
      <c r="B10" s="594"/>
      <c r="C10" s="595" t="s">
        <v>157</v>
      </c>
      <c r="D10" s="415"/>
      <c r="E10" s="352"/>
      <c r="F10" s="352"/>
      <c r="G10" s="606"/>
      <c r="H10" s="617"/>
      <c r="I10" s="705"/>
      <c r="J10" s="336"/>
      <c r="K10" s="336"/>
      <c r="L10" s="336"/>
      <c r="M10" s="336"/>
      <c r="N10" s="310"/>
      <c r="O10" s="310"/>
      <c r="P10" s="310"/>
      <c r="Q10" s="310"/>
      <c r="R10" s="310"/>
      <c r="S10" s="310"/>
      <c r="T10" s="310"/>
      <c r="U10" s="310"/>
      <c r="V10" s="310"/>
      <c r="W10" s="310"/>
      <c r="X10" s="310"/>
      <c r="Y10" s="310"/>
      <c r="Z10" s="310"/>
      <c r="AA10" s="312"/>
      <c r="AB10" s="310"/>
      <c r="AC10" s="310"/>
      <c r="AD10" s="310"/>
      <c r="AE10" s="310"/>
      <c r="AF10" s="310"/>
      <c r="AG10" s="310"/>
      <c r="AH10" s="310"/>
      <c r="AI10" s="310"/>
      <c r="AJ10" s="310"/>
      <c r="AK10" s="310"/>
      <c r="AL10" s="310"/>
      <c r="AM10" s="310"/>
      <c r="AN10" s="312"/>
      <c r="AO10" s="310"/>
      <c r="AP10" s="310"/>
      <c r="AQ10" s="310"/>
      <c r="AR10" s="310"/>
      <c r="AS10" s="310"/>
      <c r="AT10" s="310"/>
      <c r="AU10" s="310"/>
      <c r="AV10" s="310"/>
      <c r="AW10" s="310"/>
      <c r="AX10" s="310"/>
      <c r="AY10" s="310"/>
      <c r="AZ10" s="310"/>
    </row>
    <row r="11" spans="1:52" ht="39.75" customHeight="1">
      <c r="A11" s="408" t="s">
        <v>158</v>
      </c>
      <c r="B11" s="590">
        <v>6</v>
      </c>
      <c r="C11" s="593" t="s">
        <v>159</v>
      </c>
      <c r="D11" s="415" t="s">
        <v>61</v>
      </c>
      <c r="E11" s="350">
        <f>SUM(O11:Z11)</f>
        <v>0</v>
      </c>
      <c r="F11" s="350">
        <f>SUM(AB11:AM11)</f>
        <v>0</v>
      </c>
      <c r="G11" s="608">
        <f>SUM(AO11:AZ11)</f>
        <v>0</v>
      </c>
      <c r="H11" s="615" t="e">
        <f>(E11+F11+G11)/M11</f>
        <v>#DIV/0!</v>
      </c>
      <c r="I11" s="704"/>
      <c r="J11" s="335">
        <f aca="true" t="shared" si="2" ref="J11:L15">IF(E11&gt;0,1,0)</f>
        <v>0</v>
      </c>
      <c r="K11" s="335">
        <f t="shared" si="2"/>
        <v>0</v>
      </c>
      <c r="L11" s="335">
        <f t="shared" si="2"/>
        <v>0</v>
      </c>
      <c r="M11" s="335">
        <f>J11+K11+L11</f>
        <v>0</v>
      </c>
      <c r="N11" s="310"/>
      <c r="O11" s="313">
        <f>'1. Entrada - 94-95'!C73</f>
        <v>0</v>
      </c>
      <c r="P11" s="313">
        <f>'1. Entrada - 94-95'!D73</f>
        <v>0</v>
      </c>
      <c r="Q11" s="313">
        <f>'1. Entrada - 94-95'!E73</f>
        <v>0</v>
      </c>
      <c r="R11" s="313">
        <f>'1. Entrada - 94-95'!F73</f>
        <v>0</v>
      </c>
      <c r="S11" s="313">
        <f>'1. Entrada - 94-95'!G73</f>
        <v>0</v>
      </c>
      <c r="T11" s="313">
        <f>'1. Entrada - 94-95'!H73</f>
        <v>0</v>
      </c>
      <c r="U11" s="313">
        <f>'1. Entrada - 94-95'!I73</f>
        <v>0</v>
      </c>
      <c r="V11" s="313">
        <f>'1. Entrada - 94-95'!J73</f>
        <v>0</v>
      </c>
      <c r="W11" s="313">
        <f>'1. Entrada - 94-95'!K73</f>
        <v>0</v>
      </c>
      <c r="X11" s="313">
        <f>'1. Entrada - 94-95'!L73</f>
        <v>0</v>
      </c>
      <c r="Y11" s="313">
        <f>'1. Entrada - 94-95'!M73</f>
        <v>0</v>
      </c>
      <c r="Z11" s="313">
        <f>'1. Entrada - 94-95'!N73</f>
        <v>0</v>
      </c>
      <c r="AA11" s="312"/>
      <c r="AB11" s="315">
        <f>'2. Entrada - 95-96'!C$73</f>
        <v>0</v>
      </c>
      <c r="AC11" s="315">
        <f>'2. Entrada - 95-96'!D$73</f>
        <v>0</v>
      </c>
      <c r="AD11" s="315">
        <f>'2. Entrada - 95-96'!E$73</f>
        <v>0</v>
      </c>
      <c r="AE11" s="315">
        <f>'2. Entrada - 95-96'!F$73</f>
        <v>0</v>
      </c>
      <c r="AF11" s="315">
        <f>'2. Entrada - 95-96'!G$73</f>
        <v>0</v>
      </c>
      <c r="AG11" s="315">
        <f>'2. Entrada - 95-96'!H$73</f>
        <v>0</v>
      </c>
      <c r="AH11" s="315">
        <f>'2. Entrada - 95-96'!I$73</f>
        <v>0</v>
      </c>
      <c r="AI11" s="315">
        <f>'2. Entrada - 95-96'!J$73</f>
        <v>0</v>
      </c>
      <c r="AJ11" s="315">
        <f>'2. Entrada - 95-96'!K$73</f>
        <v>0</v>
      </c>
      <c r="AK11" s="315">
        <f>'2. Entrada - 95-96'!L$73</f>
        <v>0</v>
      </c>
      <c r="AL11" s="315">
        <f>'2. Entrada - 95-96'!M$73</f>
        <v>0</v>
      </c>
      <c r="AM11" s="315">
        <f>'2. Entrada - 95-96'!N$73</f>
        <v>0</v>
      </c>
      <c r="AN11" s="312"/>
      <c r="AO11" s="313">
        <f>'3. Entrada - 99-00'!C73</f>
        <v>0</v>
      </c>
      <c r="AP11" s="313">
        <f>'3. Entrada - 99-00'!D73</f>
        <v>0</v>
      </c>
      <c r="AQ11" s="313">
        <f>'3. Entrada - 99-00'!E73</f>
        <v>0</v>
      </c>
      <c r="AR11" s="313">
        <f>'3. Entrada - 99-00'!F73</f>
        <v>0</v>
      </c>
      <c r="AS11" s="313">
        <f>'3. Entrada - 99-00'!G73</f>
        <v>0</v>
      </c>
      <c r="AT11" s="313">
        <f>'3. Entrada - 99-00'!H73</f>
        <v>0</v>
      </c>
      <c r="AU11" s="313">
        <f>'3. Entrada - 99-00'!I73</f>
        <v>0</v>
      </c>
      <c r="AV11" s="313">
        <f>'3. Entrada - 99-00'!J73</f>
        <v>0</v>
      </c>
      <c r="AW11" s="313">
        <f>'3. Entrada - 99-00'!K73</f>
        <v>0</v>
      </c>
      <c r="AX11" s="313">
        <f>'3. Entrada - 99-00'!L73</f>
        <v>0</v>
      </c>
      <c r="AY11" s="313">
        <f>'3. Entrada - 99-00'!M73</f>
        <v>0</v>
      </c>
      <c r="AZ11" s="313">
        <f>'3. Entrada - 99-00'!N73</f>
        <v>0</v>
      </c>
    </row>
    <row r="12" spans="1:52" ht="21.75" customHeight="1">
      <c r="A12" s="408"/>
      <c r="B12" s="590">
        <v>7</v>
      </c>
      <c r="C12" s="593" t="s">
        <v>160</v>
      </c>
      <c r="D12" s="415" t="s">
        <v>61</v>
      </c>
      <c r="E12" s="350">
        <f>SUM(O12:Z12)</f>
        <v>0</v>
      </c>
      <c r="F12" s="350">
        <f>SUM(AB12:AM12)</f>
        <v>0</v>
      </c>
      <c r="G12" s="608">
        <f>SUM(AO12:AZ12)</f>
        <v>0</v>
      </c>
      <c r="H12" s="615" t="e">
        <f>(E12+F12+G12)/M12</f>
        <v>#DIV/0!</v>
      </c>
      <c r="I12" s="704"/>
      <c r="J12" s="335">
        <f t="shared" si="2"/>
        <v>0</v>
      </c>
      <c r="K12" s="335">
        <f t="shared" si="2"/>
        <v>0</v>
      </c>
      <c r="L12" s="335">
        <f t="shared" si="2"/>
        <v>0</v>
      </c>
      <c r="M12" s="335">
        <f>J12+K12+L12</f>
        <v>0</v>
      </c>
      <c r="N12" s="310"/>
      <c r="O12" s="316">
        <f>'1. Entrada - 94-95'!$Q$195</f>
        <v>0</v>
      </c>
      <c r="P12" s="316">
        <f>'1. Entrada - 94-95'!R195</f>
        <v>0</v>
      </c>
      <c r="Q12" s="316">
        <f>'1. Entrada - 94-95'!S195</f>
        <v>0</v>
      </c>
      <c r="R12" s="316">
        <f>'1. Entrada - 94-95'!T195</f>
        <v>0</v>
      </c>
      <c r="S12" s="316">
        <f>'1. Entrada - 94-95'!U195</f>
        <v>0</v>
      </c>
      <c r="T12" s="316">
        <f>'1. Entrada - 94-95'!V195</f>
        <v>0</v>
      </c>
      <c r="U12" s="316">
        <f>'1. Entrada - 94-95'!W195</f>
        <v>0</v>
      </c>
      <c r="V12" s="316">
        <f>'1. Entrada - 94-95'!X195</f>
        <v>0</v>
      </c>
      <c r="W12" s="316">
        <f>'1. Entrada - 94-95'!Y195</f>
        <v>0</v>
      </c>
      <c r="X12" s="316">
        <f>'1. Entrada - 94-95'!Z195</f>
        <v>0</v>
      </c>
      <c r="Y12" s="316">
        <f>'1. Entrada - 94-95'!AA195</f>
        <v>0</v>
      </c>
      <c r="Z12" s="316">
        <f>'1. Entrada - 94-95'!AB195</f>
        <v>0</v>
      </c>
      <c r="AA12" s="312"/>
      <c r="AB12" s="315">
        <f>'2. Entrada - 95-96'!Q195</f>
        <v>0</v>
      </c>
      <c r="AC12" s="315">
        <f>'2. Entrada - 95-96'!R195</f>
        <v>0</v>
      </c>
      <c r="AD12" s="315">
        <f>'2. Entrada - 95-96'!S195</f>
        <v>0</v>
      </c>
      <c r="AE12" s="315">
        <f>'2. Entrada - 95-96'!T195</f>
        <v>0</v>
      </c>
      <c r="AF12" s="315">
        <f>'2. Entrada - 95-96'!U195</f>
        <v>0</v>
      </c>
      <c r="AG12" s="315">
        <f>'2. Entrada - 95-96'!V195</f>
        <v>0</v>
      </c>
      <c r="AH12" s="315">
        <f>'2. Entrada - 95-96'!W195</f>
        <v>0</v>
      </c>
      <c r="AI12" s="315">
        <f>'2. Entrada - 95-96'!X195</f>
        <v>0</v>
      </c>
      <c r="AJ12" s="315">
        <f>'2. Entrada - 95-96'!Y195</f>
        <v>0</v>
      </c>
      <c r="AK12" s="315">
        <f>'2. Entrada - 95-96'!Z195</f>
        <v>0</v>
      </c>
      <c r="AL12" s="315">
        <f>'2. Entrada - 95-96'!AA195</f>
        <v>0</v>
      </c>
      <c r="AM12" s="315">
        <f>'2. Entrada - 95-96'!AB195</f>
        <v>0</v>
      </c>
      <c r="AN12" s="312"/>
      <c r="AO12" s="316">
        <f>'3. Entrada - 99-00'!Q$208</f>
        <v>0</v>
      </c>
      <c r="AP12" s="316">
        <f>'3. Entrada - 99-00'!R$208</f>
        <v>0</v>
      </c>
      <c r="AQ12" s="316">
        <f>'3. Entrada - 99-00'!S$208</f>
        <v>0</v>
      </c>
      <c r="AR12" s="316">
        <f>'3. Entrada - 99-00'!T$208</f>
        <v>0</v>
      </c>
      <c r="AS12" s="316">
        <f>'3. Entrada - 99-00'!U$208</f>
        <v>0</v>
      </c>
      <c r="AT12" s="316">
        <f>'3. Entrada - 99-00'!V$208</f>
        <v>0</v>
      </c>
      <c r="AU12" s="316">
        <f>'3. Entrada - 99-00'!W$208</f>
        <v>0</v>
      </c>
      <c r="AV12" s="316">
        <f>'3. Entrada - 99-00'!X$208</f>
        <v>0</v>
      </c>
      <c r="AW12" s="316">
        <f>'3. Entrada - 99-00'!Y$208</f>
        <v>0</v>
      </c>
      <c r="AX12" s="316">
        <f>'3. Entrada - 99-00'!Z$208</f>
        <v>0</v>
      </c>
      <c r="AY12" s="316">
        <f>'3. Entrada - 99-00'!AA$208</f>
        <v>0</v>
      </c>
      <c r="AZ12" s="316">
        <f>'3. Entrada - 99-00'!AB$208</f>
        <v>0</v>
      </c>
    </row>
    <row r="13" spans="1:52" ht="41.25" customHeight="1">
      <c r="A13" s="408"/>
      <c r="B13" s="590">
        <v>8</v>
      </c>
      <c r="C13" s="596" t="s">
        <v>161</v>
      </c>
      <c r="D13" s="415" t="s">
        <v>61</v>
      </c>
      <c r="E13" s="350">
        <f>SUM(O13:Z13)</f>
        <v>0</v>
      </c>
      <c r="F13" s="350">
        <f>SUM(AB13:AM13)</f>
        <v>0</v>
      </c>
      <c r="G13" s="608">
        <f>SUM(AO13:AZ13)</f>
        <v>0</v>
      </c>
      <c r="H13" s="615" t="e">
        <f>(E13+F13+G13)/M13</f>
        <v>#DIV/0!</v>
      </c>
      <c r="I13" s="705">
        <f>1.4*I12</f>
        <v>0</v>
      </c>
      <c r="J13" s="335">
        <f t="shared" si="2"/>
        <v>0</v>
      </c>
      <c r="K13" s="335">
        <f t="shared" si="2"/>
        <v>0</v>
      </c>
      <c r="L13" s="335">
        <f t="shared" si="2"/>
        <v>0</v>
      </c>
      <c r="M13" s="335">
        <f>J13+K13+L13</f>
        <v>0</v>
      </c>
      <c r="N13" s="310"/>
      <c r="O13" s="316">
        <f>'1. Entrada - 94-95'!$Q$197</f>
        <v>0</v>
      </c>
      <c r="P13" s="316">
        <f>'1. Entrada - 94-95'!R197</f>
        <v>0</v>
      </c>
      <c r="Q13" s="316">
        <f>'1. Entrada - 94-95'!S197</f>
        <v>0</v>
      </c>
      <c r="R13" s="316">
        <f>'1. Entrada - 94-95'!T197</f>
        <v>0</v>
      </c>
      <c r="S13" s="316">
        <f>'1. Entrada - 94-95'!U197</f>
        <v>0</v>
      </c>
      <c r="T13" s="316">
        <f>'1. Entrada - 94-95'!V197</f>
        <v>0</v>
      </c>
      <c r="U13" s="316">
        <f>'1. Entrada - 94-95'!W197</f>
        <v>0</v>
      </c>
      <c r="V13" s="316">
        <f>'1. Entrada - 94-95'!X197</f>
        <v>0</v>
      </c>
      <c r="W13" s="316">
        <f>'1. Entrada - 94-95'!Y197</f>
        <v>0</v>
      </c>
      <c r="X13" s="316">
        <f>'1. Entrada - 94-95'!Z197</f>
        <v>0</v>
      </c>
      <c r="Y13" s="316">
        <f>'1. Entrada - 94-95'!AA197</f>
        <v>0</v>
      </c>
      <c r="Z13" s="316">
        <f>'1. Entrada - 94-95'!AB197</f>
        <v>0</v>
      </c>
      <c r="AA13" s="312"/>
      <c r="AB13" s="315">
        <f>'2. Entrada - 95-96'!Q197</f>
        <v>0</v>
      </c>
      <c r="AC13" s="315">
        <f>'2. Entrada - 95-96'!R197</f>
        <v>0</v>
      </c>
      <c r="AD13" s="315">
        <f>'2. Entrada - 95-96'!S197</f>
        <v>0</v>
      </c>
      <c r="AE13" s="315">
        <f>'2. Entrada - 95-96'!T197</f>
        <v>0</v>
      </c>
      <c r="AF13" s="315">
        <f>'2. Entrada - 95-96'!U197</f>
        <v>0</v>
      </c>
      <c r="AG13" s="315">
        <f>'2. Entrada - 95-96'!V197</f>
        <v>0</v>
      </c>
      <c r="AH13" s="315">
        <f>'2. Entrada - 95-96'!W197</f>
        <v>0</v>
      </c>
      <c r="AI13" s="315">
        <f>'2. Entrada - 95-96'!X197</f>
        <v>0</v>
      </c>
      <c r="AJ13" s="315">
        <f>'2. Entrada - 95-96'!Y197</f>
        <v>0</v>
      </c>
      <c r="AK13" s="315">
        <f>'2. Entrada - 95-96'!Z197</f>
        <v>0</v>
      </c>
      <c r="AL13" s="315">
        <f>'2. Entrada - 95-96'!AA197</f>
        <v>0</v>
      </c>
      <c r="AM13" s="315">
        <f>'2. Entrada - 95-96'!AB197</f>
        <v>0</v>
      </c>
      <c r="AN13" s="312"/>
      <c r="AO13" s="316">
        <f>'3. Entrada - 99-00'!Q$210</f>
        <v>0</v>
      </c>
      <c r="AP13" s="316">
        <f>'3. Entrada - 99-00'!R$210</f>
        <v>0</v>
      </c>
      <c r="AQ13" s="316">
        <f>'3. Entrada - 99-00'!S$210</f>
        <v>0</v>
      </c>
      <c r="AR13" s="316">
        <f>'3. Entrada - 99-00'!T$210</f>
        <v>0</v>
      </c>
      <c r="AS13" s="316">
        <f>'3. Entrada - 99-00'!U$210</f>
        <v>0</v>
      </c>
      <c r="AT13" s="316">
        <f>'3. Entrada - 99-00'!V$210</f>
        <v>0</v>
      </c>
      <c r="AU13" s="316">
        <f>'3. Entrada - 99-00'!W$210</f>
        <v>0</v>
      </c>
      <c r="AV13" s="316">
        <f>'3. Entrada - 99-00'!X$210</f>
        <v>0</v>
      </c>
      <c r="AW13" s="316">
        <f>'3. Entrada - 99-00'!Y$210</f>
        <v>0</v>
      </c>
      <c r="AX13" s="316">
        <f>'3. Entrada - 99-00'!Z$210</f>
        <v>0</v>
      </c>
      <c r="AY13" s="316">
        <f>'3. Entrada - 99-00'!AA$210</f>
        <v>0</v>
      </c>
      <c r="AZ13" s="316">
        <f>'3. Entrada - 99-00'!AB$210</f>
        <v>0</v>
      </c>
    </row>
    <row r="14" spans="1:52" ht="23.25" customHeight="1">
      <c r="A14" s="408"/>
      <c r="B14" s="590">
        <v>9</v>
      </c>
      <c r="C14" s="593" t="s">
        <v>162</v>
      </c>
      <c r="D14" s="415" t="s">
        <v>61</v>
      </c>
      <c r="E14" s="669">
        <f>'1. Entrada - 94-95'!$E$158</f>
        <v>0</v>
      </c>
      <c r="F14" s="669">
        <f>('2. Entrada - 95-96'!$E$158)</f>
        <v>0</v>
      </c>
      <c r="G14" s="670" t="e">
        <f>'3. Entrada - 99-00'!F157</f>
        <v>#DIV/0!</v>
      </c>
      <c r="H14" s="615" t="e">
        <f>(E14+F14+G14)/M14</f>
        <v>#DIV/0!</v>
      </c>
      <c r="I14" s="708"/>
      <c r="J14" s="335">
        <f t="shared" si="2"/>
        <v>0</v>
      </c>
      <c r="K14" s="335">
        <f t="shared" si="2"/>
        <v>0</v>
      </c>
      <c r="L14" s="335" t="e">
        <f t="shared" si="2"/>
        <v>#DIV/0!</v>
      </c>
      <c r="M14" s="687" t="e">
        <f>IF(J14+K14+L14=0,1,J14+K14+L14)</f>
        <v>#DIV/0!</v>
      </c>
      <c r="N14" s="310"/>
      <c r="O14" s="310"/>
      <c r="P14" s="310"/>
      <c r="Q14" s="310"/>
      <c r="R14" s="310"/>
      <c r="S14" s="310"/>
      <c r="T14" s="310"/>
      <c r="U14" s="310"/>
      <c r="V14" s="310"/>
      <c r="W14" s="310"/>
      <c r="X14" s="310"/>
      <c r="Y14" s="310"/>
      <c r="Z14" s="310"/>
      <c r="AA14" s="312"/>
      <c r="AB14" s="310"/>
      <c r="AC14" s="310"/>
      <c r="AD14" s="310"/>
      <c r="AE14" s="310"/>
      <c r="AF14" s="310"/>
      <c r="AG14" s="310"/>
      <c r="AH14" s="310"/>
      <c r="AI14" s="310"/>
      <c r="AJ14" s="310"/>
      <c r="AK14" s="310"/>
      <c r="AL14" s="310"/>
      <c r="AM14" s="310"/>
      <c r="AN14" s="312"/>
      <c r="AO14" s="310"/>
      <c r="AP14" s="310"/>
      <c r="AQ14" s="310"/>
      <c r="AR14" s="310"/>
      <c r="AS14" s="310"/>
      <c r="AT14" s="310"/>
      <c r="AU14" s="310"/>
      <c r="AV14" s="310"/>
      <c r="AW14" s="310"/>
      <c r="AX14" s="310"/>
      <c r="AY14" s="310"/>
      <c r="AZ14" s="310"/>
    </row>
    <row r="15" spans="1:52" ht="36">
      <c r="A15" s="408" t="s">
        <v>163</v>
      </c>
      <c r="B15" s="590">
        <v>10</v>
      </c>
      <c r="C15" s="593" t="s">
        <v>164</v>
      </c>
      <c r="D15" s="415" t="s">
        <v>61</v>
      </c>
      <c r="E15" s="671">
        <f>E11+E12+E14</f>
        <v>0</v>
      </c>
      <c r="F15" s="671">
        <f>F11+F12+F14</f>
        <v>0</v>
      </c>
      <c r="G15" s="672" t="e">
        <f>G11+G12+G14</f>
        <v>#DIV/0!</v>
      </c>
      <c r="H15" s="615" t="e">
        <f>(E15+F15+G15)/M15</f>
        <v>#DIV/0!</v>
      </c>
      <c r="I15" s="705" t="e">
        <f>(SQRT(H11^2*I11^2+H13^2*I13^2+H14^2*I14^2))/(H11+H13+H14)</f>
        <v>#DIV/0!</v>
      </c>
      <c r="J15" s="335">
        <f t="shared" si="2"/>
        <v>0</v>
      </c>
      <c r="K15" s="335">
        <f t="shared" si="2"/>
        <v>0</v>
      </c>
      <c r="L15" s="335" t="e">
        <f t="shared" si="2"/>
        <v>#DIV/0!</v>
      </c>
      <c r="M15" s="335" t="e">
        <f>J15+K15+L15</f>
        <v>#DIV/0!</v>
      </c>
      <c r="N15" s="310"/>
      <c r="O15" s="317" t="e">
        <f>O12+O11+$E14*O11/$E11</f>
        <v>#DIV/0!</v>
      </c>
      <c r="P15" s="317" t="e">
        <f>P12+P11+$E14*P11/$E11</f>
        <v>#DIV/0!</v>
      </c>
      <c r="Q15" s="317" t="e">
        <f aca="true" t="shared" si="3" ref="Q15:Z15">Q12+Q11+$E14*Q11/$E11</f>
        <v>#DIV/0!</v>
      </c>
      <c r="R15" s="317" t="e">
        <f t="shared" si="3"/>
        <v>#DIV/0!</v>
      </c>
      <c r="S15" s="317" t="e">
        <f t="shared" si="3"/>
        <v>#DIV/0!</v>
      </c>
      <c r="T15" s="317" t="e">
        <f t="shared" si="3"/>
        <v>#DIV/0!</v>
      </c>
      <c r="U15" s="317" t="e">
        <f t="shared" si="3"/>
        <v>#DIV/0!</v>
      </c>
      <c r="V15" s="317" t="e">
        <f t="shared" si="3"/>
        <v>#DIV/0!</v>
      </c>
      <c r="W15" s="317" t="e">
        <f t="shared" si="3"/>
        <v>#DIV/0!</v>
      </c>
      <c r="X15" s="317" t="e">
        <f t="shared" si="3"/>
        <v>#DIV/0!</v>
      </c>
      <c r="Y15" s="317" t="e">
        <f t="shared" si="3"/>
        <v>#DIV/0!</v>
      </c>
      <c r="Z15" s="317" t="e">
        <f t="shared" si="3"/>
        <v>#DIV/0!</v>
      </c>
      <c r="AA15" s="312"/>
      <c r="AB15" s="318" t="e">
        <f>AB12+AB11+$F14*AB11/$F11</f>
        <v>#DIV/0!</v>
      </c>
      <c r="AC15" s="318" t="e">
        <f aca="true" t="shared" si="4" ref="AC15:AM15">AC12+AC11+$F14*AC11/$F11</f>
        <v>#DIV/0!</v>
      </c>
      <c r="AD15" s="318" t="e">
        <f t="shared" si="4"/>
        <v>#DIV/0!</v>
      </c>
      <c r="AE15" s="318" t="e">
        <f t="shared" si="4"/>
        <v>#DIV/0!</v>
      </c>
      <c r="AF15" s="318" t="e">
        <f t="shared" si="4"/>
        <v>#DIV/0!</v>
      </c>
      <c r="AG15" s="318" t="e">
        <f t="shared" si="4"/>
        <v>#DIV/0!</v>
      </c>
      <c r="AH15" s="318" t="e">
        <f t="shared" si="4"/>
        <v>#DIV/0!</v>
      </c>
      <c r="AI15" s="318" t="e">
        <f t="shared" si="4"/>
        <v>#DIV/0!</v>
      </c>
      <c r="AJ15" s="318" t="e">
        <f t="shared" si="4"/>
        <v>#DIV/0!</v>
      </c>
      <c r="AK15" s="318" t="e">
        <f t="shared" si="4"/>
        <v>#DIV/0!</v>
      </c>
      <c r="AL15" s="318" t="e">
        <f t="shared" si="4"/>
        <v>#DIV/0!</v>
      </c>
      <c r="AM15" s="318" t="e">
        <f t="shared" si="4"/>
        <v>#DIV/0!</v>
      </c>
      <c r="AN15" s="312"/>
      <c r="AO15" s="318" t="e">
        <f>AO12+AO11+$G14*AO11/$G11</f>
        <v>#DIV/0!</v>
      </c>
      <c r="AP15" s="318" t="e">
        <f aca="true" t="shared" si="5" ref="AP15:AZ15">AP12+AP11+$G14*AP11/$G11</f>
        <v>#DIV/0!</v>
      </c>
      <c r="AQ15" s="318" t="e">
        <f t="shared" si="5"/>
        <v>#DIV/0!</v>
      </c>
      <c r="AR15" s="318" t="e">
        <f t="shared" si="5"/>
        <v>#DIV/0!</v>
      </c>
      <c r="AS15" s="318" t="e">
        <f t="shared" si="5"/>
        <v>#DIV/0!</v>
      </c>
      <c r="AT15" s="318" t="e">
        <f t="shared" si="5"/>
        <v>#DIV/0!</v>
      </c>
      <c r="AU15" s="318" t="e">
        <f t="shared" si="5"/>
        <v>#DIV/0!</v>
      </c>
      <c r="AV15" s="318" t="e">
        <f t="shared" si="5"/>
        <v>#DIV/0!</v>
      </c>
      <c r="AW15" s="318" t="e">
        <f t="shared" si="5"/>
        <v>#DIV/0!</v>
      </c>
      <c r="AX15" s="318" t="e">
        <f t="shared" si="5"/>
        <v>#DIV/0!</v>
      </c>
      <c r="AY15" s="318" t="e">
        <f t="shared" si="5"/>
        <v>#DIV/0!</v>
      </c>
      <c r="AZ15" s="318" t="e">
        <f t="shared" si="5"/>
        <v>#DIV/0!</v>
      </c>
    </row>
    <row r="16" spans="1:52" ht="18">
      <c r="A16" s="408"/>
      <c r="B16" s="590"/>
      <c r="C16" s="597" t="s">
        <v>165</v>
      </c>
      <c r="D16" s="415"/>
      <c r="E16" s="406"/>
      <c r="F16" s="406"/>
      <c r="G16" s="609"/>
      <c r="H16" s="617"/>
      <c r="I16" s="705"/>
      <c r="J16" s="336"/>
      <c r="K16" s="336"/>
      <c r="L16" s="336"/>
      <c r="M16" s="336"/>
      <c r="N16" s="310"/>
      <c r="O16" s="312"/>
      <c r="P16" s="312"/>
      <c r="Q16" s="312"/>
      <c r="R16" s="312"/>
      <c r="S16" s="312"/>
      <c r="T16" s="312"/>
      <c r="U16" s="312"/>
      <c r="V16" s="312"/>
      <c r="W16" s="312"/>
      <c r="X16" s="312"/>
      <c r="Y16" s="312"/>
      <c r="Z16" s="312"/>
      <c r="AA16" s="312"/>
      <c r="AB16" s="312"/>
      <c r="AC16" s="312"/>
      <c r="AD16" s="312"/>
      <c r="AE16" s="312"/>
      <c r="AF16" s="312"/>
      <c r="AG16" s="312"/>
      <c r="AH16" s="312"/>
      <c r="AI16" s="312"/>
      <c r="AJ16" s="312"/>
      <c r="AK16" s="312"/>
      <c r="AL16" s="312"/>
      <c r="AM16" s="312"/>
      <c r="AN16" s="312"/>
      <c r="AO16" s="312"/>
      <c r="AP16" s="312"/>
      <c r="AQ16" s="312"/>
      <c r="AR16" s="312"/>
      <c r="AS16" s="312"/>
      <c r="AT16" s="312"/>
      <c r="AU16" s="312"/>
      <c r="AV16" s="312"/>
      <c r="AW16" s="312"/>
      <c r="AX16" s="312"/>
      <c r="AY16" s="312"/>
      <c r="AZ16" s="312"/>
    </row>
    <row r="17" spans="1:52" ht="36">
      <c r="A17" s="408"/>
      <c r="B17" s="590">
        <v>11</v>
      </c>
      <c r="C17" s="593" t="s">
        <v>166</v>
      </c>
      <c r="D17" s="415" t="s">
        <v>61</v>
      </c>
      <c r="E17" s="353">
        <f>SUM(O17:Z17)</f>
        <v>0</v>
      </c>
      <c r="F17" s="350">
        <f>SUM(AB17:AM17)</f>
        <v>0</v>
      </c>
      <c r="G17" s="607">
        <f>SUM(AO17:AZ17)</f>
        <v>0</v>
      </c>
      <c r="H17" s="615" t="e">
        <f>(E17+F17+G17)/M17</f>
        <v>#DIV/0!</v>
      </c>
      <c r="I17" s="704"/>
      <c r="J17" s="335">
        <f aca="true" t="shared" si="6" ref="J17:L20">IF(E17&gt;0,1,0)</f>
        <v>0</v>
      </c>
      <c r="K17" s="335">
        <f t="shared" si="6"/>
        <v>0</v>
      </c>
      <c r="L17" s="335">
        <f t="shared" si="6"/>
        <v>0</v>
      </c>
      <c r="M17" s="335">
        <f>J17+K17+L17</f>
        <v>0</v>
      </c>
      <c r="N17" s="310"/>
      <c r="O17" s="313">
        <f>'1. Entrada - 94-95'!$C84</f>
        <v>0</v>
      </c>
      <c r="P17" s="313">
        <f>'1. Entrada - 94-95'!D84</f>
        <v>0</v>
      </c>
      <c r="Q17" s="313">
        <f>'1. Entrada - 94-95'!E84</f>
        <v>0</v>
      </c>
      <c r="R17" s="313">
        <f>'1. Entrada - 94-95'!F84</f>
        <v>0</v>
      </c>
      <c r="S17" s="313">
        <f>'1. Entrada - 94-95'!G84</f>
        <v>0</v>
      </c>
      <c r="T17" s="313">
        <f>'1. Entrada - 94-95'!H84</f>
        <v>0</v>
      </c>
      <c r="U17" s="313">
        <f>'1. Entrada - 94-95'!I84</f>
        <v>0</v>
      </c>
      <c r="V17" s="313">
        <f>'1. Entrada - 94-95'!J84</f>
        <v>0</v>
      </c>
      <c r="W17" s="313">
        <f>'1. Entrada - 94-95'!K84</f>
        <v>0</v>
      </c>
      <c r="X17" s="313">
        <f>'1. Entrada - 94-95'!L84</f>
        <v>0</v>
      </c>
      <c r="Y17" s="313">
        <f>'1. Entrada - 94-95'!M84</f>
        <v>0</v>
      </c>
      <c r="Z17" s="313">
        <f>'1. Entrada - 94-95'!N84</f>
        <v>0</v>
      </c>
      <c r="AA17" s="312"/>
      <c r="AB17" s="315">
        <f>'2. Entrada - 95-96'!C$84</f>
        <v>0</v>
      </c>
      <c r="AC17" s="315">
        <f>'2. Entrada - 95-96'!D$84</f>
        <v>0</v>
      </c>
      <c r="AD17" s="315">
        <f>'2. Entrada - 95-96'!E$84</f>
        <v>0</v>
      </c>
      <c r="AE17" s="315">
        <f>'2. Entrada - 95-96'!F$84</f>
        <v>0</v>
      </c>
      <c r="AF17" s="315">
        <f>'2. Entrada - 95-96'!G$84</f>
        <v>0</v>
      </c>
      <c r="AG17" s="315">
        <f>'2. Entrada - 95-96'!H$84</f>
        <v>0</v>
      </c>
      <c r="AH17" s="315">
        <f>'2. Entrada - 95-96'!I$84</f>
        <v>0</v>
      </c>
      <c r="AI17" s="315">
        <f>'2. Entrada - 95-96'!J$84</f>
        <v>0</v>
      </c>
      <c r="AJ17" s="315">
        <f>'2. Entrada - 95-96'!K$84</f>
        <v>0</v>
      </c>
      <c r="AK17" s="315">
        <f>'2. Entrada - 95-96'!L$84</f>
        <v>0</v>
      </c>
      <c r="AL17" s="315">
        <f>'2. Entrada - 95-96'!M$84</f>
        <v>0</v>
      </c>
      <c r="AM17" s="315">
        <f>'2. Entrada - 95-96'!N$84</f>
        <v>0</v>
      </c>
      <c r="AN17" s="312"/>
      <c r="AO17" s="313">
        <f>'3. Entrada - 99-00'!C84</f>
        <v>0</v>
      </c>
      <c r="AP17" s="313">
        <f>'3. Entrada - 99-00'!D84</f>
        <v>0</v>
      </c>
      <c r="AQ17" s="313">
        <f>'3. Entrada - 99-00'!E84</f>
        <v>0</v>
      </c>
      <c r="AR17" s="313">
        <f>'3. Entrada - 99-00'!F84</f>
        <v>0</v>
      </c>
      <c r="AS17" s="313">
        <f>'3. Entrada - 99-00'!G84</f>
        <v>0</v>
      </c>
      <c r="AT17" s="313">
        <f>'3. Entrada - 99-00'!H84</f>
        <v>0</v>
      </c>
      <c r="AU17" s="313">
        <f>'3. Entrada - 99-00'!I84</f>
        <v>0</v>
      </c>
      <c r="AV17" s="313">
        <f>'3. Entrada - 99-00'!J84</f>
        <v>0</v>
      </c>
      <c r="AW17" s="313">
        <f>'3. Entrada - 99-00'!K84</f>
        <v>0</v>
      </c>
      <c r="AX17" s="313">
        <f>'3. Entrada - 99-00'!L84</f>
        <v>0</v>
      </c>
      <c r="AY17" s="313">
        <f>'3. Entrada - 99-00'!M84</f>
        <v>0</v>
      </c>
      <c r="AZ17" s="313">
        <f>'3. Entrada - 99-00'!N84</f>
        <v>0</v>
      </c>
    </row>
    <row r="18" spans="1:52" ht="36" customHeight="1">
      <c r="A18" s="408"/>
      <c r="B18" s="590">
        <v>12</v>
      </c>
      <c r="C18" s="593" t="s">
        <v>167</v>
      </c>
      <c r="D18" s="415" t="s">
        <v>61</v>
      </c>
      <c r="E18" s="671">
        <f>SUM(O18:Z18)</f>
        <v>0</v>
      </c>
      <c r="F18" s="671">
        <f>SUM(AB18:AM18)</f>
        <v>0</v>
      </c>
      <c r="G18" s="672">
        <f>SUM(AO18:AZ18)</f>
        <v>0</v>
      </c>
      <c r="H18" s="615" t="e">
        <f>(E18+F18+G18)/M18</f>
        <v>#DIV/0!</v>
      </c>
      <c r="I18" s="704"/>
      <c r="J18" s="335">
        <f t="shared" si="6"/>
        <v>0</v>
      </c>
      <c r="K18" s="335">
        <f t="shared" si="6"/>
        <v>0</v>
      </c>
      <c r="L18" s="335">
        <f t="shared" si="6"/>
        <v>0</v>
      </c>
      <c r="M18" s="335">
        <f>J18+K18+L18</f>
        <v>0</v>
      </c>
      <c r="N18" s="310"/>
      <c r="O18" s="313">
        <f>'1. Entrada - 94-95'!$C134</f>
        <v>0</v>
      </c>
      <c r="P18" s="313">
        <f>'1. Entrada - 94-95'!D134</f>
        <v>0</v>
      </c>
      <c r="Q18" s="313">
        <f>'1. Entrada - 94-95'!E134</f>
        <v>0</v>
      </c>
      <c r="R18" s="313">
        <f>'1. Entrada - 94-95'!F134</f>
        <v>0</v>
      </c>
      <c r="S18" s="313">
        <f>'1. Entrada - 94-95'!G134</f>
        <v>0</v>
      </c>
      <c r="T18" s="313">
        <f>'1. Entrada - 94-95'!H134</f>
        <v>0</v>
      </c>
      <c r="U18" s="313">
        <f>'1. Entrada - 94-95'!I134</f>
        <v>0</v>
      </c>
      <c r="V18" s="313">
        <f>'1. Entrada - 94-95'!J134</f>
        <v>0</v>
      </c>
      <c r="W18" s="313">
        <f>'1. Entrada - 94-95'!K134</f>
        <v>0</v>
      </c>
      <c r="X18" s="313">
        <f>'1. Entrada - 94-95'!L134</f>
        <v>0</v>
      </c>
      <c r="Y18" s="313">
        <f>'1. Entrada - 94-95'!M134</f>
        <v>0</v>
      </c>
      <c r="Z18" s="313">
        <f>'1. Entrada - 94-95'!N134</f>
        <v>0</v>
      </c>
      <c r="AA18" s="312"/>
      <c r="AB18" s="315">
        <f>'2. Entrada - 95-96'!C$134</f>
        <v>0</v>
      </c>
      <c r="AC18" s="315">
        <f>'2. Entrada - 95-96'!D$134</f>
        <v>0</v>
      </c>
      <c r="AD18" s="315">
        <f>'2. Entrada - 95-96'!E$134</f>
        <v>0</v>
      </c>
      <c r="AE18" s="315">
        <f>'2. Entrada - 95-96'!F$134</f>
        <v>0</v>
      </c>
      <c r="AF18" s="315">
        <f>'2. Entrada - 95-96'!G$134</f>
        <v>0</v>
      </c>
      <c r="AG18" s="315">
        <f>'2. Entrada - 95-96'!H$134</f>
        <v>0</v>
      </c>
      <c r="AH18" s="315">
        <f>'2. Entrada - 95-96'!I$134</f>
        <v>0</v>
      </c>
      <c r="AI18" s="315">
        <f>'2. Entrada - 95-96'!J$134</f>
        <v>0</v>
      </c>
      <c r="AJ18" s="315">
        <f>'2. Entrada - 95-96'!K$134</f>
        <v>0</v>
      </c>
      <c r="AK18" s="315">
        <f>'2. Entrada - 95-96'!L$134</f>
        <v>0</v>
      </c>
      <c r="AL18" s="315">
        <f>'2. Entrada - 95-96'!M$134</f>
        <v>0</v>
      </c>
      <c r="AM18" s="315">
        <f>'2. Entrada - 95-96'!N$134</f>
        <v>0</v>
      </c>
      <c r="AN18" s="312"/>
      <c r="AO18" s="313">
        <f>'3. Entrada - 99-00'!C134</f>
        <v>0</v>
      </c>
      <c r="AP18" s="313">
        <f>'3. Entrada - 99-00'!D134</f>
        <v>0</v>
      </c>
      <c r="AQ18" s="313">
        <f>'3. Entrada - 99-00'!E134</f>
        <v>0</v>
      </c>
      <c r="AR18" s="313">
        <f>'3. Entrada - 99-00'!F134</f>
        <v>0</v>
      </c>
      <c r="AS18" s="313">
        <f>'3. Entrada - 99-00'!G134</f>
        <v>0</v>
      </c>
      <c r="AT18" s="313">
        <f>'3. Entrada - 99-00'!H134</f>
        <v>0</v>
      </c>
      <c r="AU18" s="313">
        <f>'3. Entrada - 99-00'!I134</f>
        <v>0</v>
      </c>
      <c r="AV18" s="313">
        <f>'3. Entrada - 99-00'!J134</f>
        <v>0</v>
      </c>
      <c r="AW18" s="313">
        <f>'3. Entrada - 99-00'!K134</f>
        <v>0</v>
      </c>
      <c r="AX18" s="313">
        <f>'3. Entrada - 99-00'!L134</f>
        <v>0</v>
      </c>
      <c r="AY18" s="313">
        <f>'3. Entrada - 99-00'!M134</f>
        <v>0</v>
      </c>
      <c r="AZ18" s="313">
        <f>'3. Entrada - 99-00'!N134</f>
        <v>0</v>
      </c>
    </row>
    <row r="19" spans="1:52" ht="36">
      <c r="A19" s="408"/>
      <c r="B19" s="590">
        <v>13</v>
      </c>
      <c r="C19" s="593" t="s">
        <v>168</v>
      </c>
      <c r="D19" s="415" t="s">
        <v>61</v>
      </c>
      <c r="E19" s="671">
        <f>SUM(O19:Z19)</f>
        <v>0</v>
      </c>
      <c r="F19" s="671">
        <f>SUM(AB19:AM19)</f>
        <v>0</v>
      </c>
      <c r="G19" s="672">
        <f>SUM(AO19:AZ19)</f>
        <v>0</v>
      </c>
      <c r="H19" s="615" t="e">
        <f>(E19+F19+G19)/M19</f>
        <v>#DIV/0!</v>
      </c>
      <c r="I19" s="704"/>
      <c r="J19" s="335">
        <f t="shared" si="6"/>
        <v>0</v>
      </c>
      <c r="K19" s="335">
        <f t="shared" si="6"/>
        <v>0</v>
      </c>
      <c r="L19" s="335">
        <f t="shared" si="6"/>
        <v>0</v>
      </c>
      <c r="M19" s="335">
        <f>J19+K19+L19</f>
        <v>0</v>
      </c>
      <c r="N19" s="310"/>
      <c r="O19" s="313">
        <f>'1. Entrada - 94-95'!$C135</f>
        <v>0</v>
      </c>
      <c r="P19" s="313">
        <f>'1. Entrada - 94-95'!D135</f>
        <v>0</v>
      </c>
      <c r="Q19" s="313">
        <f>'1. Entrada - 94-95'!E135</f>
        <v>0</v>
      </c>
      <c r="R19" s="313">
        <f>'1. Entrada - 94-95'!F135</f>
        <v>0</v>
      </c>
      <c r="S19" s="313">
        <f>'1. Entrada - 94-95'!G135</f>
        <v>0</v>
      </c>
      <c r="T19" s="313">
        <f>'1. Entrada - 94-95'!H135</f>
        <v>0</v>
      </c>
      <c r="U19" s="313">
        <f>'1. Entrada - 94-95'!I135</f>
        <v>0</v>
      </c>
      <c r="V19" s="313">
        <f>'1. Entrada - 94-95'!J135</f>
        <v>0</v>
      </c>
      <c r="W19" s="313">
        <f>'1. Entrada - 94-95'!K135</f>
        <v>0</v>
      </c>
      <c r="X19" s="313">
        <f>'1. Entrada - 94-95'!L135</f>
        <v>0</v>
      </c>
      <c r="Y19" s="313">
        <f>'1. Entrada - 94-95'!M135</f>
        <v>0</v>
      </c>
      <c r="Z19" s="313">
        <f>'1. Entrada - 94-95'!N135</f>
        <v>0</v>
      </c>
      <c r="AA19" s="312"/>
      <c r="AB19" s="315">
        <f>'2. Entrada - 95-96'!C$135</f>
        <v>0</v>
      </c>
      <c r="AC19" s="315">
        <f>'2. Entrada - 95-96'!D$135</f>
        <v>0</v>
      </c>
      <c r="AD19" s="315">
        <f>'2. Entrada - 95-96'!E$135</f>
        <v>0</v>
      </c>
      <c r="AE19" s="315">
        <f>'2. Entrada - 95-96'!F$135</f>
        <v>0</v>
      </c>
      <c r="AF19" s="315">
        <f>'2. Entrada - 95-96'!G$135</f>
        <v>0</v>
      </c>
      <c r="AG19" s="315">
        <f>'2. Entrada - 95-96'!H$135</f>
        <v>0</v>
      </c>
      <c r="AH19" s="315">
        <f>'2. Entrada - 95-96'!I$135</f>
        <v>0</v>
      </c>
      <c r="AI19" s="315">
        <f>'2. Entrada - 95-96'!J$135</f>
        <v>0</v>
      </c>
      <c r="AJ19" s="315">
        <f>'2. Entrada - 95-96'!K$135</f>
        <v>0</v>
      </c>
      <c r="AK19" s="315">
        <f>'2. Entrada - 95-96'!L$135</f>
        <v>0</v>
      </c>
      <c r="AL19" s="315">
        <f>'2. Entrada - 95-96'!M$135</f>
        <v>0</v>
      </c>
      <c r="AM19" s="315">
        <f>'2. Entrada - 95-96'!N$135</f>
        <v>0</v>
      </c>
      <c r="AN19" s="312"/>
      <c r="AO19" s="313">
        <f>'3. Entrada - 99-00'!C135</f>
        <v>0</v>
      </c>
      <c r="AP19" s="313">
        <f>'3. Entrada - 99-00'!D135</f>
        <v>0</v>
      </c>
      <c r="AQ19" s="313">
        <f>'3. Entrada - 99-00'!E135</f>
        <v>0</v>
      </c>
      <c r="AR19" s="313">
        <f>'3. Entrada - 99-00'!F135</f>
        <v>0</v>
      </c>
      <c r="AS19" s="313">
        <f>'3. Entrada - 99-00'!G135</f>
        <v>0</v>
      </c>
      <c r="AT19" s="313">
        <f>'3. Entrada - 99-00'!H135</f>
        <v>0</v>
      </c>
      <c r="AU19" s="313">
        <f>'3. Entrada - 99-00'!I135</f>
        <v>0</v>
      </c>
      <c r="AV19" s="313">
        <f>'3. Entrada - 99-00'!J135</f>
        <v>0</v>
      </c>
      <c r="AW19" s="313">
        <f>'3. Entrada - 99-00'!K135</f>
        <v>0</v>
      </c>
      <c r="AX19" s="313">
        <f>'3. Entrada - 99-00'!L135</f>
        <v>0</v>
      </c>
      <c r="AY19" s="313">
        <f>'3. Entrada - 99-00'!M135</f>
        <v>0</v>
      </c>
      <c r="AZ19" s="313">
        <f>'3. Entrada - 99-00'!N135</f>
        <v>0</v>
      </c>
    </row>
    <row r="20" spans="1:52" ht="18">
      <c r="A20" s="408"/>
      <c r="B20" s="590">
        <v>14</v>
      </c>
      <c r="C20" s="593" t="s">
        <v>169</v>
      </c>
      <c r="D20" s="415" t="s">
        <v>61</v>
      </c>
      <c r="E20" s="671">
        <f>SUM(E17:E19)</f>
        <v>0</v>
      </c>
      <c r="F20" s="671">
        <f>SUM(F17:F19)</f>
        <v>0</v>
      </c>
      <c r="G20" s="672">
        <f>SUM(G17:G19)</f>
        <v>0</v>
      </c>
      <c r="H20" s="615" t="e">
        <f>(E20+F20+G20)/M20</f>
        <v>#DIV/0!</v>
      </c>
      <c r="I20" s="705" t="e">
        <f>(SQRT(H17^2*I17^2+H18^2*I18^2+H19^2*I19^2))/(H17+H18+H19)</f>
        <v>#DIV/0!</v>
      </c>
      <c r="J20" s="335">
        <f t="shared" si="6"/>
        <v>0</v>
      </c>
      <c r="K20" s="335">
        <f t="shared" si="6"/>
        <v>0</v>
      </c>
      <c r="L20" s="335">
        <f t="shared" si="6"/>
        <v>0</v>
      </c>
      <c r="M20" s="335">
        <f>J20+K20+L20</f>
        <v>0</v>
      </c>
      <c r="N20" s="310"/>
      <c r="O20" s="313"/>
      <c r="P20" s="313"/>
      <c r="Q20" s="313"/>
      <c r="R20" s="313"/>
      <c r="S20" s="313"/>
      <c r="T20" s="313"/>
      <c r="U20" s="313"/>
      <c r="V20" s="313"/>
      <c r="W20" s="313"/>
      <c r="X20" s="313"/>
      <c r="Y20" s="313"/>
      <c r="Z20" s="313"/>
      <c r="AA20" s="312"/>
      <c r="AB20" s="315"/>
      <c r="AC20" s="315"/>
      <c r="AD20" s="315"/>
      <c r="AE20" s="315"/>
      <c r="AF20" s="315"/>
      <c r="AG20" s="315"/>
      <c r="AH20" s="315"/>
      <c r="AI20" s="315"/>
      <c r="AJ20" s="315"/>
      <c r="AK20" s="315"/>
      <c r="AL20" s="315"/>
      <c r="AM20" s="315"/>
      <c r="AN20" s="312"/>
      <c r="AO20" s="313"/>
      <c r="AP20" s="313"/>
      <c r="AQ20" s="313"/>
      <c r="AR20" s="313"/>
      <c r="AS20" s="313"/>
      <c r="AT20" s="313"/>
      <c r="AU20" s="313"/>
      <c r="AV20" s="313"/>
      <c r="AW20" s="313"/>
      <c r="AX20" s="313"/>
      <c r="AY20" s="313"/>
      <c r="AZ20" s="313"/>
    </row>
    <row r="21" spans="1:52" ht="18">
      <c r="A21" s="408"/>
      <c r="B21" s="590"/>
      <c r="C21" s="597" t="s">
        <v>170</v>
      </c>
      <c r="D21" s="415"/>
      <c r="E21" s="406"/>
      <c r="F21" s="406"/>
      <c r="G21" s="609"/>
      <c r="H21" s="615"/>
      <c r="I21" s="705"/>
      <c r="J21" s="336"/>
      <c r="K21" s="336"/>
      <c r="L21" s="336"/>
      <c r="M21" s="336"/>
      <c r="N21" s="310"/>
      <c r="O21" s="312"/>
      <c r="P21" s="312"/>
      <c r="Q21" s="312"/>
      <c r="R21" s="312"/>
      <c r="S21" s="312"/>
      <c r="T21" s="312"/>
      <c r="U21" s="312"/>
      <c r="V21" s="312"/>
      <c r="W21" s="312"/>
      <c r="X21" s="312"/>
      <c r="Y21" s="312"/>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2"/>
    </row>
    <row r="22" spans="1:52" ht="37.5">
      <c r="A22" s="408"/>
      <c r="B22" s="590">
        <v>15</v>
      </c>
      <c r="C22" s="598" t="s">
        <v>171</v>
      </c>
      <c r="D22" s="415" t="s">
        <v>76</v>
      </c>
      <c r="E22" s="350">
        <f>100-(100-E4)/3</f>
        <v>66.66666666666666</v>
      </c>
      <c r="F22" s="350">
        <f>100-(100-F4)/3</f>
        <v>66.66666666666666</v>
      </c>
      <c r="G22" s="608">
        <f>100-(100-G4)/3</f>
        <v>66.66666666666666</v>
      </c>
      <c r="H22" s="615" t="e">
        <f>(E22+F22+G22)/M22</f>
        <v>#DIV/0!</v>
      </c>
      <c r="I22" s="704"/>
      <c r="J22" s="335">
        <f>IF(E22&gt;67,1,0)</f>
        <v>0</v>
      </c>
      <c r="K22" s="335">
        <f>IF(F22&gt;67,1,0)</f>
        <v>0</v>
      </c>
      <c r="L22" s="335">
        <f>IF(G22&gt;67,1,0)</f>
        <v>0</v>
      </c>
      <c r="M22" s="335">
        <f>J22+K22+L22</f>
        <v>0</v>
      </c>
      <c r="N22" s="310"/>
      <c r="O22" s="312"/>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2"/>
    </row>
    <row r="23" spans="1:52" ht="36">
      <c r="A23" s="408" t="s">
        <v>172</v>
      </c>
      <c r="B23" s="590">
        <v>16</v>
      </c>
      <c r="C23" s="593" t="s">
        <v>173</v>
      </c>
      <c r="D23" s="415" t="s">
        <v>61</v>
      </c>
      <c r="E23" s="681">
        <f>E11*E4/100</f>
        <v>0</v>
      </c>
      <c r="F23" s="681">
        <f>F11*F4/100</f>
        <v>0</v>
      </c>
      <c r="G23" s="682">
        <f>G11*G4/100</f>
        <v>0</v>
      </c>
      <c r="H23" s="615" t="e">
        <f>(E23+F23+G23)/M23</f>
        <v>#DIV/0!</v>
      </c>
      <c r="I23" s="705">
        <f>SQRT(I11^2+I4^2+(I11^2)*(I4^2)/4)</f>
        <v>0</v>
      </c>
      <c r="J23" s="335">
        <f aca="true" t="shared" si="7" ref="J23:L25">IF(E23&gt;0,1,0)</f>
        <v>0</v>
      </c>
      <c r="K23" s="335">
        <f t="shared" si="7"/>
        <v>0</v>
      </c>
      <c r="L23" s="335">
        <f t="shared" si="7"/>
        <v>0</v>
      </c>
      <c r="M23" s="335">
        <f>J23+K23+L23</f>
        <v>0</v>
      </c>
      <c r="N23" s="310"/>
      <c r="O23" s="319">
        <f>O11*$E4/100</f>
        <v>0</v>
      </c>
      <c r="P23" s="319">
        <f aca="true" t="shared" si="8" ref="P23:Z23">P11*$E4/100</f>
        <v>0</v>
      </c>
      <c r="Q23" s="319">
        <f t="shared" si="8"/>
        <v>0</v>
      </c>
      <c r="R23" s="319">
        <f t="shared" si="8"/>
        <v>0</v>
      </c>
      <c r="S23" s="319">
        <f t="shared" si="8"/>
        <v>0</v>
      </c>
      <c r="T23" s="319">
        <f t="shared" si="8"/>
        <v>0</v>
      </c>
      <c r="U23" s="319">
        <f t="shared" si="8"/>
        <v>0</v>
      </c>
      <c r="V23" s="319">
        <f t="shared" si="8"/>
        <v>0</v>
      </c>
      <c r="W23" s="319">
        <f t="shared" si="8"/>
        <v>0</v>
      </c>
      <c r="X23" s="319">
        <f t="shared" si="8"/>
        <v>0</v>
      </c>
      <c r="Y23" s="319">
        <f t="shared" si="8"/>
        <v>0</v>
      </c>
      <c r="Z23" s="319">
        <f t="shared" si="8"/>
        <v>0</v>
      </c>
      <c r="AA23" s="312"/>
      <c r="AB23" s="319">
        <f>AB11*$F4/100</f>
        <v>0</v>
      </c>
      <c r="AC23" s="319">
        <f aca="true" t="shared" si="9" ref="AC23:AM23">AC11*$F4/100</f>
        <v>0</v>
      </c>
      <c r="AD23" s="319">
        <f t="shared" si="9"/>
        <v>0</v>
      </c>
      <c r="AE23" s="319">
        <f t="shared" si="9"/>
        <v>0</v>
      </c>
      <c r="AF23" s="319">
        <f t="shared" si="9"/>
        <v>0</v>
      </c>
      <c r="AG23" s="319">
        <f t="shared" si="9"/>
        <v>0</v>
      </c>
      <c r="AH23" s="319">
        <f t="shared" si="9"/>
        <v>0</v>
      </c>
      <c r="AI23" s="319">
        <f t="shared" si="9"/>
        <v>0</v>
      </c>
      <c r="AJ23" s="319">
        <f t="shared" si="9"/>
        <v>0</v>
      </c>
      <c r="AK23" s="319">
        <f t="shared" si="9"/>
        <v>0</v>
      </c>
      <c r="AL23" s="319">
        <f t="shared" si="9"/>
        <v>0</v>
      </c>
      <c r="AM23" s="319">
        <f t="shared" si="9"/>
        <v>0</v>
      </c>
      <c r="AN23" s="312"/>
      <c r="AO23" s="319">
        <f>AO11*$G4/100</f>
        <v>0</v>
      </c>
      <c r="AP23" s="319">
        <f aca="true" t="shared" si="10" ref="AP23:AZ23">AP11*$G4/100</f>
        <v>0</v>
      </c>
      <c r="AQ23" s="319">
        <f t="shared" si="10"/>
        <v>0</v>
      </c>
      <c r="AR23" s="319">
        <f t="shared" si="10"/>
        <v>0</v>
      </c>
      <c r="AS23" s="319">
        <f t="shared" si="10"/>
        <v>0</v>
      </c>
      <c r="AT23" s="319">
        <f t="shared" si="10"/>
        <v>0</v>
      </c>
      <c r="AU23" s="319">
        <f t="shared" si="10"/>
        <v>0</v>
      </c>
      <c r="AV23" s="319">
        <f t="shared" si="10"/>
        <v>0</v>
      </c>
      <c r="AW23" s="319">
        <f t="shared" si="10"/>
        <v>0</v>
      </c>
      <c r="AX23" s="319">
        <f t="shared" si="10"/>
        <v>0</v>
      </c>
      <c r="AY23" s="319">
        <f t="shared" si="10"/>
        <v>0</v>
      </c>
      <c r="AZ23" s="319">
        <f t="shared" si="10"/>
        <v>0</v>
      </c>
    </row>
    <row r="24" spans="1:52" ht="57" customHeight="1">
      <c r="A24" s="408"/>
      <c r="B24" s="590">
        <v>17</v>
      </c>
      <c r="C24" s="593" t="s">
        <v>174</v>
      </c>
      <c r="D24" s="415" t="s">
        <v>61</v>
      </c>
      <c r="E24" s="671">
        <f>(E17+E18+E19)*E22/100</f>
        <v>0</v>
      </c>
      <c r="F24" s="671">
        <f>(F17+F18+F19)*F22/100</f>
        <v>0</v>
      </c>
      <c r="G24" s="672">
        <f>(G17+G18+G19)*G22/100</f>
        <v>0</v>
      </c>
      <c r="H24" s="615" t="e">
        <f>(E24+F24+G24)/M24</f>
        <v>#DIV/0!</v>
      </c>
      <c r="I24" s="705">
        <f>SQRT(I19^2+I22^2+(I19^2)*(I22^2)/4)</f>
        <v>0</v>
      </c>
      <c r="J24" s="335">
        <f t="shared" si="7"/>
        <v>0</v>
      </c>
      <c r="K24" s="335">
        <f t="shared" si="7"/>
        <v>0</v>
      </c>
      <c r="L24" s="335">
        <f t="shared" si="7"/>
        <v>0</v>
      </c>
      <c r="M24" s="335">
        <f>J24+K24+L24</f>
        <v>0</v>
      </c>
      <c r="N24" s="310"/>
      <c r="O24" s="318">
        <f>$E22/100*(O17+O18+O19)</f>
        <v>0</v>
      </c>
      <c r="P24" s="318">
        <f aca="true" t="shared" si="11" ref="P24:Z24">$E22/100*(P17+P18+P19)</f>
        <v>0</v>
      </c>
      <c r="Q24" s="318">
        <f t="shared" si="11"/>
        <v>0</v>
      </c>
      <c r="R24" s="318">
        <f t="shared" si="11"/>
        <v>0</v>
      </c>
      <c r="S24" s="318">
        <f t="shared" si="11"/>
        <v>0</v>
      </c>
      <c r="T24" s="318">
        <f t="shared" si="11"/>
        <v>0</v>
      </c>
      <c r="U24" s="318">
        <f t="shared" si="11"/>
        <v>0</v>
      </c>
      <c r="V24" s="318">
        <f t="shared" si="11"/>
        <v>0</v>
      </c>
      <c r="W24" s="318">
        <f t="shared" si="11"/>
        <v>0</v>
      </c>
      <c r="X24" s="318">
        <f t="shared" si="11"/>
        <v>0</v>
      </c>
      <c r="Y24" s="318">
        <f t="shared" si="11"/>
        <v>0</v>
      </c>
      <c r="Z24" s="318">
        <f t="shared" si="11"/>
        <v>0</v>
      </c>
      <c r="AA24" s="312"/>
      <c r="AB24" s="318">
        <f>$F22/100*(AB17+AB18+AB19)</f>
        <v>0</v>
      </c>
      <c r="AC24" s="318">
        <f aca="true" t="shared" si="12" ref="AC24:AM24">$F22/100*(AC17+AC18+AC19)</f>
        <v>0</v>
      </c>
      <c r="AD24" s="318">
        <f t="shared" si="12"/>
        <v>0</v>
      </c>
      <c r="AE24" s="318">
        <f t="shared" si="12"/>
        <v>0</v>
      </c>
      <c r="AF24" s="318">
        <f t="shared" si="12"/>
        <v>0</v>
      </c>
      <c r="AG24" s="318">
        <f t="shared" si="12"/>
        <v>0</v>
      </c>
      <c r="AH24" s="318">
        <f t="shared" si="12"/>
        <v>0</v>
      </c>
      <c r="AI24" s="318">
        <f t="shared" si="12"/>
        <v>0</v>
      </c>
      <c r="AJ24" s="318">
        <f t="shared" si="12"/>
        <v>0</v>
      </c>
      <c r="AK24" s="318">
        <f t="shared" si="12"/>
        <v>0</v>
      </c>
      <c r="AL24" s="318">
        <f t="shared" si="12"/>
        <v>0</v>
      </c>
      <c r="AM24" s="318">
        <f t="shared" si="12"/>
        <v>0</v>
      </c>
      <c r="AN24" s="312"/>
      <c r="AO24" s="319">
        <f>$G22/100*(AO17+AO18+AO19)</f>
        <v>0</v>
      </c>
      <c r="AP24" s="318">
        <f aca="true" t="shared" si="13" ref="AP24:AZ24">$G22/100*(AP17+AP18+AP19)</f>
        <v>0</v>
      </c>
      <c r="AQ24" s="318">
        <f t="shared" si="13"/>
        <v>0</v>
      </c>
      <c r="AR24" s="318">
        <f t="shared" si="13"/>
        <v>0</v>
      </c>
      <c r="AS24" s="318">
        <f t="shared" si="13"/>
        <v>0</v>
      </c>
      <c r="AT24" s="318">
        <f t="shared" si="13"/>
        <v>0</v>
      </c>
      <c r="AU24" s="318">
        <f t="shared" si="13"/>
        <v>0</v>
      </c>
      <c r="AV24" s="318">
        <f t="shared" si="13"/>
        <v>0</v>
      </c>
      <c r="AW24" s="318">
        <f t="shared" si="13"/>
        <v>0</v>
      </c>
      <c r="AX24" s="318">
        <f t="shared" si="13"/>
        <v>0</v>
      </c>
      <c r="AY24" s="318">
        <f t="shared" si="13"/>
        <v>0</v>
      </c>
      <c r="AZ24" s="318">
        <f t="shared" si="13"/>
        <v>0</v>
      </c>
    </row>
    <row r="25" spans="1:52" ht="36">
      <c r="A25" s="408"/>
      <c r="B25" s="590">
        <v>18</v>
      </c>
      <c r="C25" s="593" t="s">
        <v>175</v>
      </c>
      <c r="D25" s="415" t="s">
        <v>61</v>
      </c>
      <c r="E25" s="671">
        <f>E23+E24</f>
        <v>0</v>
      </c>
      <c r="F25" s="671">
        <f>F23+F24</f>
        <v>0</v>
      </c>
      <c r="G25" s="672">
        <f>G23+G24</f>
        <v>0</v>
      </c>
      <c r="H25" s="615" t="e">
        <f>(E25+F25+G25)/M25</f>
        <v>#DIV/0!</v>
      </c>
      <c r="I25" s="705" t="e">
        <f>(SQRT(H23^2*I23^2+H24^2*I24^2))/(H23+H24)</f>
        <v>#DIV/0!</v>
      </c>
      <c r="J25" s="335">
        <f t="shared" si="7"/>
        <v>0</v>
      </c>
      <c r="K25" s="335">
        <f t="shared" si="7"/>
        <v>0</v>
      </c>
      <c r="L25" s="335">
        <f t="shared" si="7"/>
        <v>0</v>
      </c>
      <c r="M25" s="335">
        <f>J25+K25+L25</f>
        <v>0</v>
      </c>
      <c r="N25" s="310"/>
      <c r="O25" s="320">
        <f>O23+O24</f>
        <v>0</v>
      </c>
      <c r="P25" s="321">
        <f aca="true" t="shared" si="14" ref="P25:Z25">P23+P24</f>
        <v>0</v>
      </c>
      <c r="Q25" s="321">
        <f t="shared" si="14"/>
        <v>0</v>
      </c>
      <c r="R25" s="321">
        <f t="shared" si="14"/>
        <v>0</v>
      </c>
      <c r="S25" s="321">
        <f t="shared" si="14"/>
        <v>0</v>
      </c>
      <c r="T25" s="321">
        <f t="shared" si="14"/>
        <v>0</v>
      </c>
      <c r="U25" s="321">
        <f t="shared" si="14"/>
        <v>0</v>
      </c>
      <c r="V25" s="321">
        <f t="shared" si="14"/>
        <v>0</v>
      </c>
      <c r="W25" s="321">
        <f t="shared" si="14"/>
        <v>0</v>
      </c>
      <c r="X25" s="321">
        <f t="shared" si="14"/>
        <v>0</v>
      </c>
      <c r="Y25" s="321">
        <f t="shared" si="14"/>
        <v>0</v>
      </c>
      <c r="Z25" s="321">
        <f t="shared" si="14"/>
        <v>0</v>
      </c>
      <c r="AA25" s="312"/>
      <c r="AB25" s="320">
        <f>AB23+AB24</f>
        <v>0</v>
      </c>
      <c r="AC25" s="320">
        <f aca="true" t="shared" si="15" ref="AC25:AM25">AC23+AC24</f>
        <v>0</v>
      </c>
      <c r="AD25" s="320">
        <f t="shared" si="15"/>
        <v>0</v>
      </c>
      <c r="AE25" s="320">
        <f t="shared" si="15"/>
        <v>0</v>
      </c>
      <c r="AF25" s="320">
        <f t="shared" si="15"/>
        <v>0</v>
      </c>
      <c r="AG25" s="320">
        <f t="shared" si="15"/>
        <v>0</v>
      </c>
      <c r="AH25" s="320">
        <f t="shared" si="15"/>
        <v>0</v>
      </c>
      <c r="AI25" s="320">
        <f t="shared" si="15"/>
        <v>0</v>
      </c>
      <c r="AJ25" s="320">
        <f t="shared" si="15"/>
        <v>0</v>
      </c>
      <c r="AK25" s="320">
        <f t="shared" si="15"/>
        <v>0</v>
      </c>
      <c r="AL25" s="320">
        <f t="shared" si="15"/>
        <v>0</v>
      </c>
      <c r="AM25" s="320">
        <f t="shared" si="15"/>
        <v>0</v>
      </c>
      <c r="AN25" s="312"/>
      <c r="AO25" s="322">
        <f>AO23+AO24</f>
        <v>0</v>
      </c>
      <c r="AP25" s="320">
        <f aca="true" t="shared" si="16" ref="AP25:AZ25">AP23+AP24</f>
        <v>0</v>
      </c>
      <c r="AQ25" s="320">
        <f t="shared" si="16"/>
        <v>0</v>
      </c>
      <c r="AR25" s="320">
        <f t="shared" si="16"/>
        <v>0</v>
      </c>
      <c r="AS25" s="320">
        <f t="shared" si="16"/>
        <v>0</v>
      </c>
      <c r="AT25" s="320">
        <f t="shared" si="16"/>
        <v>0</v>
      </c>
      <c r="AU25" s="320">
        <f t="shared" si="16"/>
        <v>0</v>
      </c>
      <c r="AV25" s="320">
        <f t="shared" si="16"/>
        <v>0</v>
      </c>
      <c r="AW25" s="320">
        <f t="shared" si="16"/>
        <v>0</v>
      </c>
      <c r="AX25" s="320">
        <f t="shared" si="16"/>
        <v>0</v>
      </c>
      <c r="AY25" s="320">
        <f t="shared" si="16"/>
        <v>0</v>
      </c>
      <c r="AZ25" s="320">
        <f t="shared" si="16"/>
        <v>0</v>
      </c>
    </row>
    <row r="26" spans="1:52" ht="18">
      <c r="A26" s="408"/>
      <c r="B26" s="590"/>
      <c r="C26" s="597" t="s">
        <v>176</v>
      </c>
      <c r="D26" s="415"/>
      <c r="E26" s="406"/>
      <c r="F26" s="406"/>
      <c r="G26" s="609"/>
      <c r="H26" s="615"/>
      <c r="I26" s="705"/>
      <c r="J26" s="336"/>
      <c r="K26" s="336"/>
      <c r="L26" s="336"/>
      <c r="M26" s="336"/>
      <c r="N26" s="310"/>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c r="AL26" s="312"/>
      <c r="AM26" s="312"/>
      <c r="AN26" s="312"/>
      <c r="AO26" s="312"/>
      <c r="AP26" s="312"/>
      <c r="AQ26" s="312"/>
      <c r="AR26" s="312"/>
      <c r="AS26" s="312"/>
      <c r="AT26" s="312"/>
      <c r="AU26" s="312"/>
      <c r="AV26" s="312"/>
      <c r="AW26" s="312"/>
      <c r="AX26" s="312"/>
      <c r="AY26" s="312"/>
      <c r="AZ26" s="312"/>
    </row>
    <row r="27" spans="1:52" ht="18">
      <c r="A27" s="408" t="s">
        <v>177</v>
      </c>
      <c r="B27" s="590">
        <v>19</v>
      </c>
      <c r="C27" s="593" t="s">
        <v>178</v>
      </c>
      <c r="D27" s="415" t="s">
        <v>61</v>
      </c>
      <c r="E27" s="350">
        <f>SUM(O27:Z27)</f>
        <v>0</v>
      </c>
      <c r="F27" s="350">
        <f>SUM(AB27:AM27)</f>
        <v>0</v>
      </c>
      <c r="G27" s="608">
        <f>SUM(AO27:AZ27)</f>
        <v>0</v>
      </c>
      <c r="H27" s="615" t="e">
        <f>(E27+F27+G27)/M27</f>
        <v>#DIV/0!</v>
      </c>
      <c r="I27" s="706"/>
      <c r="J27" s="335">
        <f aca="true" t="shared" si="17" ref="J27:L31">IF(E27&gt;0,1,0)</f>
        <v>0</v>
      </c>
      <c r="K27" s="335">
        <f t="shared" si="17"/>
        <v>0</v>
      </c>
      <c r="L27" s="335">
        <f t="shared" si="17"/>
        <v>0</v>
      </c>
      <c r="M27" s="335">
        <f>J27+K27+L27</f>
        <v>0</v>
      </c>
      <c r="N27" s="310"/>
      <c r="O27" s="323">
        <f>'1. Entrada - 94-95'!$R63</f>
        <v>0</v>
      </c>
      <c r="P27" s="323">
        <f>'1. Entrada - 94-95'!S63</f>
        <v>0</v>
      </c>
      <c r="Q27" s="323">
        <f>'1. Entrada - 94-95'!T63</f>
        <v>0</v>
      </c>
      <c r="R27" s="323">
        <f>'1. Entrada - 94-95'!U63</f>
        <v>0</v>
      </c>
      <c r="S27" s="323">
        <f>'1. Entrada - 94-95'!V63</f>
        <v>0</v>
      </c>
      <c r="T27" s="323">
        <f>'1. Entrada - 94-95'!W63</f>
        <v>0</v>
      </c>
      <c r="U27" s="323">
        <f>'1. Entrada - 94-95'!X63</f>
        <v>0</v>
      </c>
      <c r="V27" s="323">
        <f>'1. Entrada - 94-95'!Y63</f>
        <v>0</v>
      </c>
      <c r="W27" s="323">
        <f>'1. Entrada - 94-95'!Z63</f>
        <v>0</v>
      </c>
      <c r="X27" s="323">
        <f>'1. Entrada - 94-95'!AA63</f>
        <v>0</v>
      </c>
      <c r="Y27" s="323">
        <f>'1. Entrada - 94-95'!AB63</f>
        <v>0</v>
      </c>
      <c r="Z27" s="323">
        <f>'1. Entrada - 94-95'!AC63</f>
        <v>0</v>
      </c>
      <c r="AA27" s="312"/>
      <c r="AB27" s="323">
        <f>'2. Entrada - 95-96'!R63</f>
        <v>0</v>
      </c>
      <c r="AC27" s="323">
        <f>'2. Entrada - 95-96'!S63</f>
        <v>0</v>
      </c>
      <c r="AD27" s="323">
        <f>'2. Entrada - 95-96'!T63</f>
        <v>0</v>
      </c>
      <c r="AE27" s="323">
        <f>'2. Entrada - 95-96'!U63</f>
        <v>0</v>
      </c>
      <c r="AF27" s="323">
        <f>'2. Entrada - 95-96'!V63</f>
        <v>0</v>
      </c>
      <c r="AG27" s="323">
        <f>'2. Entrada - 95-96'!W63</f>
        <v>0</v>
      </c>
      <c r="AH27" s="323">
        <f>'2. Entrada - 95-96'!X63</f>
        <v>0</v>
      </c>
      <c r="AI27" s="323">
        <f>'2. Entrada - 95-96'!Y63</f>
        <v>0</v>
      </c>
      <c r="AJ27" s="323">
        <f>'2. Entrada - 95-96'!Z63</f>
        <v>0</v>
      </c>
      <c r="AK27" s="323">
        <f>'2. Entrada - 95-96'!AA63</f>
        <v>0</v>
      </c>
      <c r="AL27" s="323">
        <f>'2. Entrada - 95-96'!AB63</f>
        <v>0</v>
      </c>
      <c r="AM27" s="323">
        <f>'2. Entrada - 95-96'!AC63</f>
        <v>0</v>
      </c>
      <c r="AN27" s="312"/>
      <c r="AO27" s="323">
        <f>'3. Entrada - 99-00'!R63</f>
        <v>0</v>
      </c>
      <c r="AP27" s="323">
        <f>'3. Entrada - 99-00'!S63</f>
        <v>0</v>
      </c>
      <c r="AQ27" s="323">
        <f>'3. Entrada - 99-00'!T63</f>
        <v>0</v>
      </c>
      <c r="AR27" s="323">
        <f>'3. Entrada - 99-00'!U63</f>
        <v>0</v>
      </c>
      <c r="AS27" s="323">
        <f>'3. Entrada - 99-00'!V63</f>
        <v>0</v>
      </c>
      <c r="AT27" s="323">
        <f>'3. Entrada - 99-00'!W63</f>
        <v>0</v>
      </c>
      <c r="AU27" s="323">
        <f>'3. Entrada - 99-00'!X63</f>
        <v>0</v>
      </c>
      <c r="AV27" s="323">
        <f>'3. Entrada - 99-00'!Y63</f>
        <v>0</v>
      </c>
      <c r="AW27" s="323">
        <f>'3. Entrada - 99-00'!Z63</f>
        <v>0</v>
      </c>
      <c r="AX27" s="323">
        <f>'3. Entrada - 99-00'!AA63</f>
        <v>0</v>
      </c>
      <c r="AY27" s="323">
        <f>'3. Entrada - 99-00'!AB63</f>
        <v>0</v>
      </c>
      <c r="AZ27" s="323">
        <f>'3. Entrada - 99-00'!AC63</f>
        <v>0</v>
      </c>
    </row>
    <row r="28" spans="1:52" ht="18">
      <c r="A28" s="408"/>
      <c r="B28" s="590">
        <v>20</v>
      </c>
      <c r="C28" s="593" t="s">
        <v>179</v>
      </c>
      <c r="D28" s="415" t="s">
        <v>61</v>
      </c>
      <c r="E28" s="350">
        <f>SUM(O28:Z28)</f>
        <v>0</v>
      </c>
      <c r="F28" s="350">
        <f>SUM(AB28:AM28)</f>
        <v>0</v>
      </c>
      <c r="G28" s="608">
        <f>SUM(AO28:AZ28)</f>
        <v>0</v>
      </c>
      <c r="H28" s="615" t="e">
        <f>(E28+F28+G28)/M28</f>
        <v>#DIV/0!</v>
      </c>
      <c r="I28" s="705" t="e">
        <f>(SQRT(H13^2*I13^2+H27^2*I27^2))/(H13+H27)</f>
        <v>#DIV/0!</v>
      </c>
      <c r="J28" s="335">
        <f t="shared" si="17"/>
        <v>0</v>
      </c>
      <c r="K28" s="335">
        <f t="shared" si="17"/>
        <v>0</v>
      </c>
      <c r="L28" s="335">
        <f t="shared" si="17"/>
        <v>0</v>
      </c>
      <c r="M28" s="335">
        <f>J28+K28+L28</f>
        <v>0</v>
      </c>
      <c r="N28" s="310"/>
      <c r="O28" s="316">
        <f>'1. Entrada - 94-95'!$R65</f>
        <v>0</v>
      </c>
      <c r="P28" s="316">
        <f>'1. Entrada - 94-95'!S65</f>
        <v>0</v>
      </c>
      <c r="Q28" s="316">
        <f>'1. Entrada - 94-95'!T65</f>
        <v>0</v>
      </c>
      <c r="R28" s="316">
        <f>'1. Entrada - 94-95'!U65</f>
        <v>0</v>
      </c>
      <c r="S28" s="316">
        <f>'1. Entrada - 94-95'!V65</f>
        <v>0</v>
      </c>
      <c r="T28" s="316">
        <f>'1. Entrada - 94-95'!W65</f>
        <v>0</v>
      </c>
      <c r="U28" s="316">
        <f>'1. Entrada - 94-95'!X65</f>
        <v>0</v>
      </c>
      <c r="V28" s="316">
        <f>'1. Entrada - 94-95'!Y65</f>
        <v>0</v>
      </c>
      <c r="W28" s="316">
        <f>'1. Entrada - 94-95'!Z65</f>
        <v>0</v>
      </c>
      <c r="X28" s="316">
        <f>'1. Entrada - 94-95'!AA65</f>
        <v>0</v>
      </c>
      <c r="Y28" s="316">
        <f>'1. Entrada - 94-95'!AB65</f>
        <v>0</v>
      </c>
      <c r="Z28" s="316">
        <f>'1. Entrada - 94-95'!AC65</f>
        <v>0</v>
      </c>
      <c r="AA28" s="324"/>
      <c r="AB28" s="316">
        <f>'2. Entrada - 95-96'!R65</f>
        <v>0</v>
      </c>
      <c r="AC28" s="316">
        <f>'2. Entrada - 95-96'!S65</f>
        <v>0</v>
      </c>
      <c r="AD28" s="316">
        <f>'2. Entrada - 95-96'!T65</f>
        <v>0</v>
      </c>
      <c r="AE28" s="316">
        <f>'2. Entrada - 95-96'!U65</f>
        <v>0</v>
      </c>
      <c r="AF28" s="316">
        <f>'2. Entrada - 95-96'!V65</f>
        <v>0</v>
      </c>
      <c r="AG28" s="316">
        <f>'2. Entrada - 95-96'!W65</f>
        <v>0</v>
      </c>
      <c r="AH28" s="316">
        <f>'2. Entrada - 95-96'!X65</f>
        <v>0</v>
      </c>
      <c r="AI28" s="316">
        <f>'2. Entrada - 95-96'!Y65</f>
        <v>0</v>
      </c>
      <c r="AJ28" s="316">
        <f>'2. Entrada - 95-96'!Z65</f>
        <v>0</v>
      </c>
      <c r="AK28" s="316">
        <f>'2. Entrada - 95-96'!AA65</f>
        <v>0</v>
      </c>
      <c r="AL28" s="316">
        <f>'2. Entrada - 95-96'!AB65</f>
        <v>0</v>
      </c>
      <c r="AM28" s="316">
        <f>'2. Entrada - 95-96'!AC65</f>
        <v>0</v>
      </c>
      <c r="AN28" s="324"/>
      <c r="AO28" s="316">
        <f>'3. Entrada - 99-00'!R65</f>
        <v>0</v>
      </c>
      <c r="AP28" s="316">
        <f>'3. Entrada - 99-00'!S65</f>
        <v>0</v>
      </c>
      <c r="AQ28" s="316">
        <f>'3. Entrada - 99-00'!T65</f>
        <v>0</v>
      </c>
      <c r="AR28" s="316">
        <f>'3. Entrada - 99-00'!U65</f>
        <v>0</v>
      </c>
      <c r="AS28" s="316">
        <f>'3. Entrada - 99-00'!V65</f>
        <v>0</v>
      </c>
      <c r="AT28" s="316">
        <f>'3. Entrada - 99-00'!W65</f>
        <v>0</v>
      </c>
      <c r="AU28" s="316">
        <f>'3. Entrada - 99-00'!X65</f>
        <v>0</v>
      </c>
      <c r="AV28" s="316">
        <f>'3. Entrada - 99-00'!Y65</f>
        <v>0</v>
      </c>
      <c r="AW28" s="316">
        <f>'3. Entrada - 99-00'!Z65</f>
        <v>0</v>
      </c>
      <c r="AX28" s="316">
        <f>'3. Entrada - 99-00'!AA65</f>
        <v>0</v>
      </c>
      <c r="AY28" s="316">
        <f>'3. Entrada - 99-00'!AB65</f>
        <v>0</v>
      </c>
      <c r="AZ28" s="316">
        <f>'3. Entrada - 99-00'!AC65</f>
        <v>0</v>
      </c>
    </row>
    <row r="29" spans="1:52" ht="18">
      <c r="A29" s="408"/>
      <c r="B29" s="590">
        <v>21</v>
      </c>
      <c r="C29" s="593" t="s">
        <v>180</v>
      </c>
      <c r="D29" s="415" t="s">
        <v>61</v>
      </c>
      <c r="E29" s="675">
        <f>'1. Entrada - 94-95'!$W$163</f>
        <v>0</v>
      </c>
      <c r="F29" s="675">
        <f>'2. Entrada - 95-96'!$W$163</f>
        <v>0</v>
      </c>
      <c r="G29" s="676">
        <f>'3. Entrada - 99-00'!$W$176</f>
        <v>0</v>
      </c>
      <c r="H29" s="615" t="e">
        <f>(E29+F29+G29)/M29</f>
        <v>#DIV/0!</v>
      </c>
      <c r="I29" s="705" t="e">
        <f>1.3*I28</f>
        <v>#DIV/0!</v>
      </c>
      <c r="J29" s="335">
        <f t="shared" si="17"/>
        <v>0</v>
      </c>
      <c r="K29" s="335">
        <f t="shared" si="17"/>
        <v>0</v>
      </c>
      <c r="L29" s="335">
        <f t="shared" si="17"/>
        <v>0</v>
      </c>
      <c r="M29" s="335">
        <f>J29+K29+L29</f>
        <v>0</v>
      </c>
      <c r="N29" s="310"/>
      <c r="O29" s="325" t="e">
        <f>O28/$E28*$E29</f>
        <v>#DIV/0!</v>
      </c>
      <c r="P29" s="325" t="e">
        <f aca="true" t="shared" si="18" ref="P29:Z29">P28/$E28*$E29</f>
        <v>#DIV/0!</v>
      </c>
      <c r="Q29" s="325" t="e">
        <f t="shared" si="18"/>
        <v>#DIV/0!</v>
      </c>
      <c r="R29" s="325" t="e">
        <f t="shared" si="18"/>
        <v>#DIV/0!</v>
      </c>
      <c r="S29" s="325" t="e">
        <f t="shared" si="18"/>
        <v>#DIV/0!</v>
      </c>
      <c r="T29" s="325" t="e">
        <f t="shared" si="18"/>
        <v>#DIV/0!</v>
      </c>
      <c r="U29" s="325" t="e">
        <f t="shared" si="18"/>
        <v>#DIV/0!</v>
      </c>
      <c r="V29" s="325" t="e">
        <f t="shared" si="18"/>
        <v>#DIV/0!</v>
      </c>
      <c r="W29" s="325" t="e">
        <f t="shared" si="18"/>
        <v>#DIV/0!</v>
      </c>
      <c r="X29" s="325" t="e">
        <f t="shared" si="18"/>
        <v>#DIV/0!</v>
      </c>
      <c r="Y29" s="325" t="e">
        <f t="shared" si="18"/>
        <v>#DIV/0!</v>
      </c>
      <c r="Z29" s="325" t="e">
        <f t="shared" si="18"/>
        <v>#DIV/0!</v>
      </c>
      <c r="AA29" s="324"/>
      <c r="AB29" s="325" t="e">
        <f>AB28/$F28*$F29</f>
        <v>#DIV/0!</v>
      </c>
      <c r="AC29" s="325" t="e">
        <f aca="true" t="shared" si="19" ref="AC29:AM29">AC28/$F28*$F29</f>
        <v>#DIV/0!</v>
      </c>
      <c r="AD29" s="325" t="e">
        <f t="shared" si="19"/>
        <v>#DIV/0!</v>
      </c>
      <c r="AE29" s="325" t="e">
        <f t="shared" si="19"/>
        <v>#DIV/0!</v>
      </c>
      <c r="AF29" s="325" t="e">
        <f t="shared" si="19"/>
        <v>#DIV/0!</v>
      </c>
      <c r="AG29" s="325" t="e">
        <f t="shared" si="19"/>
        <v>#DIV/0!</v>
      </c>
      <c r="AH29" s="325" t="e">
        <f t="shared" si="19"/>
        <v>#DIV/0!</v>
      </c>
      <c r="AI29" s="325" t="e">
        <f t="shared" si="19"/>
        <v>#DIV/0!</v>
      </c>
      <c r="AJ29" s="325" t="e">
        <f t="shared" si="19"/>
        <v>#DIV/0!</v>
      </c>
      <c r="AK29" s="325" t="e">
        <f t="shared" si="19"/>
        <v>#DIV/0!</v>
      </c>
      <c r="AL29" s="325" t="e">
        <f t="shared" si="19"/>
        <v>#DIV/0!</v>
      </c>
      <c r="AM29" s="325" t="e">
        <f t="shared" si="19"/>
        <v>#DIV/0!</v>
      </c>
      <c r="AN29" s="324"/>
      <c r="AO29" s="325" t="e">
        <f>AO28/$G28*$G29</f>
        <v>#DIV/0!</v>
      </c>
      <c r="AP29" s="325" t="e">
        <f aca="true" t="shared" si="20" ref="AP29:AZ29">AP28/$G28*$G29</f>
        <v>#DIV/0!</v>
      </c>
      <c r="AQ29" s="325" t="e">
        <f t="shared" si="20"/>
        <v>#DIV/0!</v>
      </c>
      <c r="AR29" s="325" t="e">
        <f t="shared" si="20"/>
        <v>#DIV/0!</v>
      </c>
      <c r="AS29" s="325" t="e">
        <f t="shared" si="20"/>
        <v>#DIV/0!</v>
      </c>
      <c r="AT29" s="325" t="e">
        <f t="shared" si="20"/>
        <v>#DIV/0!</v>
      </c>
      <c r="AU29" s="325" t="e">
        <f t="shared" si="20"/>
        <v>#DIV/0!</v>
      </c>
      <c r="AV29" s="325" t="e">
        <f t="shared" si="20"/>
        <v>#DIV/0!</v>
      </c>
      <c r="AW29" s="325" t="e">
        <f t="shared" si="20"/>
        <v>#DIV/0!</v>
      </c>
      <c r="AX29" s="325" t="e">
        <f t="shared" si="20"/>
        <v>#DIV/0!</v>
      </c>
      <c r="AY29" s="325" t="e">
        <f t="shared" si="20"/>
        <v>#DIV/0!</v>
      </c>
      <c r="AZ29" s="325" t="e">
        <f t="shared" si="20"/>
        <v>#DIV/0!</v>
      </c>
    </row>
    <row r="30" spans="1:52" ht="23.25">
      <c r="A30" s="408"/>
      <c r="B30" s="590">
        <v>22</v>
      </c>
      <c r="C30" s="593" t="s">
        <v>181</v>
      </c>
      <c r="D30" s="415" t="s">
        <v>61</v>
      </c>
      <c r="E30" s="354">
        <f>SUM(O30:Z30)</f>
        <v>0</v>
      </c>
      <c r="F30" s="350">
        <f>SUM(AB30:AM30)</f>
        <v>0</v>
      </c>
      <c r="G30" s="608">
        <f>SUM(AO30:AZ30)</f>
        <v>0</v>
      </c>
      <c r="H30" s="615">
        <f>(E30+F30+G30)/M30</f>
        <v>0</v>
      </c>
      <c r="I30" s="704"/>
      <c r="J30" s="335">
        <f t="shared" si="17"/>
        <v>0</v>
      </c>
      <c r="K30" s="335">
        <f t="shared" si="17"/>
        <v>0</v>
      </c>
      <c r="L30" s="335">
        <f t="shared" si="17"/>
        <v>0</v>
      </c>
      <c r="M30" s="687">
        <f>IF(J30+K30+L30=0,1,J30+K30+L30)</f>
        <v>1</v>
      </c>
      <c r="N30" s="310"/>
      <c r="O30" s="326">
        <f>'1. Entrada - 94-95'!Q243</f>
        <v>0</v>
      </c>
      <c r="P30" s="326">
        <f>'1. Entrada - 94-95'!R243</f>
        <v>0</v>
      </c>
      <c r="Q30" s="326">
        <f>'1. Entrada - 94-95'!S243</f>
        <v>0</v>
      </c>
      <c r="R30" s="326">
        <f>'1. Entrada - 94-95'!T243</f>
        <v>0</v>
      </c>
      <c r="S30" s="326">
        <f>'1. Entrada - 94-95'!U243</f>
        <v>0</v>
      </c>
      <c r="T30" s="326">
        <f>'1. Entrada - 94-95'!V243</f>
        <v>0</v>
      </c>
      <c r="U30" s="326">
        <f>'1. Entrada - 94-95'!W243</f>
        <v>0</v>
      </c>
      <c r="V30" s="326">
        <f>'1. Entrada - 94-95'!X243</f>
        <v>0</v>
      </c>
      <c r="W30" s="326">
        <f>'1. Entrada - 94-95'!Y243</f>
        <v>0</v>
      </c>
      <c r="X30" s="326">
        <f>'1. Entrada - 94-95'!Z243</f>
        <v>0</v>
      </c>
      <c r="Y30" s="326">
        <f>'1. Entrada - 94-95'!AA243</f>
        <v>0</v>
      </c>
      <c r="Z30" s="326">
        <f>'1. Entrada - 94-95'!AB243</f>
        <v>0</v>
      </c>
      <c r="AA30" s="324"/>
      <c r="AB30" s="326">
        <f>'2. Entrada - 95-96'!Q243</f>
        <v>0</v>
      </c>
      <c r="AC30" s="326">
        <f>'2. Entrada - 95-96'!R243</f>
        <v>0</v>
      </c>
      <c r="AD30" s="326">
        <f>'2. Entrada - 95-96'!S243</f>
        <v>0</v>
      </c>
      <c r="AE30" s="326">
        <f>'2. Entrada - 95-96'!T243</f>
        <v>0</v>
      </c>
      <c r="AF30" s="326">
        <f>'2. Entrada - 95-96'!U243</f>
        <v>0</v>
      </c>
      <c r="AG30" s="326">
        <f>'2. Entrada - 95-96'!V243</f>
        <v>0</v>
      </c>
      <c r="AH30" s="326">
        <f>'2. Entrada - 95-96'!W243</f>
        <v>0</v>
      </c>
      <c r="AI30" s="326">
        <f>'2. Entrada - 95-96'!X243</f>
        <v>0</v>
      </c>
      <c r="AJ30" s="326">
        <f>'2. Entrada - 95-96'!Y243</f>
        <v>0</v>
      </c>
      <c r="AK30" s="326">
        <f>'2. Entrada - 95-96'!Z243</f>
        <v>0</v>
      </c>
      <c r="AL30" s="326">
        <f>'2. Entrada - 95-96'!AA243</f>
        <v>0</v>
      </c>
      <c r="AM30" s="326">
        <f>'2. Entrada - 95-96'!AB243</f>
        <v>0</v>
      </c>
      <c r="AN30" s="324"/>
      <c r="AO30" s="326">
        <f>'3. Entrada - 99-00'!Q256</f>
        <v>0</v>
      </c>
      <c r="AP30" s="326">
        <f>'3. Entrada - 99-00'!R256</f>
        <v>0</v>
      </c>
      <c r="AQ30" s="326">
        <f>'3. Entrada - 99-00'!S256</f>
        <v>0</v>
      </c>
      <c r="AR30" s="326">
        <f>'3. Entrada - 99-00'!T256</f>
        <v>0</v>
      </c>
      <c r="AS30" s="326">
        <f>'3. Entrada - 99-00'!U256</f>
        <v>0</v>
      </c>
      <c r="AT30" s="326">
        <f>'3. Entrada - 99-00'!V256</f>
        <v>0</v>
      </c>
      <c r="AU30" s="326">
        <f>'3. Entrada - 99-00'!W256</f>
        <v>0</v>
      </c>
      <c r="AV30" s="326">
        <f>'3. Entrada - 99-00'!X256</f>
        <v>0</v>
      </c>
      <c r="AW30" s="326">
        <f>'3. Entrada - 99-00'!Y256</f>
        <v>0</v>
      </c>
      <c r="AX30" s="326">
        <f>'3. Entrada - 99-00'!Z256</f>
        <v>0</v>
      </c>
      <c r="AY30" s="326">
        <f>'3. Entrada - 99-00'!AA256</f>
        <v>0</v>
      </c>
      <c r="AZ30" s="326">
        <f>'3. Entrada - 99-00'!AB256</f>
        <v>0</v>
      </c>
    </row>
    <row r="31" spans="1:52" ht="36">
      <c r="A31" s="408"/>
      <c r="B31" s="590">
        <v>23</v>
      </c>
      <c r="C31" s="593" t="s">
        <v>182</v>
      </c>
      <c r="D31" s="415" t="s">
        <v>61</v>
      </c>
      <c r="E31" s="350">
        <f>SUM(E28:E30)</f>
        <v>0</v>
      </c>
      <c r="F31" s="350">
        <f>SUM(F28:F30)</f>
        <v>0</v>
      </c>
      <c r="G31" s="608">
        <f>SUM(G28:G30)</f>
        <v>0</v>
      </c>
      <c r="H31" s="615" t="e">
        <f>(E31+F31+G31)/M31</f>
        <v>#DIV/0!</v>
      </c>
      <c r="I31" s="705" t="e">
        <f>(SQRT(H28^2*I28^2+H29^2*I19^2+H30^2*I30^2))/(H28+H29+H30)</f>
        <v>#DIV/0!</v>
      </c>
      <c r="J31" s="335">
        <f t="shared" si="17"/>
        <v>0</v>
      </c>
      <c r="K31" s="335">
        <f t="shared" si="17"/>
        <v>0</v>
      </c>
      <c r="L31" s="335">
        <f t="shared" si="17"/>
        <v>0</v>
      </c>
      <c r="M31" s="335">
        <f>J31+K31+L31</f>
        <v>0</v>
      </c>
      <c r="N31" s="310"/>
      <c r="O31" s="325" t="e">
        <f>O28+O30+O29</f>
        <v>#DIV/0!</v>
      </c>
      <c r="P31" s="325" t="e">
        <f aca="true" t="shared" si="21" ref="P31:Z31">P28+P30+P29</f>
        <v>#DIV/0!</v>
      </c>
      <c r="Q31" s="325" t="e">
        <f t="shared" si="21"/>
        <v>#DIV/0!</v>
      </c>
      <c r="R31" s="325" t="e">
        <f t="shared" si="21"/>
        <v>#DIV/0!</v>
      </c>
      <c r="S31" s="325" t="e">
        <f t="shared" si="21"/>
        <v>#DIV/0!</v>
      </c>
      <c r="T31" s="325" t="e">
        <f t="shared" si="21"/>
        <v>#DIV/0!</v>
      </c>
      <c r="U31" s="325" t="e">
        <f t="shared" si="21"/>
        <v>#DIV/0!</v>
      </c>
      <c r="V31" s="325" t="e">
        <f t="shared" si="21"/>
        <v>#DIV/0!</v>
      </c>
      <c r="W31" s="325" t="e">
        <f t="shared" si="21"/>
        <v>#DIV/0!</v>
      </c>
      <c r="X31" s="325" t="e">
        <f t="shared" si="21"/>
        <v>#DIV/0!</v>
      </c>
      <c r="Y31" s="325" t="e">
        <f t="shared" si="21"/>
        <v>#DIV/0!</v>
      </c>
      <c r="Z31" s="325" t="e">
        <f t="shared" si="21"/>
        <v>#DIV/0!</v>
      </c>
      <c r="AA31" s="324"/>
      <c r="AB31" s="325" t="e">
        <f>AB28+AB30+AB29</f>
        <v>#DIV/0!</v>
      </c>
      <c r="AC31" s="325" t="e">
        <f aca="true" t="shared" si="22" ref="AC31:AM31">AC28+AC30+AC29</f>
        <v>#DIV/0!</v>
      </c>
      <c r="AD31" s="325" t="e">
        <f t="shared" si="22"/>
        <v>#DIV/0!</v>
      </c>
      <c r="AE31" s="325" t="e">
        <f t="shared" si="22"/>
        <v>#DIV/0!</v>
      </c>
      <c r="AF31" s="325" t="e">
        <f t="shared" si="22"/>
        <v>#DIV/0!</v>
      </c>
      <c r="AG31" s="325" t="e">
        <f t="shared" si="22"/>
        <v>#DIV/0!</v>
      </c>
      <c r="AH31" s="325" t="e">
        <f t="shared" si="22"/>
        <v>#DIV/0!</v>
      </c>
      <c r="AI31" s="325" t="e">
        <f t="shared" si="22"/>
        <v>#DIV/0!</v>
      </c>
      <c r="AJ31" s="325" t="e">
        <f t="shared" si="22"/>
        <v>#DIV/0!</v>
      </c>
      <c r="AK31" s="325" t="e">
        <f t="shared" si="22"/>
        <v>#DIV/0!</v>
      </c>
      <c r="AL31" s="325" t="e">
        <f t="shared" si="22"/>
        <v>#DIV/0!</v>
      </c>
      <c r="AM31" s="325" t="e">
        <f t="shared" si="22"/>
        <v>#DIV/0!</v>
      </c>
      <c r="AN31" s="324"/>
      <c r="AO31" s="325" t="e">
        <f>AO28+AO30+AO29</f>
        <v>#DIV/0!</v>
      </c>
      <c r="AP31" s="325" t="e">
        <f aca="true" t="shared" si="23" ref="AP31:AZ31">AP28+AP30+AP29</f>
        <v>#DIV/0!</v>
      </c>
      <c r="AQ31" s="325" t="e">
        <f t="shared" si="23"/>
        <v>#DIV/0!</v>
      </c>
      <c r="AR31" s="325" t="e">
        <f t="shared" si="23"/>
        <v>#DIV/0!</v>
      </c>
      <c r="AS31" s="325" t="e">
        <f t="shared" si="23"/>
        <v>#DIV/0!</v>
      </c>
      <c r="AT31" s="325" t="e">
        <f t="shared" si="23"/>
        <v>#DIV/0!</v>
      </c>
      <c r="AU31" s="325" t="e">
        <f t="shared" si="23"/>
        <v>#DIV/0!</v>
      </c>
      <c r="AV31" s="325" t="e">
        <f t="shared" si="23"/>
        <v>#DIV/0!</v>
      </c>
      <c r="AW31" s="325" t="e">
        <f t="shared" si="23"/>
        <v>#DIV/0!</v>
      </c>
      <c r="AX31" s="325" t="e">
        <f t="shared" si="23"/>
        <v>#DIV/0!</v>
      </c>
      <c r="AY31" s="325" t="e">
        <f t="shared" si="23"/>
        <v>#DIV/0!</v>
      </c>
      <c r="AZ31" s="325" t="e">
        <f t="shared" si="23"/>
        <v>#DIV/0!</v>
      </c>
    </row>
    <row r="32" spans="1:52" ht="18">
      <c r="A32" s="408"/>
      <c r="B32" s="590"/>
      <c r="C32" s="597" t="s">
        <v>183</v>
      </c>
      <c r="D32" s="419"/>
      <c r="E32" s="406"/>
      <c r="F32" s="406"/>
      <c r="G32" s="609"/>
      <c r="H32" s="618"/>
      <c r="I32" s="705"/>
      <c r="J32" s="336"/>
      <c r="K32" s="336"/>
      <c r="L32" s="336"/>
      <c r="M32" s="336"/>
      <c r="N32" s="310"/>
      <c r="O32" s="314"/>
      <c r="P32" s="314"/>
      <c r="Q32" s="314"/>
      <c r="R32" s="314"/>
      <c r="S32" s="314"/>
      <c r="T32" s="314"/>
      <c r="U32" s="314"/>
      <c r="V32" s="314"/>
      <c r="W32" s="314"/>
      <c r="X32" s="314"/>
      <c r="Y32" s="314"/>
      <c r="Z32" s="314"/>
      <c r="AA32" s="312"/>
      <c r="AB32" s="312"/>
      <c r="AC32" s="312"/>
      <c r="AD32" s="312"/>
      <c r="AE32" s="312"/>
      <c r="AF32" s="312"/>
      <c r="AG32" s="312"/>
      <c r="AH32" s="312"/>
      <c r="AI32" s="312"/>
      <c r="AJ32" s="312"/>
      <c r="AK32" s="312"/>
      <c r="AL32" s="312"/>
      <c r="AM32" s="312"/>
      <c r="AN32" s="312"/>
      <c r="AO32" s="312"/>
      <c r="AP32" s="312"/>
      <c r="AQ32" s="312"/>
      <c r="AR32" s="312"/>
      <c r="AS32" s="312"/>
      <c r="AT32" s="312"/>
      <c r="AU32" s="312"/>
      <c r="AV32" s="312"/>
      <c r="AW32" s="312"/>
      <c r="AX32" s="312"/>
      <c r="AY32" s="312"/>
      <c r="AZ32" s="312"/>
    </row>
    <row r="33" spans="1:52" ht="36">
      <c r="A33" s="408" t="s">
        <v>184</v>
      </c>
      <c r="B33" s="590">
        <v>24</v>
      </c>
      <c r="C33" s="599" t="s">
        <v>185</v>
      </c>
      <c r="D33" s="419" t="s">
        <v>186</v>
      </c>
      <c r="E33" s="331">
        <f>'1. Entrada - 94-95'!$C$18</f>
        <v>0</v>
      </c>
      <c r="F33" s="331">
        <f>'2. Entrada - 95-96'!$C$18</f>
        <v>0</v>
      </c>
      <c r="G33" s="610">
        <f>'3. Entrada - 99-00'!$C$18</f>
        <v>0</v>
      </c>
      <c r="H33" s="615" t="e">
        <f>(E33+F33+G33)/M33</f>
        <v>#DIV/0!</v>
      </c>
      <c r="I33" s="704"/>
      <c r="J33" s="335">
        <f aca="true" t="shared" si="24" ref="J33:L36">IF(E33&gt;0,1,0)</f>
        <v>0</v>
      </c>
      <c r="K33" s="335">
        <f t="shared" si="24"/>
        <v>0</v>
      </c>
      <c r="L33" s="335">
        <f t="shared" si="24"/>
        <v>0</v>
      </c>
      <c r="M33" s="335">
        <f>J33+K33+L33</f>
        <v>0</v>
      </c>
      <c r="N33" s="310"/>
      <c r="O33" s="312"/>
      <c r="P33" s="312"/>
      <c r="Q33" s="312"/>
      <c r="R33" s="312"/>
      <c r="S33" s="312"/>
      <c r="T33" s="312"/>
      <c r="U33" s="312"/>
      <c r="V33" s="312"/>
      <c r="W33" s="312"/>
      <c r="X33" s="312"/>
      <c r="Y33" s="312"/>
      <c r="Z33" s="312"/>
      <c r="AA33" s="312"/>
      <c r="AB33" s="312"/>
      <c r="AC33" s="312"/>
      <c r="AD33" s="312"/>
      <c r="AE33" s="312"/>
      <c r="AF33" s="312"/>
      <c r="AG33" s="312"/>
      <c r="AH33" s="312"/>
      <c r="AI33" s="312"/>
      <c r="AJ33" s="312"/>
      <c r="AK33" s="312"/>
      <c r="AL33" s="312"/>
      <c r="AM33" s="312"/>
      <c r="AN33" s="312"/>
      <c r="AO33" s="312"/>
      <c r="AP33" s="312"/>
      <c r="AQ33" s="312"/>
      <c r="AR33" s="312"/>
      <c r="AS33" s="312"/>
      <c r="AT33" s="312"/>
      <c r="AU33" s="312"/>
      <c r="AV33" s="312"/>
      <c r="AW33" s="312"/>
      <c r="AX33" s="312"/>
      <c r="AY33" s="312"/>
      <c r="AZ33" s="312"/>
    </row>
    <row r="34" spans="1:52" ht="36">
      <c r="A34" s="408"/>
      <c r="B34" s="590">
        <v>25</v>
      </c>
      <c r="C34" s="593" t="s">
        <v>187</v>
      </c>
      <c r="D34" s="419" t="s">
        <v>186</v>
      </c>
      <c r="E34" s="739">
        <f>'1. Entrada - 94-95'!$C$19</f>
        <v>0</v>
      </c>
      <c r="F34" s="739">
        <f>'2. Entrada - 95-96'!$C$19</f>
        <v>0</v>
      </c>
      <c r="G34" s="740">
        <f>'3. Entrada - 99-00'!$C$19</f>
        <v>0</v>
      </c>
      <c r="H34" s="615" t="e">
        <f>(E34+F34+G34)/M34</f>
        <v>#DIV/0!</v>
      </c>
      <c r="I34" s="704"/>
      <c r="J34" s="335">
        <f t="shared" si="24"/>
        <v>0</v>
      </c>
      <c r="K34" s="335">
        <f t="shared" si="24"/>
        <v>0</v>
      </c>
      <c r="L34" s="335">
        <f t="shared" si="24"/>
        <v>0</v>
      </c>
      <c r="M34" s="335">
        <f>J34+K34+L34</f>
        <v>0</v>
      </c>
      <c r="N34" s="310"/>
      <c r="O34" s="312"/>
      <c r="P34" s="312"/>
      <c r="Q34" s="312"/>
      <c r="R34" s="312"/>
      <c r="S34" s="312"/>
      <c r="T34" s="312"/>
      <c r="U34" s="312"/>
      <c r="V34" s="312"/>
      <c r="W34" s="312"/>
      <c r="X34" s="312"/>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2"/>
      <c r="AY34" s="312"/>
      <c r="AZ34" s="312"/>
    </row>
    <row r="35" spans="1:52" ht="36">
      <c r="A35" s="408"/>
      <c r="B35" s="590">
        <v>26</v>
      </c>
      <c r="C35" s="593" t="s">
        <v>188</v>
      </c>
      <c r="D35" s="419" t="s">
        <v>186</v>
      </c>
      <c r="E35" s="741" t="e">
        <f>0.386*MAX(O31:Z31)</f>
        <v>#DIV/0!</v>
      </c>
      <c r="F35" s="741" t="e">
        <f>0.386*MAX(AB31:AM31)</f>
        <v>#DIV/0!</v>
      </c>
      <c r="G35" s="742" t="e">
        <f>0.386*MAX(AO31:AZ31)</f>
        <v>#DIV/0!</v>
      </c>
      <c r="H35" s="615" t="e">
        <f>(E35+F35+G35)/M35</f>
        <v>#DIV/0!</v>
      </c>
      <c r="I35" s="705" t="e">
        <f>I31*1.2</f>
        <v>#DIV/0!</v>
      </c>
      <c r="J35" s="335" t="e">
        <f t="shared" si="24"/>
        <v>#DIV/0!</v>
      </c>
      <c r="K35" s="335" t="e">
        <f t="shared" si="24"/>
        <v>#DIV/0!</v>
      </c>
      <c r="L35" s="335" t="e">
        <f t="shared" si="24"/>
        <v>#DIV/0!</v>
      </c>
      <c r="M35" s="335" t="e">
        <f>J35+K35+L35</f>
        <v>#DIV/0!</v>
      </c>
      <c r="N35" s="310"/>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2"/>
      <c r="AU35" s="312"/>
      <c r="AV35" s="312"/>
      <c r="AW35" s="312"/>
      <c r="AX35" s="312"/>
      <c r="AY35" s="312"/>
      <c r="AZ35" s="312"/>
    </row>
    <row r="36" spans="1:52" ht="41.25" customHeight="1">
      <c r="A36" s="410" t="s">
        <v>189</v>
      </c>
      <c r="B36" s="590">
        <v>27</v>
      </c>
      <c r="C36" s="593" t="s">
        <v>190</v>
      </c>
      <c r="D36" s="419" t="s">
        <v>186</v>
      </c>
      <c r="E36" s="741" t="e">
        <f>E35/(E41/100)/(E4/100)</f>
        <v>#DIV/0!</v>
      </c>
      <c r="F36" s="741" t="e">
        <f>F35/(F41/100)/(F4/100)</f>
        <v>#DIV/0!</v>
      </c>
      <c r="G36" s="742" t="e">
        <f>G35/(G41/100)/(G4/100)</f>
        <v>#DIV/0!</v>
      </c>
      <c r="H36" s="615" t="e">
        <f>(E36+F36+G36)/M36</f>
        <v>#DIV/0!</v>
      </c>
      <c r="I36" s="705" t="e">
        <f>I40</f>
        <v>#DIV/0!</v>
      </c>
      <c r="J36" s="335" t="e">
        <f t="shared" si="24"/>
        <v>#DIV/0!</v>
      </c>
      <c r="K36" s="335" t="e">
        <f t="shared" si="24"/>
        <v>#DIV/0!</v>
      </c>
      <c r="L36" s="335" t="e">
        <f t="shared" si="24"/>
        <v>#DIV/0!</v>
      </c>
      <c r="M36" s="335" t="e">
        <f>J36+K36+L36</f>
        <v>#DIV/0!</v>
      </c>
      <c r="N36" s="310"/>
      <c r="O36" s="312"/>
      <c r="P36" s="312"/>
      <c r="Q36" s="312"/>
      <c r="R36" s="312"/>
      <c r="S36" s="312"/>
      <c r="T36" s="312"/>
      <c r="U36" s="312"/>
      <c r="V36" s="312"/>
      <c r="W36" s="312"/>
      <c r="X36" s="312"/>
      <c r="Y36" s="312"/>
      <c r="Z36" s="312"/>
      <c r="AA36" s="312"/>
      <c r="AB36" s="312"/>
      <c r="AC36" s="312"/>
      <c r="AD36" s="312"/>
      <c r="AE36" s="312"/>
      <c r="AF36" s="312"/>
      <c r="AG36" s="312"/>
      <c r="AH36" s="312"/>
      <c r="AI36" s="312"/>
      <c r="AJ36" s="312"/>
      <c r="AK36" s="312"/>
      <c r="AL36" s="312"/>
      <c r="AM36" s="312"/>
      <c r="AN36" s="312"/>
      <c r="AO36" s="312"/>
      <c r="AP36" s="312"/>
      <c r="AQ36" s="312"/>
      <c r="AR36" s="312"/>
      <c r="AS36" s="312"/>
      <c r="AT36" s="312"/>
      <c r="AU36" s="312"/>
      <c r="AV36" s="312"/>
      <c r="AW36" s="312"/>
      <c r="AX36" s="312"/>
      <c r="AY36" s="312"/>
      <c r="AZ36" s="312"/>
    </row>
    <row r="37" spans="1:52" ht="46.5">
      <c r="A37" s="411"/>
      <c r="B37" s="590"/>
      <c r="C37" s="600" t="s">
        <v>191</v>
      </c>
      <c r="D37" s="419"/>
      <c r="E37" s="406"/>
      <c r="F37" s="406"/>
      <c r="G37" s="609"/>
      <c r="H37" s="617"/>
      <c r="I37" s="705"/>
      <c r="J37" s="336"/>
      <c r="K37" s="336"/>
      <c r="L37" s="336"/>
      <c r="M37" s="336"/>
      <c r="N37" s="310"/>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312"/>
      <c r="AZ37" s="312"/>
    </row>
    <row r="38" spans="1:52" ht="36">
      <c r="A38" s="408"/>
      <c r="B38" s="590">
        <v>28</v>
      </c>
      <c r="C38" s="593" t="s">
        <v>192</v>
      </c>
      <c r="D38" s="415" t="s">
        <v>193</v>
      </c>
      <c r="E38" s="351" t="e">
        <f>E34/E7*1000</f>
        <v>#DIV/0!</v>
      </c>
      <c r="F38" s="351" t="e">
        <f>F34/F7*1000</f>
        <v>#DIV/0!</v>
      </c>
      <c r="G38" s="605" t="e">
        <f>G34/G7*1000</f>
        <v>#DIV/0!</v>
      </c>
      <c r="H38" s="616" t="e">
        <f aca="true" t="shared" si="25" ref="H38:H43">(E38+F38+G38)/M38</f>
        <v>#DIV/0!</v>
      </c>
      <c r="I38" s="705">
        <f>SQRT(I34^2+I7^2+(I34^2)*(I7^2)/4)</f>
        <v>0</v>
      </c>
      <c r="J38" s="335" t="e">
        <f aca="true" t="shared" si="26" ref="J38:J43">IF(E38&gt;0,1,0)</f>
        <v>#DIV/0!</v>
      </c>
      <c r="K38" s="335" t="e">
        <f aca="true" t="shared" si="27" ref="K38:K43">IF(F38&gt;0,1,0)</f>
        <v>#DIV/0!</v>
      </c>
      <c r="L38" s="335" t="e">
        <f aca="true" t="shared" si="28" ref="L38:L43">IF(G38&gt;0,1,0)</f>
        <v>#DIV/0!</v>
      </c>
      <c r="M38" s="335" t="e">
        <f aca="true" t="shared" si="29" ref="M38:M43">J38+K38+L38</f>
        <v>#DIV/0!</v>
      </c>
      <c r="N38" s="310"/>
      <c r="O38" s="312"/>
      <c r="P38" s="312"/>
      <c r="Q38" s="312"/>
      <c r="R38" s="312"/>
      <c r="S38" s="312"/>
      <c r="T38" s="312"/>
      <c r="U38" s="312"/>
      <c r="V38" s="312"/>
      <c r="W38" s="312"/>
      <c r="X38" s="312"/>
      <c r="Y38" s="312"/>
      <c r="Z38" s="312"/>
      <c r="AA38" s="312"/>
      <c r="AB38" s="312"/>
      <c r="AC38" s="312"/>
      <c r="AD38" s="312"/>
      <c r="AE38" s="312"/>
      <c r="AF38" s="312"/>
      <c r="AG38" s="312"/>
      <c r="AH38" s="312"/>
      <c r="AI38" s="312"/>
      <c r="AJ38" s="312"/>
      <c r="AK38" s="312"/>
      <c r="AL38" s="312"/>
      <c r="AM38" s="312"/>
      <c r="AN38" s="312"/>
      <c r="AO38" s="312"/>
      <c r="AP38" s="312"/>
      <c r="AQ38" s="312"/>
      <c r="AR38" s="312"/>
      <c r="AS38" s="312"/>
      <c r="AT38" s="312"/>
      <c r="AU38" s="312"/>
      <c r="AV38" s="312"/>
      <c r="AW38" s="312"/>
      <c r="AX38" s="312"/>
      <c r="AY38" s="312"/>
      <c r="AZ38" s="312"/>
    </row>
    <row r="39" spans="1:52" ht="54">
      <c r="A39" s="408"/>
      <c r="B39" s="590">
        <v>29</v>
      </c>
      <c r="C39" s="593" t="s">
        <v>194</v>
      </c>
      <c r="D39" s="415" t="s">
        <v>156</v>
      </c>
      <c r="E39" s="673" t="e">
        <f>E15/(E31)</f>
        <v>#DIV/0!</v>
      </c>
      <c r="F39" s="673" t="e">
        <f>F15/(F31)</f>
        <v>#DIV/0!</v>
      </c>
      <c r="G39" s="674" t="e">
        <f>G15/(G31)</f>
        <v>#DIV/0!</v>
      </c>
      <c r="H39" s="616" t="e">
        <f t="shared" si="25"/>
        <v>#DIV/0!</v>
      </c>
      <c r="I39" s="705" t="e">
        <f>SQRT(I31^2+I15^2+(I31^2)*(I15^2)/4)</f>
        <v>#DIV/0!</v>
      </c>
      <c r="J39" s="335" t="e">
        <f t="shared" si="26"/>
        <v>#DIV/0!</v>
      </c>
      <c r="K39" s="335" t="e">
        <f t="shared" si="27"/>
        <v>#DIV/0!</v>
      </c>
      <c r="L39" s="335" t="e">
        <f t="shared" si="28"/>
        <v>#DIV/0!</v>
      </c>
      <c r="M39" s="335" t="e">
        <f t="shared" si="29"/>
        <v>#DIV/0!</v>
      </c>
      <c r="N39" s="310"/>
      <c r="O39" s="312"/>
      <c r="P39" s="312"/>
      <c r="Q39" s="312"/>
      <c r="R39" s="312"/>
      <c r="S39" s="312"/>
      <c r="T39" s="312"/>
      <c r="U39" s="312"/>
      <c r="V39" s="312"/>
      <c r="W39" s="312"/>
      <c r="X39" s="312"/>
      <c r="Y39" s="312"/>
      <c r="Z39" s="312"/>
      <c r="AA39" s="312"/>
      <c r="AB39" s="312"/>
      <c r="AC39" s="312"/>
      <c r="AD39" s="312"/>
      <c r="AE39" s="312"/>
      <c r="AF39" s="312"/>
      <c r="AG39" s="312"/>
      <c r="AH39" s="312"/>
      <c r="AI39" s="312"/>
      <c r="AJ39" s="312"/>
      <c r="AK39" s="312"/>
      <c r="AL39" s="312"/>
      <c r="AM39" s="312"/>
      <c r="AN39" s="312"/>
      <c r="AO39" s="312"/>
      <c r="AP39" s="312"/>
      <c r="AQ39" s="312"/>
      <c r="AR39" s="312"/>
      <c r="AS39" s="312"/>
      <c r="AT39" s="312"/>
      <c r="AU39" s="312"/>
      <c r="AV39" s="312"/>
      <c r="AW39" s="312"/>
      <c r="AX39" s="312"/>
      <c r="AY39" s="312"/>
      <c r="AZ39" s="312"/>
    </row>
    <row r="40" spans="1:52" ht="78.75" customHeight="1">
      <c r="A40" s="412"/>
      <c r="B40" s="601">
        <v>30</v>
      </c>
      <c r="C40" s="597" t="s">
        <v>195</v>
      </c>
      <c r="D40" s="413" t="s">
        <v>76</v>
      </c>
      <c r="E40" s="736" t="e">
        <f>100*E31/(E14+E11)</f>
        <v>#DIV/0!</v>
      </c>
      <c r="F40" s="736" t="e">
        <f>100*F31/(F14+F11)</f>
        <v>#DIV/0!</v>
      </c>
      <c r="G40" s="737" t="e">
        <f>100*G31/(G14+G11)</f>
        <v>#DIV/0!</v>
      </c>
      <c r="H40" s="614" t="e">
        <f t="shared" si="25"/>
        <v>#DIV/0!</v>
      </c>
      <c r="I40" s="705" t="e">
        <f>SQRT(I31^2+(SQRT(H14^2*I14^2+H11^2*I11^2)/(H11+H14))^2+(I31^2*(SQRT(H14^2*I14^2+H11^2*I11^2)/(H11+H14))^2)/4)</f>
        <v>#DIV/0!</v>
      </c>
      <c r="J40" s="335" t="e">
        <f t="shared" si="26"/>
        <v>#DIV/0!</v>
      </c>
      <c r="K40" s="335" t="e">
        <f t="shared" si="27"/>
        <v>#DIV/0!</v>
      </c>
      <c r="L40" s="335" t="e">
        <f t="shared" si="28"/>
        <v>#DIV/0!</v>
      </c>
      <c r="M40" s="335" t="e">
        <f t="shared" si="29"/>
        <v>#DIV/0!</v>
      </c>
      <c r="N40" s="327"/>
      <c r="O40" s="328"/>
      <c r="P40" s="328"/>
      <c r="Q40" s="328"/>
      <c r="R40" s="328"/>
      <c r="S40" s="328"/>
      <c r="T40" s="328"/>
      <c r="U40" s="328"/>
      <c r="V40" s="328"/>
      <c r="W40" s="328"/>
      <c r="X40" s="328"/>
      <c r="Y40" s="328"/>
      <c r="Z40" s="328"/>
      <c r="AA40" s="328"/>
      <c r="AB40" s="328"/>
      <c r="AC40" s="328"/>
      <c r="AD40" s="328"/>
      <c r="AE40" s="328"/>
      <c r="AF40" s="328"/>
      <c r="AG40" s="328"/>
      <c r="AH40" s="328"/>
      <c r="AI40" s="328"/>
      <c r="AJ40" s="328"/>
      <c r="AK40" s="328"/>
      <c r="AL40" s="328"/>
      <c r="AM40" s="328"/>
      <c r="AN40" s="328"/>
      <c r="AO40" s="328"/>
      <c r="AP40" s="328"/>
      <c r="AQ40" s="328"/>
      <c r="AR40" s="328"/>
      <c r="AS40" s="328"/>
      <c r="AT40" s="328"/>
      <c r="AU40" s="328"/>
      <c r="AV40" s="328"/>
      <c r="AW40" s="328"/>
      <c r="AX40" s="328"/>
      <c r="AY40" s="328"/>
      <c r="AZ40" s="328"/>
    </row>
    <row r="41" spans="1:52" ht="50.25" customHeight="1">
      <c r="A41" s="412"/>
      <c r="B41" s="601">
        <v>31</v>
      </c>
      <c r="C41" s="595" t="s">
        <v>196</v>
      </c>
      <c r="D41" s="413" t="s">
        <v>76</v>
      </c>
      <c r="E41" s="355" t="e">
        <f>E31*100/E25</f>
        <v>#DIV/0!</v>
      </c>
      <c r="F41" s="355" t="e">
        <f>F31*100/F25</f>
        <v>#DIV/0!</v>
      </c>
      <c r="G41" s="611" t="e">
        <f>G31*100/G25</f>
        <v>#DIV/0!</v>
      </c>
      <c r="H41" s="614" t="e">
        <f t="shared" si="25"/>
        <v>#DIV/0!</v>
      </c>
      <c r="I41" s="705" t="e">
        <f>SQRT(I31^2+I25^2+(I31^2)*(I25^2)/4)</f>
        <v>#DIV/0!</v>
      </c>
      <c r="J41" s="335" t="e">
        <f t="shared" si="26"/>
        <v>#DIV/0!</v>
      </c>
      <c r="K41" s="335" t="e">
        <f t="shared" si="27"/>
        <v>#DIV/0!</v>
      </c>
      <c r="L41" s="335" t="e">
        <f t="shared" si="28"/>
        <v>#DIV/0!</v>
      </c>
      <c r="M41" s="335" t="e">
        <f t="shared" si="29"/>
        <v>#DIV/0!</v>
      </c>
      <c r="N41" s="327"/>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8"/>
      <c r="AY41" s="328"/>
      <c r="AZ41" s="328"/>
    </row>
    <row r="42" spans="1:52" ht="45.75" customHeight="1">
      <c r="A42" s="408"/>
      <c r="B42" s="590">
        <v>32</v>
      </c>
      <c r="C42" s="597" t="s">
        <v>197</v>
      </c>
      <c r="D42" s="415" t="s">
        <v>156</v>
      </c>
      <c r="E42" s="743" t="e">
        <f>E35/E33</f>
        <v>#DIV/0!</v>
      </c>
      <c r="F42" s="743" t="e">
        <f>F35/F33</f>
        <v>#DIV/0!</v>
      </c>
      <c r="G42" s="744" t="e">
        <f>G35/G33</f>
        <v>#DIV/0!</v>
      </c>
      <c r="H42" s="616" t="e">
        <f t="shared" si="25"/>
        <v>#DIV/0!</v>
      </c>
      <c r="I42" s="705" t="e">
        <f>SQRT(I35^2+I33^2+(I35^2)*(I33^2)/4)</f>
        <v>#DIV/0!</v>
      </c>
      <c r="J42" s="335" t="e">
        <f t="shared" si="26"/>
        <v>#DIV/0!</v>
      </c>
      <c r="K42" s="335" t="e">
        <f t="shared" si="27"/>
        <v>#DIV/0!</v>
      </c>
      <c r="L42" s="335" t="e">
        <f t="shared" si="28"/>
        <v>#DIV/0!</v>
      </c>
      <c r="M42" s="335" t="e">
        <f t="shared" si="29"/>
        <v>#DIV/0!</v>
      </c>
      <c r="N42" s="310"/>
      <c r="O42" s="312"/>
      <c r="P42" s="312"/>
      <c r="Q42" s="312"/>
      <c r="R42" s="312"/>
      <c r="S42" s="312"/>
      <c r="T42" s="312"/>
      <c r="U42" s="312"/>
      <c r="V42" s="312"/>
      <c r="W42" s="312"/>
      <c r="X42" s="312"/>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2"/>
      <c r="AV42" s="312"/>
      <c r="AW42" s="312"/>
      <c r="AX42" s="312"/>
      <c r="AY42" s="312"/>
      <c r="AZ42" s="312"/>
    </row>
    <row r="43" spans="1:52" ht="44.25" customHeight="1">
      <c r="A43" s="408"/>
      <c r="B43" s="590">
        <v>33</v>
      </c>
      <c r="C43" s="597" t="s">
        <v>198</v>
      </c>
      <c r="D43" s="415" t="s">
        <v>156</v>
      </c>
      <c r="E43" s="351" t="e">
        <f>E35/E34</f>
        <v>#DIV/0!</v>
      </c>
      <c r="F43" s="351" t="e">
        <f>F35/F34</f>
        <v>#DIV/0!</v>
      </c>
      <c r="G43" s="605" t="e">
        <f>G35/G34</f>
        <v>#DIV/0!</v>
      </c>
      <c r="H43" s="616" t="e">
        <f t="shared" si="25"/>
        <v>#DIV/0!</v>
      </c>
      <c r="I43" s="705" t="e">
        <f>SQRT(I35^2+I34^2+(I35^2)*(I34^2)/4)</f>
        <v>#DIV/0!</v>
      </c>
      <c r="J43" s="335" t="e">
        <f t="shared" si="26"/>
        <v>#DIV/0!</v>
      </c>
      <c r="K43" s="335" t="e">
        <f t="shared" si="27"/>
        <v>#DIV/0!</v>
      </c>
      <c r="L43" s="335" t="e">
        <f t="shared" si="28"/>
        <v>#DIV/0!</v>
      </c>
      <c r="M43" s="335" t="e">
        <f t="shared" si="29"/>
        <v>#DIV/0!</v>
      </c>
      <c r="N43" s="310"/>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2"/>
      <c r="AP43" s="312"/>
      <c r="AQ43" s="312"/>
      <c r="AR43" s="312"/>
      <c r="AS43" s="312"/>
      <c r="AT43" s="312"/>
      <c r="AU43" s="312"/>
      <c r="AV43" s="312"/>
      <c r="AW43" s="312"/>
      <c r="AX43" s="312"/>
      <c r="AY43" s="312"/>
      <c r="AZ43" s="312"/>
    </row>
    <row r="44" spans="1:52" ht="36" customHeight="1">
      <c r="A44" s="408" t="s">
        <v>199</v>
      </c>
      <c r="B44" s="590">
        <v>34</v>
      </c>
      <c r="C44" s="599" t="s">
        <v>200</v>
      </c>
      <c r="D44" s="420" t="s">
        <v>201</v>
      </c>
      <c r="E44" s="404" t="s">
        <v>202</v>
      </c>
      <c r="F44" s="351"/>
      <c r="G44" s="605"/>
      <c r="H44" s="616"/>
      <c r="I44" s="705"/>
      <c r="J44" s="336"/>
      <c r="K44" s="336"/>
      <c r="L44" s="336"/>
      <c r="M44" s="336"/>
      <c r="N44" s="310"/>
      <c r="O44" s="312"/>
      <c r="P44" s="312"/>
      <c r="Q44" s="312"/>
      <c r="R44" s="312"/>
      <c r="S44" s="312"/>
      <c r="T44" s="312"/>
      <c r="U44" s="312"/>
      <c r="V44" s="312"/>
      <c r="W44" s="312"/>
      <c r="X44" s="312"/>
      <c r="Y44" s="312"/>
      <c r="Z44" s="312"/>
      <c r="AA44" s="312"/>
      <c r="AB44" s="312"/>
      <c r="AC44" s="312"/>
      <c r="AD44" s="312"/>
      <c r="AE44" s="312"/>
      <c r="AF44" s="312"/>
      <c r="AG44" s="312"/>
      <c r="AH44" s="312"/>
      <c r="AI44" s="312"/>
      <c r="AJ44" s="312"/>
      <c r="AK44" s="312"/>
      <c r="AL44" s="312"/>
      <c r="AM44" s="312"/>
      <c r="AN44" s="312"/>
      <c r="AO44" s="312"/>
      <c r="AP44" s="312"/>
      <c r="AQ44" s="312"/>
      <c r="AR44" s="312"/>
      <c r="AS44" s="312"/>
      <c r="AT44" s="312"/>
      <c r="AU44" s="312"/>
      <c r="AV44" s="312"/>
      <c r="AW44" s="312"/>
      <c r="AX44" s="312"/>
      <c r="AY44" s="312"/>
      <c r="AZ44" s="312"/>
    </row>
    <row r="45" spans="1:52" ht="27.75" customHeight="1">
      <c r="A45" s="408" t="s">
        <v>203</v>
      </c>
      <c r="B45" s="590">
        <v>35</v>
      </c>
      <c r="C45" s="599" t="s">
        <v>204</v>
      </c>
      <c r="D45" s="420" t="s">
        <v>205</v>
      </c>
      <c r="E45" s="330">
        <f>'1. Entrada - 94-95'!$G$295</f>
        <v>0</v>
      </c>
      <c r="F45" s="330">
        <f>'2. Entrada - 95-96'!$G$295</f>
        <v>0</v>
      </c>
      <c r="G45" s="612">
        <f>'3. Entrada - 99-00'!$G$295</f>
        <v>0</v>
      </c>
      <c r="H45" s="619" t="e">
        <f>(E45+F45+G45)/M45</f>
        <v>#DIV/0!</v>
      </c>
      <c r="I45" s="706"/>
      <c r="J45" s="335">
        <f>IF(E45&gt;0,1,0)</f>
        <v>0</v>
      </c>
      <c r="K45" s="335">
        <f>IF(F45&gt;0,1,0)</f>
        <v>0</v>
      </c>
      <c r="L45" s="335">
        <f>IF(G45&gt;0,1,0)</f>
        <v>0</v>
      </c>
      <c r="M45" s="335">
        <f>J45+K45+L45</f>
        <v>0</v>
      </c>
      <c r="N45" s="310"/>
      <c r="O45" s="312"/>
      <c r="P45" s="312"/>
      <c r="Q45" s="312"/>
      <c r="R45" s="312"/>
      <c r="S45" s="312"/>
      <c r="T45" s="312"/>
      <c r="U45" s="312"/>
      <c r="V45" s="312"/>
      <c r="W45" s="312"/>
      <c r="X45" s="312"/>
      <c r="Y45" s="312"/>
      <c r="Z45" s="312"/>
      <c r="AA45" s="312"/>
      <c r="AB45" s="312"/>
      <c r="AC45" s="312"/>
      <c r="AD45" s="312"/>
      <c r="AE45" s="312"/>
      <c r="AF45" s="312"/>
      <c r="AG45" s="312"/>
      <c r="AH45" s="312"/>
      <c r="AI45" s="312"/>
      <c r="AJ45" s="312"/>
      <c r="AK45" s="312"/>
      <c r="AL45" s="312"/>
      <c r="AM45" s="312"/>
      <c r="AN45" s="312"/>
      <c r="AO45" s="312"/>
      <c r="AP45" s="312"/>
      <c r="AQ45" s="312"/>
      <c r="AR45" s="312"/>
      <c r="AS45" s="312"/>
      <c r="AT45" s="312"/>
      <c r="AU45" s="312"/>
      <c r="AV45" s="312"/>
      <c r="AW45" s="312"/>
      <c r="AX45" s="312"/>
      <c r="AY45" s="312"/>
      <c r="AZ45" s="312"/>
    </row>
  </sheetData>
  <printOptions/>
  <pageMargins left="0.75" right="0.75" top="1" bottom="1" header="0.5" footer="0.5"/>
  <pageSetup fitToHeight="1" fitToWidth="1" horizontalDpi="600" verticalDpi="600" orientation="portrait" scale="41" r:id="rId1"/>
  <headerFooter alignWithMargins="0">
    <oddHeader>&amp;C&amp;F</oddHeader>
    <oddFooter>&amp;LFAO/ITRC&amp;C&amp;A&amp;RPage &amp;P</oddFooter>
  </headerFooter>
  <colBreaks count="3" manualBreakCount="3">
    <brk id="9" max="65535" man="1"/>
    <brk id="27" max="65535" man="1"/>
    <brk id="40"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E232"/>
  <sheetViews>
    <sheetView workbookViewId="0" topLeftCell="A211">
      <selection activeCell="E226" sqref="E226"/>
    </sheetView>
  </sheetViews>
  <sheetFormatPr defaultColWidth="9.140625" defaultRowHeight="12.75"/>
  <cols>
    <col min="1" max="1" width="1.7109375" style="18" customWidth="1"/>
    <col min="2" max="2" width="55.8515625" style="3" customWidth="1"/>
    <col min="3" max="3" width="9.57421875" style="4" customWidth="1"/>
    <col min="4" max="4" width="3.8515625" style="5" customWidth="1"/>
    <col min="5" max="16384" width="9.140625" style="5" customWidth="1"/>
  </cols>
  <sheetData>
    <row r="1" spans="1:3" s="10" customFormat="1" ht="13.5" customHeight="1">
      <c r="A1" s="1"/>
      <c r="B1" s="8"/>
      <c r="C1" s="9"/>
    </row>
    <row r="2" spans="1:3" s="14" customFormat="1" ht="16.5" thickBot="1">
      <c r="A2" s="11" t="s">
        <v>206</v>
      </c>
      <c r="B2" s="12"/>
      <c r="C2" s="13"/>
    </row>
    <row r="3" spans="1:3" s="14" customFormat="1" ht="16.5" thickBot="1">
      <c r="A3" s="11"/>
      <c r="B3" s="634" t="s">
        <v>406</v>
      </c>
      <c r="C3" s="13"/>
    </row>
    <row r="4" spans="1:3" s="14" customFormat="1" ht="16.5" thickBot="1">
      <c r="A4" s="11" t="s">
        <v>207</v>
      </c>
      <c r="B4" s="12"/>
      <c r="C4" s="13"/>
    </row>
    <row r="5" spans="2:3" s="14" customFormat="1" ht="16.5" thickBot="1">
      <c r="B5" s="633" t="s">
        <v>208</v>
      </c>
      <c r="C5" s="13"/>
    </row>
    <row r="6" spans="2:3" s="14" customFormat="1" ht="15.75">
      <c r="B6" s="12"/>
      <c r="C6" s="13"/>
    </row>
    <row r="7" spans="1:3" ht="12.75">
      <c r="A7" s="16" t="s">
        <v>209</v>
      </c>
      <c r="B7" s="34"/>
      <c r="C7" s="30"/>
    </row>
    <row r="8" spans="1:3" ht="12.75">
      <c r="A8" s="2"/>
      <c r="B8" s="19" t="s">
        <v>210</v>
      </c>
      <c r="C8" s="635" t="e">
        <f>'1. Entrada - 94-95'!C11/C9</f>
        <v>#DIV/0!</v>
      </c>
    </row>
    <row r="9" spans="1:3" ht="12.75">
      <c r="A9" s="2"/>
      <c r="B9" s="19" t="s">
        <v>211</v>
      </c>
      <c r="C9" s="36"/>
    </row>
    <row r="10" spans="1:3" ht="12.75">
      <c r="A10" s="2"/>
      <c r="B10" s="19" t="s">
        <v>212</v>
      </c>
      <c r="C10" s="31"/>
    </row>
    <row r="11" spans="1:3" ht="24">
      <c r="A11" s="117"/>
      <c r="B11" s="116" t="s">
        <v>213</v>
      </c>
      <c r="C11" s="30"/>
    </row>
    <row r="12" spans="1:3" ht="12.75">
      <c r="A12" s="114"/>
      <c r="B12" s="20" t="s">
        <v>214</v>
      </c>
      <c r="C12" s="31"/>
    </row>
    <row r="13" spans="1:3" ht="12.75">
      <c r="A13" s="115"/>
      <c r="B13" s="20" t="s">
        <v>215</v>
      </c>
      <c r="C13" s="31"/>
    </row>
    <row r="14" spans="1:3" ht="24">
      <c r="A14" s="2"/>
      <c r="B14" s="19" t="s">
        <v>216</v>
      </c>
      <c r="C14" s="37"/>
    </row>
    <row r="15" spans="1:3" ht="24">
      <c r="A15" s="2"/>
      <c r="B15" s="19" t="s">
        <v>217</v>
      </c>
      <c r="C15" s="31"/>
    </row>
    <row r="16" spans="1:3" ht="12.75">
      <c r="A16" s="117"/>
      <c r="B16" s="116" t="s">
        <v>218</v>
      </c>
      <c r="C16" s="30"/>
    </row>
    <row r="17" spans="1:3" ht="12.75">
      <c r="A17" s="114"/>
      <c r="B17" s="20" t="s">
        <v>219</v>
      </c>
      <c r="C17" s="31"/>
    </row>
    <row r="18" spans="1:3" ht="12.75">
      <c r="A18" s="114"/>
      <c r="B18" s="20" t="s">
        <v>220</v>
      </c>
      <c r="C18" s="31"/>
    </row>
    <row r="19" spans="1:3" ht="12.75">
      <c r="A19" s="114"/>
      <c r="B19" s="20" t="s">
        <v>221</v>
      </c>
      <c r="C19" s="31"/>
    </row>
    <row r="20" spans="1:3" ht="12.75">
      <c r="A20" s="115"/>
      <c r="B20" s="20" t="s">
        <v>222</v>
      </c>
      <c r="C20" s="31"/>
    </row>
    <row r="21" spans="1:3" ht="24">
      <c r="A21" s="134"/>
      <c r="B21" s="339" t="s">
        <v>223</v>
      </c>
      <c r="C21" s="90">
        <f>SUM(C17:C20)</f>
        <v>0</v>
      </c>
    </row>
    <row r="22" spans="1:3" ht="12.75">
      <c r="A22" s="117"/>
      <c r="B22" s="116" t="s">
        <v>224</v>
      </c>
      <c r="C22" s="30"/>
    </row>
    <row r="23" spans="1:3" ht="12.75">
      <c r="A23" s="114"/>
      <c r="B23" s="20" t="s">
        <v>225</v>
      </c>
      <c r="C23" s="690"/>
    </row>
    <row r="24" spans="1:3" ht="12.75">
      <c r="A24" s="114"/>
      <c r="B24" s="20" t="s">
        <v>226</v>
      </c>
      <c r="C24" s="690"/>
    </row>
    <row r="25" spans="1:3" ht="12.75">
      <c r="A25" s="115"/>
      <c r="B25" s="20" t="s">
        <v>227</v>
      </c>
      <c r="C25" s="690"/>
    </row>
    <row r="26" spans="1:3" ht="24">
      <c r="A26" s="115"/>
      <c r="B26" s="339" t="s">
        <v>223</v>
      </c>
      <c r="C26" s="636">
        <f>SUM(C23:C25)</f>
        <v>0</v>
      </c>
    </row>
    <row r="27" spans="1:3" ht="12.75">
      <c r="A27" s="15" t="s">
        <v>228</v>
      </c>
      <c r="B27" s="19"/>
      <c r="C27" s="30"/>
    </row>
    <row r="28" spans="1:3" ht="12.75">
      <c r="A28" s="15"/>
      <c r="B28" s="19" t="s">
        <v>229</v>
      </c>
      <c r="C28" s="31"/>
    </row>
    <row r="29" spans="1:3" ht="24">
      <c r="A29" s="2"/>
      <c r="B29" s="19" t="s">
        <v>230</v>
      </c>
      <c r="C29" s="36"/>
    </row>
    <row r="30" spans="1:3" ht="12.75">
      <c r="A30" s="2"/>
      <c r="B30" s="19" t="s">
        <v>231</v>
      </c>
      <c r="C30" s="31"/>
    </row>
    <row r="31" spans="1:3" ht="24">
      <c r="A31" s="2"/>
      <c r="B31" s="19" t="s">
        <v>232</v>
      </c>
      <c r="C31" s="31"/>
    </row>
    <row r="32" spans="1:3" ht="12.75">
      <c r="A32" s="2"/>
      <c r="B32" s="67" t="s">
        <v>233</v>
      </c>
      <c r="C32" s="30"/>
    </row>
    <row r="33" spans="1:3" ht="24.75" customHeight="1">
      <c r="A33" s="2"/>
      <c r="B33" s="20" t="s">
        <v>234</v>
      </c>
      <c r="C33" s="31"/>
    </row>
    <row r="34" spans="1:3" ht="12.75">
      <c r="A34" s="2"/>
      <c r="B34" s="20" t="s">
        <v>235</v>
      </c>
      <c r="C34" s="31"/>
    </row>
    <row r="35" spans="1:4" s="4" customFormat="1" ht="12.75">
      <c r="A35" s="66"/>
      <c r="B35" s="120" t="s">
        <v>236</v>
      </c>
      <c r="C35" s="31"/>
      <c r="D35" s="691"/>
    </row>
    <row r="36" spans="1:3" ht="12.75">
      <c r="A36" s="15" t="s">
        <v>237</v>
      </c>
      <c r="B36" s="19"/>
      <c r="C36" s="30"/>
    </row>
    <row r="37" spans="1:3" ht="12.75">
      <c r="A37" s="113"/>
      <c r="B37" s="20" t="s">
        <v>238</v>
      </c>
      <c r="C37" s="31"/>
    </row>
    <row r="38" spans="1:3" ht="12.75">
      <c r="A38" s="118"/>
      <c r="B38" s="20" t="s">
        <v>239</v>
      </c>
      <c r="C38" s="31"/>
    </row>
    <row r="39" spans="1:3" ht="12.75">
      <c r="A39" s="118"/>
      <c r="B39" s="20" t="s">
        <v>240</v>
      </c>
      <c r="C39" s="31"/>
    </row>
    <row r="40" spans="1:3" ht="12.75">
      <c r="A40" s="114"/>
      <c r="B40" s="20" t="s">
        <v>241</v>
      </c>
      <c r="C40" s="31"/>
    </row>
    <row r="41" spans="1:3" ht="12.75">
      <c r="A41" s="115"/>
      <c r="B41" s="20" t="s">
        <v>242</v>
      </c>
      <c r="C41" s="31"/>
    </row>
    <row r="42" spans="1:3" ht="12.75">
      <c r="A42" s="15" t="s">
        <v>243</v>
      </c>
      <c r="B42" s="19"/>
      <c r="C42" s="30"/>
    </row>
    <row r="43" spans="1:3" ht="12.75">
      <c r="A43" s="15"/>
      <c r="B43" s="19" t="s">
        <v>244</v>
      </c>
      <c r="C43" s="38"/>
    </row>
    <row r="44" spans="1:3" ht="12.75">
      <c r="A44" s="15"/>
      <c r="B44" s="19" t="s">
        <v>245</v>
      </c>
      <c r="C44" s="38"/>
    </row>
    <row r="45" spans="1:3" ht="12.75">
      <c r="A45" s="15"/>
      <c r="B45" s="19"/>
      <c r="C45" s="30"/>
    </row>
    <row r="46" spans="1:3" ht="12.75">
      <c r="A46" s="15" t="s">
        <v>246</v>
      </c>
      <c r="B46" s="20"/>
      <c r="C46" s="30"/>
    </row>
    <row r="47" spans="1:3" ht="12.75">
      <c r="A47" s="2"/>
      <c r="B47" s="21" t="s">
        <v>247</v>
      </c>
      <c r="C47" s="31"/>
    </row>
    <row r="48" spans="1:3" ht="12.75">
      <c r="A48" s="2"/>
      <c r="B48" s="21" t="s">
        <v>248</v>
      </c>
      <c r="C48" s="31"/>
    </row>
    <row r="49" spans="1:3" ht="12.75">
      <c r="A49" s="2"/>
      <c r="B49" s="21"/>
      <c r="C49" s="30"/>
    </row>
    <row r="50" spans="1:3" ht="12.75">
      <c r="A50" s="15" t="s">
        <v>249</v>
      </c>
      <c r="B50" s="19"/>
      <c r="C50" s="30"/>
    </row>
    <row r="51" spans="1:3" ht="12.75">
      <c r="A51" s="117" t="s">
        <v>250</v>
      </c>
      <c r="B51" s="101" t="s">
        <v>251</v>
      </c>
      <c r="C51" s="30"/>
    </row>
    <row r="52" spans="1:3" ht="12.75">
      <c r="A52" s="114"/>
      <c r="B52" s="20" t="s">
        <v>252</v>
      </c>
      <c r="C52" s="340"/>
    </row>
    <row r="53" spans="1:3" ht="24">
      <c r="A53" s="114"/>
      <c r="B53" s="20" t="s">
        <v>253</v>
      </c>
      <c r="C53" s="341"/>
    </row>
    <row r="54" spans="1:3" ht="12.75">
      <c r="A54" s="114"/>
      <c r="B54" s="20" t="s">
        <v>254</v>
      </c>
      <c r="C54" s="341"/>
    </row>
    <row r="55" spans="1:3" ht="12.75">
      <c r="A55" s="114"/>
      <c r="B55" s="20" t="s">
        <v>255</v>
      </c>
      <c r="C55" s="341"/>
    </row>
    <row r="56" spans="1:3" ht="12.75">
      <c r="A56" s="115"/>
      <c r="B56" s="20" t="s">
        <v>256</v>
      </c>
      <c r="C56" s="341"/>
    </row>
    <row r="57" spans="1:3" ht="24">
      <c r="A57" s="134"/>
      <c r="B57" s="122" t="s">
        <v>257</v>
      </c>
      <c r="C57" s="341"/>
    </row>
    <row r="58" spans="1:5" ht="12.75">
      <c r="A58" s="134"/>
      <c r="B58" s="122" t="s">
        <v>258</v>
      </c>
      <c r="C58" s="133">
        <f>SUM(C53:C57)</f>
        <v>0</v>
      </c>
      <c r="E58" s="694">
        <v>2000000</v>
      </c>
    </row>
    <row r="59" spans="1:3" ht="24">
      <c r="A59" s="134"/>
      <c r="B59" s="122" t="s">
        <v>259</v>
      </c>
      <c r="C59" s="692"/>
    </row>
    <row r="60" spans="1:3" ht="24">
      <c r="A60" s="117"/>
      <c r="B60" s="119" t="s">
        <v>260</v>
      </c>
      <c r="C60" s="30"/>
    </row>
    <row r="61" spans="1:3" ht="12.75">
      <c r="A61" s="114"/>
      <c r="B61" s="20" t="s">
        <v>261</v>
      </c>
      <c r="C61" s="36"/>
    </row>
    <row r="62" spans="1:3" ht="12.75">
      <c r="A62" s="114"/>
      <c r="B62" s="20" t="s">
        <v>262</v>
      </c>
      <c r="C62" s="36"/>
    </row>
    <row r="63" spans="1:3" ht="24">
      <c r="A63" s="115"/>
      <c r="B63" s="20" t="s">
        <v>263</v>
      </c>
      <c r="C63" s="133" t="e">
        <f>100*('7. WUA'!C43/C58)</f>
        <v>#DIV/0!</v>
      </c>
    </row>
    <row r="64" spans="1:3" ht="12.75">
      <c r="A64" s="115"/>
      <c r="B64" s="339" t="s">
        <v>264</v>
      </c>
      <c r="C64" s="133" t="e">
        <f>C61+C62+C63</f>
        <v>#DIV/0!</v>
      </c>
    </row>
    <row r="65" spans="1:3" ht="12.75">
      <c r="A65" s="2"/>
      <c r="B65" s="22" t="s">
        <v>265</v>
      </c>
      <c r="C65" s="30"/>
    </row>
    <row r="66" spans="1:4" ht="12.75">
      <c r="A66" s="2"/>
      <c r="B66" s="21" t="s">
        <v>266</v>
      </c>
      <c r="C66" s="368"/>
      <c r="D66" s="693"/>
    </row>
    <row r="67" spans="1:3" ht="24">
      <c r="A67" s="2"/>
      <c r="B67" s="21" t="s">
        <v>267</v>
      </c>
      <c r="C67" s="368"/>
    </row>
    <row r="68" spans="1:3" ht="24">
      <c r="A68" s="115"/>
      <c r="B68" s="21" t="s">
        <v>268</v>
      </c>
      <c r="C68" s="368"/>
    </row>
    <row r="69" spans="1:3" ht="24">
      <c r="A69" s="117"/>
      <c r="B69" s="21" t="s">
        <v>269</v>
      </c>
      <c r="C69" s="367">
        <v>0</v>
      </c>
    </row>
    <row r="70" spans="1:3" ht="12.75">
      <c r="A70" s="114"/>
      <c r="B70" s="20" t="s">
        <v>270</v>
      </c>
      <c r="C70" s="133">
        <f>SUM(C66:C69)</f>
        <v>0</v>
      </c>
    </row>
    <row r="71" spans="1:3" ht="24">
      <c r="A71" s="114"/>
      <c r="B71" s="21" t="s">
        <v>271</v>
      </c>
      <c r="C71" s="692"/>
    </row>
    <row r="72" spans="1:3" ht="12.75">
      <c r="A72" s="114"/>
      <c r="B72" s="21" t="s">
        <v>272</v>
      </c>
      <c r="C72" s="36"/>
    </row>
    <row r="73" spans="1:3" ht="12.75">
      <c r="A73" s="2"/>
      <c r="B73" s="20"/>
      <c r="C73" s="30"/>
    </row>
    <row r="74" spans="1:3" ht="24">
      <c r="A74" s="117"/>
      <c r="B74" s="119" t="s">
        <v>273</v>
      </c>
      <c r="C74" s="30"/>
    </row>
    <row r="75" spans="1:3" ht="12.75">
      <c r="A75" s="114"/>
      <c r="B75" s="20" t="s">
        <v>274</v>
      </c>
      <c r="C75" s="36"/>
    </row>
    <row r="76" spans="1:3" ht="12.75">
      <c r="A76" s="114"/>
      <c r="B76" s="20" t="s">
        <v>275</v>
      </c>
      <c r="C76" s="36"/>
    </row>
    <row r="77" spans="1:3" ht="12.75">
      <c r="A77" s="114"/>
      <c r="B77" s="20" t="s">
        <v>276</v>
      </c>
      <c r="C77" s="36"/>
    </row>
    <row r="78" spans="1:3" ht="13.5" thickBot="1">
      <c r="A78" s="115"/>
      <c r="B78" s="20" t="s">
        <v>277</v>
      </c>
      <c r="C78" s="393"/>
    </row>
    <row r="79" spans="1:3" ht="13.5" thickBot="1">
      <c r="A79" s="2"/>
      <c r="B79" s="68"/>
      <c r="C79" s="30"/>
    </row>
    <row r="80" spans="1:3" ht="36.75" thickBot="1">
      <c r="A80" s="2"/>
      <c r="B80" s="342" t="s">
        <v>278</v>
      </c>
      <c r="C80" s="89" t="e">
        <f>100*'7. WUA'!C86/(C54+C55+C56+C57+('7. WUA'!C39+'7. WUA'!C40+'7. WUA'!C41+'7. WUA'!C42))</f>
        <v>#DIV/0!</v>
      </c>
    </row>
    <row r="81" spans="1:3" ht="13.5" thickBot="1">
      <c r="A81" s="2"/>
      <c r="B81" s="24" t="s">
        <v>279</v>
      </c>
      <c r="C81" s="343" t="e">
        <f>IF(C80&lt;40,0,IF(C80&lt;60,1,IF(C80&lt;75,2,IF(C80&lt;90,3,4))))</f>
        <v>#DIV/0!</v>
      </c>
    </row>
    <row r="82" spans="1:3" ht="39.75" customHeight="1" thickBot="1">
      <c r="A82" s="2"/>
      <c r="B82" s="7" t="s">
        <v>280</v>
      </c>
      <c r="C82" s="369" t="e">
        <f>100*(C53+'7. WUA'!C38)/(C58+'7. WUA'!C44-'7. WUA'!C43)</f>
        <v>#DIV/0!</v>
      </c>
    </row>
    <row r="83" spans="1:3" ht="24.75" thickBot="1">
      <c r="A83" s="2"/>
      <c r="B83" s="24" t="s">
        <v>281</v>
      </c>
      <c r="C83" s="343" t="e">
        <f>IF(C82&lt;=5,0,IF(C82&lt;=10,1,IF(C82&lt;=15,2,IF(C82&lt;=20,3,4))))</f>
        <v>#DIV/0!</v>
      </c>
    </row>
    <row r="84" spans="1:3" ht="36.75" thickBot="1">
      <c r="A84" s="2"/>
      <c r="B84" s="35" t="s">
        <v>282</v>
      </c>
      <c r="C84" s="30"/>
    </row>
    <row r="85" spans="1:3" ht="54" customHeight="1" thickBot="1">
      <c r="A85" s="2"/>
      <c r="B85" s="7" t="s">
        <v>283</v>
      </c>
      <c r="C85" s="25"/>
    </row>
    <row r="86" spans="1:3" ht="13.5" thickBot="1">
      <c r="A86" s="2"/>
      <c r="B86" s="24" t="s">
        <v>279</v>
      </c>
      <c r="C86" s="343">
        <f>IF(C85&lt;40,0,IF(C85&lt;60,1,IF(C85&lt;75,2,IF(C85&lt;90,3,4))))</f>
        <v>0</v>
      </c>
    </row>
    <row r="87" spans="1:3" ht="12.75">
      <c r="A87" s="2"/>
      <c r="B87" s="68"/>
      <c r="C87" s="30"/>
    </row>
    <row r="88" spans="1:3" ht="12.75">
      <c r="A88" s="15" t="s">
        <v>284</v>
      </c>
      <c r="B88" s="19"/>
      <c r="C88" s="30"/>
    </row>
    <row r="89" spans="1:3" ht="15.75">
      <c r="A89" s="15"/>
      <c r="B89" s="28" t="s">
        <v>285</v>
      </c>
      <c r="C89" s="372"/>
    </row>
    <row r="90" spans="1:3" ht="12.75">
      <c r="A90" s="15"/>
      <c r="B90" s="19" t="s">
        <v>286</v>
      </c>
      <c r="C90" s="31"/>
    </row>
    <row r="91" spans="1:3" ht="12.75">
      <c r="A91" s="15"/>
      <c r="B91" s="19" t="s">
        <v>287</v>
      </c>
      <c r="C91" s="31"/>
    </row>
    <row r="92" spans="1:3" ht="24">
      <c r="A92" s="15"/>
      <c r="B92" s="20" t="s">
        <v>288</v>
      </c>
      <c r="C92" s="31"/>
    </row>
    <row r="93" spans="1:3" ht="12.75">
      <c r="A93" s="15"/>
      <c r="B93" s="19" t="s">
        <v>290</v>
      </c>
      <c r="C93" s="31"/>
    </row>
    <row r="94" spans="1:3" ht="12.75">
      <c r="A94" s="15"/>
      <c r="B94" s="20" t="s">
        <v>291</v>
      </c>
      <c r="C94" s="31"/>
    </row>
    <row r="95" spans="1:3" ht="24">
      <c r="A95" s="15"/>
      <c r="B95" s="19" t="s">
        <v>292</v>
      </c>
      <c r="C95" s="31"/>
    </row>
    <row r="96" spans="1:3" ht="12.75">
      <c r="A96" s="15"/>
      <c r="B96" s="20" t="s">
        <v>291</v>
      </c>
      <c r="C96" s="31"/>
    </row>
    <row r="97" spans="1:3" ht="12.75">
      <c r="A97" s="15"/>
      <c r="B97" s="27" t="s">
        <v>293</v>
      </c>
      <c r="C97" s="30"/>
    </row>
    <row r="98" spans="1:3" s="26" customFormat="1" ht="12.75">
      <c r="A98" s="745"/>
      <c r="B98" s="21" t="s">
        <v>294</v>
      </c>
      <c r="C98" s="400"/>
    </row>
    <row r="99" spans="1:3" s="26" customFormat="1" ht="24">
      <c r="A99" s="746"/>
      <c r="B99" s="119" t="s">
        <v>295</v>
      </c>
      <c r="C99" s="45"/>
    </row>
    <row r="100" spans="1:3" s="26" customFormat="1" ht="12.75">
      <c r="A100" s="747"/>
      <c r="B100" s="20" t="s">
        <v>296</v>
      </c>
      <c r="C100" s="400"/>
    </row>
    <row r="101" spans="1:3" s="26" customFormat="1" ht="12.75">
      <c r="A101" s="747"/>
      <c r="B101" s="20" t="s">
        <v>297</v>
      </c>
      <c r="C101" s="400"/>
    </row>
    <row r="102" spans="1:3" s="26" customFormat="1" ht="12.75">
      <c r="A102" s="747"/>
      <c r="B102" s="20" t="s">
        <v>298</v>
      </c>
      <c r="C102" s="400"/>
    </row>
    <row r="103" spans="1:3" s="26" customFormat="1" ht="12.75">
      <c r="A103" s="748"/>
      <c r="B103" s="20" t="s">
        <v>299</v>
      </c>
      <c r="C103" s="400"/>
    </row>
    <row r="104" spans="1:3" s="26" customFormat="1" ht="24">
      <c r="A104" s="749"/>
      <c r="B104" s="22" t="s">
        <v>300</v>
      </c>
      <c r="C104" s="45"/>
    </row>
    <row r="105" spans="1:3" s="26" customFormat="1" ht="12.75">
      <c r="A105" s="749"/>
      <c r="B105" s="21" t="s">
        <v>301</v>
      </c>
      <c r="C105" s="400"/>
    </row>
    <row r="106" spans="1:3" s="26" customFormat="1" ht="13.5" thickBot="1">
      <c r="A106" s="749"/>
      <c r="B106" s="20" t="s">
        <v>302</v>
      </c>
      <c r="C106" s="750"/>
    </row>
    <row r="107" spans="1:3" s="26" customFormat="1" ht="24.75" thickBot="1">
      <c r="A107" s="749"/>
      <c r="B107" s="24" t="s">
        <v>303</v>
      </c>
      <c r="C107" s="751"/>
    </row>
    <row r="108" spans="1:3" s="26" customFormat="1" ht="12.75">
      <c r="A108" s="749"/>
      <c r="B108" s="21" t="s">
        <v>304</v>
      </c>
      <c r="C108" s="752"/>
    </row>
    <row r="109" spans="1:3" s="26" customFormat="1" ht="13.5" thickBot="1">
      <c r="A109" s="749"/>
      <c r="B109" s="20" t="s">
        <v>302</v>
      </c>
      <c r="C109" s="750"/>
    </row>
    <row r="110" spans="1:3" s="26" customFormat="1" ht="24.75" thickBot="1">
      <c r="A110" s="749"/>
      <c r="B110" s="24" t="s">
        <v>303</v>
      </c>
      <c r="C110" s="751"/>
    </row>
    <row r="111" spans="1:3" s="26" customFormat="1" ht="12.75">
      <c r="A111" s="749"/>
      <c r="B111" s="21" t="s">
        <v>305</v>
      </c>
      <c r="C111" s="752"/>
    </row>
    <row r="112" spans="1:3" s="26" customFormat="1" ht="13.5" thickBot="1">
      <c r="A112" s="749"/>
      <c r="B112" s="20" t="s">
        <v>302</v>
      </c>
      <c r="C112" s="750"/>
    </row>
    <row r="113" spans="1:3" s="26" customFormat="1" ht="24.75" thickBot="1">
      <c r="A113" s="749"/>
      <c r="B113" s="24" t="s">
        <v>303</v>
      </c>
      <c r="C113" s="751"/>
    </row>
    <row r="114" spans="1:3" s="26" customFormat="1" ht="12.75">
      <c r="A114" s="749"/>
      <c r="B114" s="21" t="s">
        <v>306</v>
      </c>
      <c r="C114" s="752"/>
    </row>
    <row r="115" spans="1:3" s="26" customFormat="1" ht="13.5" thickBot="1">
      <c r="A115" s="749" t="s">
        <v>250</v>
      </c>
      <c r="B115" s="20" t="s">
        <v>302</v>
      </c>
      <c r="C115" s="750"/>
    </row>
    <row r="116" spans="1:3" s="26" customFormat="1" ht="24.75" thickBot="1">
      <c r="A116" s="749"/>
      <c r="B116" s="24" t="s">
        <v>303</v>
      </c>
      <c r="C116" s="751"/>
    </row>
    <row r="117" spans="1:3" s="26" customFormat="1" ht="13.5" thickBot="1">
      <c r="A117" s="749"/>
      <c r="B117" s="24"/>
      <c r="C117" s="753"/>
    </row>
    <row r="118" spans="1:3" s="26" customFormat="1" ht="24.75" thickBot="1">
      <c r="A118" s="754"/>
      <c r="B118" s="119" t="s">
        <v>307</v>
      </c>
      <c r="C118" s="751"/>
    </row>
    <row r="119" spans="1:3" s="26" customFormat="1" ht="29.25" customHeight="1">
      <c r="A119" s="136"/>
      <c r="B119" s="21" t="s">
        <v>308</v>
      </c>
      <c r="C119" s="755"/>
    </row>
    <row r="120" spans="1:3" s="26" customFormat="1" ht="24">
      <c r="A120" s="136"/>
      <c r="B120" s="21" t="s">
        <v>309</v>
      </c>
      <c r="C120" s="45"/>
    </row>
    <row r="121" spans="1:3" s="26" customFormat="1" ht="36">
      <c r="A121" s="136"/>
      <c r="B121" s="21" t="s">
        <v>310</v>
      </c>
      <c r="C121" s="45"/>
    </row>
    <row r="122" spans="1:3" s="26" customFormat="1" ht="24">
      <c r="A122" s="136"/>
      <c r="B122" s="21" t="s">
        <v>311</v>
      </c>
      <c r="C122" s="45"/>
    </row>
    <row r="123" spans="1:3" s="26" customFormat="1" ht="12.75">
      <c r="A123" s="748"/>
      <c r="B123" s="21" t="s">
        <v>312</v>
      </c>
      <c r="C123" s="45"/>
    </row>
    <row r="124" spans="1:3" s="26" customFormat="1" ht="24">
      <c r="A124" s="754"/>
      <c r="B124" s="121" t="s">
        <v>313</v>
      </c>
      <c r="C124" s="400"/>
    </row>
    <row r="125" spans="1:3" s="26" customFormat="1" ht="24">
      <c r="A125" s="136"/>
      <c r="B125" s="21" t="s">
        <v>314</v>
      </c>
      <c r="C125" s="45"/>
    </row>
    <row r="126" spans="1:3" s="26" customFormat="1" ht="24">
      <c r="A126" s="136"/>
      <c r="B126" s="21" t="s">
        <v>315</v>
      </c>
      <c r="C126" s="45"/>
    </row>
    <row r="127" spans="1:3" s="26" customFormat="1" ht="24">
      <c r="A127" s="136"/>
      <c r="B127" s="21" t="s">
        <v>316</v>
      </c>
      <c r="C127" s="45"/>
    </row>
    <row r="128" spans="1:3" s="26" customFormat="1" ht="36">
      <c r="A128" s="136"/>
      <c r="B128" s="21" t="s">
        <v>317</v>
      </c>
      <c r="C128" s="45"/>
    </row>
    <row r="129" spans="1:3" s="26" customFormat="1" ht="12.75">
      <c r="A129" s="748"/>
      <c r="B129" s="21" t="s">
        <v>318</v>
      </c>
      <c r="C129" s="45"/>
    </row>
    <row r="130" spans="1:3" s="26" customFormat="1" ht="12.75">
      <c r="A130" s="749"/>
      <c r="B130" s="20"/>
      <c r="C130" s="45"/>
    </row>
    <row r="131" spans="1:3" s="26" customFormat="1" ht="15.75">
      <c r="A131" s="745"/>
      <c r="B131" s="29" t="s">
        <v>319</v>
      </c>
      <c r="C131" s="45"/>
    </row>
    <row r="132" spans="1:3" s="26" customFormat="1" ht="34.5" customHeight="1">
      <c r="A132" s="22" t="s">
        <v>320</v>
      </c>
      <c r="B132" s="22" t="s">
        <v>320</v>
      </c>
      <c r="C132" s="45"/>
    </row>
    <row r="133" spans="1:3" s="26" customFormat="1" ht="12.75">
      <c r="A133" s="754"/>
      <c r="B133" s="121" t="s">
        <v>321</v>
      </c>
      <c r="C133" s="70"/>
    </row>
    <row r="134" spans="1:3" s="26" customFormat="1" ht="36">
      <c r="A134" s="136"/>
      <c r="B134" s="21" t="s">
        <v>322</v>
      </c>
      <c r="C134" s="45"/>
    </row>
    <row r="135" spans="1:3" s="26" customFormat="1" ht="36">
      <c r="A135" s="136"/>
      <c r="B135" s="21" t="s">
        <v>323</v>
      </c>
      <c r="C135" s="45"/>
    </row>
    <row r="136" spans="1:3" s="26" customFormat="1" ht="24">
      <c r="A136" s="136"/>
      <c r="B136" s="21" t="s">
        <v>324</v>
      </c>
      <c r="C136" s="45"/>
    </row>
    <row r="137" spans="1:3" s="26" customFormat="1" ht="25.5" customHeight="1">
      <c r="A137" s="136"/>
      <c r="B137" s="21" t="s">
        <v>325</v>
      </c>
      <c r="C137" s="45"/>
    </row>
    <row r="138" spans="1:3" s="26" customFormat="1" ht="24">
      <c r="A138" s="748"/>
      <c r="B138" s="21" t="s">
        <v>326</v>
      </c>
      <c r="C138" s="45"/>
    </row>
    <row r="139" spans="1:3" s="26" customFormat="1" ht="12.75">
      <c r="A139" s="754"/>
      <c r="B139" s="121" t="s">
        <v>327</v>
      </c>
      <c r="C139" s="70"/>
    </row>
    <row r="140" spans="1:3" s="26" customFormat="1" ht="36">
      <c r="A140" s="136"/>
      <c r="B140" s="21" t="s">
        <v>328</v>
      </c>
      <c r="C140" s="45"/>
    </row>
    <row r="141" spans="1:3" s="26" customFormat="1" ht="36">
      <c r="A141" s="136"/>
      <c r="B141" s="21" t="s">
        <v>329</v>
      </c>
      <c r="C141" s="45"/>
    </row>
    <row r="142" spans="1:3" s="26" customFormat="1" ht="24">
      <c r="A142" s="136"/>
      <c r="B142" s="21" t="s">
        <v>330</v>
      </c>
      <c r="C142" s="45"/>
    </row>
    <row r="143" spans="1:3" s="26" customFormat="1" ht="24">
      <c r="A143" s="136"/>
      <c r="B143" s="21" t="s">
        <v>331</v>
      </c>
      <c r="C143" s="45"/>
    </row>
    <row r="144" spans="1:3" s="26" customFormat="1" ht="24">
      <c r="A144" s="748"/>
      <c r="B144" s="21" t="s">
        <v>332</v>
      </c>
      <c r="C144" s="45"/>
    </row>
    <row r="145" spans="1:3" s="26" customFormat="1" ht="12.75">
      <c r="A145" s="754"/>
      <c r="B145" s="121" t="s">
        <v>333</v>
      </c>
      <c r="C145" s="70"/>
    </row>
    <row r="146" spans="1:3" s="26" customFormat="1" ht="12.75">
      <c r="A146" s="136"/>
      <c r="B146" s="21" t="s">
        <v>334</v>
      </c>
      <c r="C146" s="45"/>
    </row>
    <row r="147" spans="1:3" s="26" customFormat="1" ht="24">
      <c r="A147" s="136"/>
      <c r="B147" s="21" t="s">
        <v>335</v>
      </c>
      <c r="C147" s="45"/>
    </row>
    <row r="148" spans="1:3" s="26" customFormat="1" ht="24">
      <c r="A148" s="136"/>
      <c r="B148" s="21" t="s">
        <v>336</v>
      </c>
      <c r="C148" s="45"/>
    </row>
    <row r="149" spans="1:3" s="26" customFormat="1" ht="24">
      <c r="A149" s="136"/>
      <c r="B149" s="21" t="s">
        <v>337</v>
      </c>
      <c r="C149" s="45"/>
    </row>
    <row r="150" spans="1:3" s="26" customFormat="1" ht="12.75">
      <c r="A150" s="748"/>
      <c r="B150" s="21" t="s">
        <v>338</v>
      </c>
      <c r="C150" s="45"/>
    </row>
    <row r="151" spans="1:3" s="26" customFormat="1" ht="24">
      <c r="A151" s="754"/>
      <c r="B151" s="121" t="s">
        <v>339</v>
      </c>
      <c r="C151" s="70"/>
    </row>
    <row r="152" spans="1:3" s="26" customFormat="1" ht="12.75">
      <c r="A152" s="136"/>
      <c r="B152" s="21" t="s">
        <v>340</v>
      </c>
      <c r="C152" s="45"/>
    </row>
    <row r="153" spans="1:3" s="26" customFormat="1" ht="12.75">
      <c r="A153" s="136"/>
      <c r="B153" s="21" t="s">
        <v>341</v>
      </c>
      <c r="C153" s="45"/>
    </row>
    <row r="154" spans="1:3" s="26" customFormat="1" ht="12.75">
      <c r="A154" s="136"/>
      <c r="B154" s="21" t="s">
        <v>342</v>
      </c>
      <c r="C154" s="45"/>
    </row>
    <row r="155" spans="1:3" ht="12.75">
      <c r="A155" s="114"/>
      <c r="B155" s="21" t="s">
        <v>343</v>
      </c>
      <c r="C155" s="30"/>
    </row>
    <row r="156" spans="1:3" ht="12.75">
      <c r="A156" s="115"/>
      <c r="B156" s="21" t="s">
        <v>344</v>
      </c>
      <c r="C156" s="30"/>
    </row>
    <row r="157" spans="1:3" ht="12.75">
      <c r="A157" s="2"/>
      <c r="B157" s="21"/>
      <c r="C157" s="30"/>
    </row>
    <row r="158" spans="1:3" ht="12">
      <c r="A158" s="47" t="s">
        <v>345</v>
      </c>
      <c r="B158" s="21"/>
      <c r="C158" s="30"/>
    </row>
    <row r="159" spans="1:3" ht="12.75">
      <c r="A159" s="117"/>
      <c r="B159" s="121" t="s">
        <v>346</v>
      </c>
      <c r="C159" s="69"/>
    </row>
    <row r="160" spans="1:3" ht="12.75">
      <c r="A160" s="114"/>
      <c r="B160" s="21" t="s">
        <v>347</v>
      </c>
      <c r="C160" s="30"/>
    </row>
    <row r="161" spans="1:3" ht="12.75">
      <c r="A161" s="114"/>
      <c r="B161" s="21" t="s">
        <v>348</v>
      </c>
      <c r="C161" s="30"/>
    </row>
    <row r="162" spans="1:3" ht="12.75">
      <c r="A162" s="114"/>
      <c r="B162" s="21" t="s">
        <v>349</v>
      </c>
      <c r="C162" s="30"/>
    </row>
    <row r="163" spans="1:3" ht="12.75">
      <c r="A163" s="114"/>
      <c r="B163" s="21" t="s">
        <v>350</v>
      </c>
      <c r="C163" s="30"/>
    </row>
    <row r="164" spans="1:3" ht="12.75">
      <c r="A164" s="115"/>
      <c r="B164" s="21" t="s">
        <v>351</v>
      </c>
      <c r="C164" s="30"/>
    </row>
    <row r="165" spans="1:3" ht="12.75">
      <c r="A165" s="117"/>
      <c r="B165" s="121" t="s">
        <v>352</v>
      </c>
      <c r="C165" s="69"/>
    </row>
    <row r="166" spans="1:3" s="26" customFormat="1" ht="24">
      <c r="A166" s="136"/>
      <c r="B166" s="21" t="s">
        <v>353</v>
      </c>
      <c r="C166" s="45"/>
    </row>
    <row r="167" spans="1:3" s="26" customFormat="1" ht="12.75">
      <c r="A167" s="136"/>
      <c r="B167" s="21" t="s">
        <v>354</v>
      </c>
      <c r="C167" s="45"/>
    </row>
    <row r="168" spans="1:3" s="26" customFormat="1" ht="12.75">
      <c r="A168" s="136"/>
      <c r="B168" s="21" t="s">
        <v>355</v>
      </c>
      <c r="C168" s="45"/>
    </row>
    <row r="169" spans="1:3" s="26" customFormat="1" ht="12.75">
      <c r="A169" s="136"/>
      <c r="B169" s="21" t="s">
        <v>356</v>
      </c>
      <c r="C169" s="45"/>
    </row>
    <row r="170" spans="1:3" s="26" customFormat="1" ht="12.75">
      <c r="A170" s="748"/>
      <c r="B170" s="21" t="s">
        <v>357</v>
      </c>
      <c r="C170" s="45"/>
    </row>
    <row r="171" spans="1:3" s="26" customFormat="1" ht="12.75">
      <c r="A171" s="754"/>
      <c r="B171" s="121" t="s">
        <v>358</v>
      </c>
      <c r="C171" s="70"/>
    </row>
    <row r="172" spans="1:3" s="26" customFormat="1" ht="24">
      <c r="A172" s="136"/>
      <c r="B172" s="21" t="s">
        <v>359</v>
      </c>
      <c r="C172" s="45"/>
    </row>
    <row r="173" spans="1:3" s="26" customFormat="1" ht="12.75">
      <c r="A173" s="136"/>
      <c r="B173" s="21" t="s">
        <v>360</v>
      </c>
      <c r="C173" s="45"/>
    </row>
    <row r="174" spans="1:3" s="26" customFormat="1" ht="24">
      <c r="A174" s="136"/>
      <c r="B174" s="21" t="s">
        <v>361</v>
      </c>
      <c r="C174" s="45"/>
    </row>
    <row r="175" spans="1:3" s="26" customFormat="1" ht="12.75">
      <c r="A175" s="136"/>
      <c r="B175" s="21" t="s">
        <v>362</v>
      </c>
      <c r="C175" s="45"/>
    </row>
    <row r="176" spans="1:3" s="26" customFormat="1" ht="12.75">
      <c r="A176" s="748"/>
      <c r="B176" s="21" t="s">
        <v>363</v>
      </c>
      <c r="C176" s="45"/>
    </row>
    <row r="177" spans="1:3" s="26" customFormat="1" ht="12.75">
      <c r="A177" s="754"/>
      <c r="B177" s="121" t="s">
        <v>364</v>
      </c>
      <c r="C177" s="756"/>
    </row>
    <row r="178" spans="1:3" s="26" customFormat="1" ht="24">
      <c r="A178" s="136"/>
      <c r="B178" s="21" t="s">
        <v>365</v>
      </c>
      <c r="C178" s="45"/>
    </row>
    <row r="179" spans="1:3" s="26" customFormat="1" ht="24">
      <c r="A179" s="136"/>
      <c r="B179" s="21" t="s">
        <v>366</v>
      </c>
      <c r="C179" s="45"/>
    </row>
    <row r="180" spans="1:3" s="26" customFormat="1" ht="24.75" customHeight="1">
      <c r="A180" s="136"/>
      <c r="B180" s="21" t="s">
        <v>367</v>
      </c>
      <c r="C180" s="45"/>
    </row>
    <row r="181" spans="1:3" s="26" customFormat="1" ht="25.5" customHeight="1">
      <c r="A181" s="136"/>
      <c r="B181" s="21" t="s">
        <v>368</v>
      </c>
      <c r="C181" s="45"/>
    </row>
    <row r="182" spans="1:3" s="26" customFormat="1" ht="24">
      <c r="A182" s="748"/>
      <c r="B182" s="21" t="s">
        <v>369</v>
      </c>
      <c r="C182" s="45"/>
    </row>
    <row r="183" spans="1:3" s="26" customFormat="1" ht="12.75">
      <c r="A183" s="754"/>
      <c r="B183" s="121" t="s">
        <v>370</v>
      </c>
      <c r="C183" s="756"/>
    </row>
    <row r="184" spans="1:3" s="26" customFormat="1" ht="24">
      <c r="A184" s="136"/>
      <c r="B184" s="21" t="s">
        <v>371</v>
      </c>
      <c r="C184" s="45"/>
    </row>
    <row r="185" spans="1:3" s="26" customFormat="1" ht="24">
      <c r="A185" s="136"/>
      <c r="B185" s="21" t="s">
        <v>372</v>
      </c>
      <c r="C185" s="45"/>
    </row>
    <row r="186" spans="1:3" s="26" customFormat="1" ht="24">
      <c r="A186" s="136"/>
      <c r="B186" s="21" t="s">
        <v>373</v>
      </c>
      <c r="C186" s="45"/>
    </row>
    <row r="187" spans="1:3" s="26" customFormat="1" ht="12.75">
      <c r="A187" s="136"/>
      <c r="B187" s="21" t="s">
        <v>374</v>
      </c>
      <c r="C187" s="45"/>
    </row>
    <row r="188" spans="1:3" s="26" customFormat="1" ht="24">
      <c r="A188" s="748"/>
      <c r="B188" s="21" t="s">
        <v>375</v>
      </c>
      <c r="C188" s="45"/>
    </row>
    <row r="189" spans="1:3" s="26" customFormat="1" ht="12.75">
      <c r="A189" s="749"/>
      <c r="B189" s="21"/>
      <c r="C189" s="45"/>
    </row>
    <row r="190" spans="1:3" s="26" customFormat="1" ht="24">
      <c r="A190" s="757"/>
      <c r="B190" s="757" t="s">
        <v>376</v>
      </c>
      <c r="C190" s="45"/>
    </row>
    <row r="191" spans="1:3" s="26" customFormat="1" ht="12.75">
      <c r="A191" s="754"/>
      <c r="B191" s="121" t="s">
        <v>377</v>
      </c>
      <c r="C191" s="70"/>
    </row>
    <row r="192" spans="1:3" s="26" customFormat="1" ht="24">
      <c r="A192" s="136"/>
      <c r="B192" s="21" t="s">
        <v>353</v>
      </c>
      <c r="C192" s="45"/>
    </row>
    <row r="193" spans="1:3" s="26" customFormat="1" ht="12.75">
      <c r="A193" s="136"/>
      <c r="B193" s="21" t="s">
        <v>354</v>
      </c>
      <c r="C193" s="45"/>
    </row>
    <row r="194" spans="1:3" s="26" customFormat="1" ht="12.75">
      <c r="A194" s="136"/>
      <c r="B194" s="21" t="s">
        <v>355</v>
      </c>
      <c r="C194" s="45"/>
    </row>
    <row r="195" spans="1:3" s="26" customFormat="1" ht="12.75">
      <c r="A195" s="136"/>
      <c r="B195" s="21" t="s">
        <v>356</v>
      </c>
      <c r="C195" s="45"/>
    </row>
    <row r="196" spans="1:3" s="26" customFormat="1" ht="12.75">
      <c r="A196" s="748"/>
      <c r="B196" s="21" t="s">
        <v>357</v>
      </c>
      <c r="C196" s="45"/>
    </row>
    <row r="197" spans="1:3" s="26" customFormat="1" ht="12.75">
      <c r="A197" s="754"/>
      <c r="B197" s="121" t="s">
        <v>378</v>
      </c>
      <c r="C197" s="70"/>
    </row>
    <row r="198" spans="1:3" s="26" customFormat="1" ht="24">
      <c r="A198" s="136"/>
      <c r="B198" s="21" t="s">
        <v>379</v>
      </c>
      <c r="C198" s="45"/>
    </row>
    <row r="199" spans="1:3" s="26" customFormat="1" ht="12.75">
      <c r="A199" s="136"/>
      <c r="B199" s="21" t="s">
        <v>360</v>
      </c>
      <c r="C199" s="45"/>
    </row>
    <row r="200" spans="1:3" s="26" customFormat="1" ht="24">
      <c r="A200" s="136"/>
      <c r="B200" s="21" t="s">
        <v>361</v>
      </c>
      <c r="C200" s="45"/>
    </row>
    <row r="201" spans="1:3" s="26" customFormat="1" ht="12.75">
      <c r="A201" s="136"/>
      <c r="B201" s="21" t="s">
        <v>362</v>
      </c>
      <c r="C201" s="45"/>
    </row>
    <row r="202" spans="1:3" s="26" customFormat="1" ht="12.75">
      <c r="A202" s="748"/>
      <c r="B202" s="21" t="s">
        <v>363</v>
      </c>
      <c r="C202" s="45"/>
    </row>
    <row r="203" spans="1:3" s="26" customFormat="1" ht="12.75">
      <c r="A203" s="754"/>
      <c r="B203" s="121" t="s">
        <v>380</v>
      </c>
      <c r="C203" s="756"/>
    </row>
    <row r="204" spans="1:3" s="26" customFormat="1" ht="24">
      <c r="A204" s="136"/>
      <c r="B204" s="21" t="s">
        <v>365</v>
      </c>
      <c r="C204" s="45"/>
    </row>
    <row r="205" spans="1:3" s="26" customFormat="1" ht="24">
      <c r="A205" s="136"/>
      <c r="B205" s="21" t="s">
        <v>366</v>
      </c>
      <c r="C205" s="45"/>
    </row>
    <row r="206" spans="1:3" s="26" customFormat="1" ht="25.5" customHeight="1">
      <c r="A206" s="136"/>
      <c r="B206" s="21" t="s">
        <v>367</v>
      </c>
      <c r="C206" s="45"/>
    </row>
    <row r="207" spans="1:3" s="26" customFormat="1" ht="26.25" customHeight="1">
      <c r="A207" s="136"/>
      <c r="B207" s="21" t="s">
        <v>368</v>
      </c>
      <c r="C207" s="45"/>
    </row>
    <row r="208" spans="1:3" s="26" customFormat="1" ht="24">
      <c r="A208" s="748"/>
      <c r="B208" s="21" t="s">
        <v>381</v>
      </c>
      <c r="C208" s="45"/>
    </row>
    <row r="209" spans="1:3" s="26" customFormat="1" ht="12.75">
      <c r="A209" s="754"/>
      <c r="B209" s="121" t="s">
        <v>370</v>
      </c>
      <c r="C209" s="756"/>
    </row>
    <row r="210" spans="1:3" s="26" customFormat="1" ht="24">
      <c r="A210" s="136"/>
      <c r="B210" s="21" t="s">
        <v>371</v>
      </c>
      <c r="C210" s="45"/>
    </row>
    <row r="211" spans="1:3" s="26" customFormat="1" ht="24">
      <c r="A211" s="136"/>
      <c r="B211" s="21" t="s">
        <v>372</v>
      </c>
      <c r="C211" s="45"/>
    </row>
    <row r="212" spans="1:3" s="26" customFormat="1" ht="24">
      <c r="A212" s="136"/>
      <c r="B212" s="21" t="s">
        <v>373</v>
      </c>
      <c r="C212" s="45"/>
    </row>
    <row r="213" spans="1:3" s="26" customFormat="1" ht="12.75">
      <c r="A213" s="136"/>
      <c r="B213" s="21" t="s">
        <v>374</v>
      </c>
      <c r="C213" s="45"/>
    </row>
    <row r="214" spans="1:3" s="26" customFormat="1" ht="24">
      <c r="A214" s="748"/>
      <c r="B214" s="21" t="s">
        <v>382</v>
      </c>
      <c r="C214" s="45"/>
    </row>
    <row r="215" spans="1:3" s="26" customFormat="1" ht="12.75">
      <c r="A215" s="758"/>
      <c r="B215" s="3" t="s">
        <v>383</v>
      </c>
      <c r="C215" s="759" t="e">
        <f>(C12+C13)/(C70+'7. WUA'!C55)</f>
        <v>#DIV/0!</v>
      </c>
    </row>
    <row r="216" spans="1:3" s="26" customFormat="1" ht="13.5" thickBot="1">
      <c r="A216" s="749"/>
      <c r="B216" s="49" t="s">
        <v>384</v>
      </c>
      <c r="C216" s="760" t="e">
        <f>IF(C215&lt;=9,0,IF(C215&lt;=19,1,IF(C215&lt;=29,2,IF(C215&lt;=49,3,4))))</f>
        <v>#DIV/0!</v>
      </c>
    </row>
    <row r="217" spans="1:3" s="26" customFormat="1" ht="12.75">
      <c r="A217" s="749"/>
      <c r="B217" s="49"/>
      <c r="C217" s="45"/>
    </row>
    <row r="218" spans="1:3" s="26" customFormat="1" ht="12.75">
      <c r="A218" s="761"/>
      <c r="B218" s="49" t="s">
        <v>385</v>
      </c>
      <c r="C218" s="45"/>
    </row>
    <row r="219" spans="1:5" s="26" customFormat="1" ht="12.75">
      <c r="A219" s="749"/>
      <c r="B219" s="49" t="s">
        <v>386</v>
      </c>
      <c r="C219" s="762" t="e">
        <f>('1. Entrada - 94-95'!C21+'2. Entrada - 95-96'!C21+'3. Entrada - 99-00'!C21)/SUM(E219:E221)</f>
        <v>#DIV/0!</v>
      </c>
      <c r="E219" s="811">
        <f>IF('1. Entrada - 94-95'!C21&gt;0,1,0)</f>
        <v>0</v>
      </c>
    </row>
    <row r="220" spans="1:5" s="26" customFormat="1" ht="12.75">
      <c r="A220" s="749"/>
      <c r="B220" s="49" t="s">
        <v>387</v>
      </c>
      <c r="C220" s="763"/>
      <c r="E220" s="811">
        <f>IF('2. Entrada - 95-96'!C21&gt;0,1,0)</f>
        <v>0</v>
      </c>
    </row>
    <row r="221" spans="1:5" s="26" customFormat="1" ht="12.75">
      <c r="A221" s="749"/>
      <c r="B221" s="49" t="s">
        <v>388</v>
      </c>
      <c r="C221" s="400"/>
      <c r="E221" s="811">
        <f>IF('3. Entrada - 99-00'!C21&gt;0,1,0)</f>
        <v>0</v>
      </c>
    </row>
    <row r="222" spans="1:3" s="26" customFormat="1" ht="12.75">
      <c r="A222" s="749"/>
      <c r="B222" s="49" t="s">
        <v>389</v>
      </c>
      <c r="C222" s="400"/>
    </row>
    <row r="223" spans="1:3" s="26" customFormat="1" ht="12.75">
      <c r="A223" s="749"/>
      <c r="B223" s="49" t="s">
        <v>390</v>
      </c>
      <c r="C223" s="400"/>
    </row>
    <row r="224" spans="1:3" s="26" customFormat="1" ht="12.75">
      <c r="A224" s="749"/>
      <c r="B224" s="49" t="s">
        <v>391</v>
      </c>
      <c r="C224" s="400"/>
    </row>
    <row r="225" spans="1:3" s="26" customFormat="1" ht="12.75">
      <c r="A225" s="749"/>
      <c r="B225" s="49" t="s">
        <v>392</v>
      </c>
      <c r="C225" s="400"/>
    </row>
    <row r="226" spans="1:3" s="26" customFormat="1" ht="12.75">
      <c r="A226" s="749"/>
      <c r="B226" s="49" t="s">
        <v>393</v>
      </c>
      <c r="C226" s="400"/>
    </row>
    <row r="227" spans="1:3" s="26" customFormat="1" ht="12.75">
      <c r="A227" s="758"/>
      <c r="B227" s="3"/>
      <c r="C227" s="764"/>
    </row>
    <row r="228" spans="1:3" s="26" customFormat="1" ht="12.75">
      <c r="A228" s="758"/>
      <c r="B228" s="3"/>
      <c r="C228" s="764"/>
    </row>
    <row r="229" spans="1:3" s="26" customFormat="1" ht="12.75">
      <c r="A229" s="758"/>
      <c r="B229" s="3"/>
      <c r="C229" s="764"/>
    </row>
    <row r="230" spans="1:3" s="26" customFormat="1" ht="12.75">
      <c r="A230" s="758"/>
      <c r="B230" s="3"/>
      <c r="C230" s="764"/>
    </row>
    <row r="231" spans="1:3" s="26" customFormat="1" ht="12.75">
      <c r="A231" s="758"/>
      <c r="B231" s="3"/>
      <c r="C231" s="764"/>
    </row>
    <row r="232" spans="1:3" s="26" customFormat="1" ht="12.75">
      <c r="A232" s="758"/>
      <c r="B232" s="3"/>
      <c r="C232" s="764"/>
    </row>
  </sheetData>
  <printOptions headings="1" horizontalCentered="1" verticalCentered="1"/>
  <pageMargins left="0.75" right="1" top="1" bottom="1" header="0.5" footer="0.5"/>
  <pageSetup fitToHeight="20" fitToWidth="1" horizontalDpi="300" verticalDpi="300" orientation="portrait" scale="64" r:id="rId1"/>
  <headerFooter alignWithMargins="0">
    <oddHeader>&amp;C&amp;F</oddHeader>
    <oddFooter>&amp;LFAO/ITRC&amp;C&amp;A&amp;RPage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C41"/>
  <sheetViews>
    <sheetView workbookViewId="0" topLeftCell="A32">
      <selection activeCell="C44" sqref="C44"/>
    </sheetView>
  </sheetViews>
  <sheetFormatPr defaultColWidth="9.140625" defaultRowHeight="12.75"/>
  <cols>
    <col min="1" max="1" width="1.7109375" style="18" customWidth="1"/>
    <col min="2" max="2" width="57.421875" style="3" customWidth="1"/>
    <col min="3" max="3" width="6.421875" style="4" customWidth="1"/>
    <col min="4" max="16384" width="9.140625" style="5" customWidth="1"/>
  </cols>
  <sheetData>
    <row r="1" spans="1:3" s="10" customFormat="1" ht="23.25">
      <c r="A1" s="1">
        <f>'5. Preguntas de Oficina Proy. '!A1</f>
        <v>0</v>
      </c>
      <c r="B1" s="8"/>
      <c r="C1" s="9"/>
    </row>
    <row r="2" spans="1:3" s="10" customFormat="1" ht="23.25">
      <c r="A2" s="1" t="str">
        <f>'5. Preguntas de Oficina Proy. '!A2</f>
        <v>Nombre del Proyecto:</v>
      </c>
      <c r="B2" s="8"/>
      <c r="C2" s="9"/>
    </row>
    <row r="3" spans="1:3" s="10" customFormat="1" ht="23.25">
      <c r="A3" s="1"/>
      <c r="B3" s="631" t="str">
        <f>'5. Preguntas de Oficina Proy. '!B3</f>
        <v>EJEMPLO</v>
      </c>
      <c r="C3" s="9"/>
    </row>
    <row r="4" spans="1:3" s="14" customFormat="1" ht="15.75">
      <c r="A4" s="11" t="str">
        <f>'5. Preguntas de Oficina Proy. '!A4</f>
        <v>Fecha: </v>
      </c>
      <c r="B4" s="12"/>
      <c r="C4" s="13"/>
    </row>
    <row r="5" spans="1:3" s="14" customFormat="1" ht="15.75">
      <c r="A5" s="11"/>
      <c r="B5" s="632" t="str">
        <f>'5. Preguntas de Oficina Proy. '!B5</f>
        <v>4 de Diciembre 2001</v>
      </c>
      <c r="C5" s="57"/>
    </row>
    <row r="6" spans="2:3" s="14" customFormat="1" ht="47.25" customHeight="1">
      <c r="B6" s="12" t="s">
        <v>394</v>
      </c>
      <c r="C6" s="13"/>
    </row>
    <row r="7" spans="2:3" s="14" customFormat="1" ht="15.75">
      <c r="B7" s="12"/>
      <c r="C7" s="13"/>
    </row>
    <row r="8" spans="2:3" s="14" customFormat="1" ht="15.75">
      <c r="B8" s="12"/>
      <c r="C8" s="13"/>
    </row>
    <row r="9" spans="1:3" ht="12.75">
      <c r="A9" s="15" t="s">
        <v>395</v>
      </c>
      <c r="B9" s="20"/>
      <c r="C9" s="356"/>
    </row>
    <row r="10" spans="1:3" ht="36" customHeight="1">
      <c r="A10" s="117"/>
      <c r="B10" s="48" t="s">
        <v>396</v>
      </c>
      <c r="C10" s="31"/>
    </row>
    <row r="11" spans="1:3" ht="48">
      <c r="A11" s="114"/>
      <c r="B11" s="21" t="s">
        <v>397</v>
      </c>
      <c r="C11" s="30"/>
    </row>
    <row r="12" spans="1:3" ht="36" customHeight="1">
      <c r="A12" s="114"/>
      <c r="B12" s="21" t="s">
        <v>398</v>
      </c>
      <c r="C12" s="30"/>
    </row>
    <row r="13" spans="1:3" ht="48">
      <c r="A13" s="114"/>
      <c r="B13" s="21" t="s">
        <v>399</v>
      </c>
      <c r="C13" s="30"/>
    </row>
    <row r="14" spans="1:3" ht="25.5" customHeight="1">
      <c r="A14" s="114"/>
      <c r="B14" s="21" t="s">
        <v>400</v>
      </c>
      <c r="C14" s="30"/>
    </row>
    <row r="15" spans="1:3" ht="13.5" thickBot="1">
      <c r="A15" s="358"/>
      <c r="B15" s="359" t="s">
        <v>401</v>
      </c>
      <c r="C15" s="360"/>
    </row>
    <row r="16" spans="2:3" ht="12.75">
      <c r="B16" s="3" t="s">
        <v>1319</v>
      </c>
      <c r="C16" s="357"/>
    </row>
    <row r="17" spans="2:3" ht="35.25" customHeight="1">
      <c r="B17" s="21" t="s">
        <v>1320</v>
      </c>
      <c r="C17" s="30"/>
    </row>
    <row r="18" spans="2:3" ht="24">
      <c r="B18" s="21" t="s">
        <v>1321</v>
      </c>
      <c r="C18" s="30"/>
    </row>
    <row r="19" spans="2:3" ht="24">
      <c r="B19" s="21" t="s">
        <v>1322</v>
      </c>
      <c r="C19" s="30"/>
    </row>
    <row r="20" spans="2:3" ht="27" customHeight="1">
      <c r="B20" s="21" t="s">
        <v>1323</v>
      </c>
      <c r="C20" s="30"/>
    </row>
    <row r="21" spans="1:3" ht="27" customHeight="1" thickBot="1">
      <c r="A21" s="362"/>
      <c r="B21" s="359" t="s">
        <v>1324</v>
      </c>
      <c r="C21" s="360"/>
    </row>
    <row r="22" spans="1:3" ht="12.75">
      <c r="A22" s="361"/>
      <c r="B22" s="3" t="s">
        <v>1325</v>
      </c>
      <c r="C22" s="357"/>
    </row>
    <row r="23" spans="2:3" ht="24.75" customHeight="1">
      <c r="B23" s="21" t="s">
        <v>1326</v>
      </c>
      <c r="C23" s="30"/>
    </row>
    <row r="24" spans="2:3" ht="24">
      <c r="B24" s="21" t="s">
        <v>1327</v>
      </c>
      <c r="C24" s="30"/>
    </row>
    <row r="25" spans="2:3" ht="24">
      <c r="B25" s="21" t="s">
        <v>1328</v>
      </c>
      <c r="C25" s="30"/>
    </row>
    <row r="26" spans="2:3" ht="24">
      <c r="B26" s="21" t="s">
        <v>1329</v>
      </c>
      <c r="C26" s="30"/>
    </row>
    <row r="27" spans="1:3" ht="39.75" customHeight="1" thickBot="1">
      <c r="A27" s="362"/>
      <c r="B27" s="359" t="s">
        <v>1330</v>
      </c>
      <c r="C27" s="360"/>
    </row>
    <row r="28" spans="1:3" ht="12.75">
      <c r="A28" s="361"/>
      <c r="B28" s="3" t="s">
        <v>1331</v>
      </c>
      <c r="C28" s="357"/>
    </row>
    <row r="29" spans="2:3" ht="37.5" customHeight="1">
      <c r="B29" s="21" t="s">
        <v>1332</v>
      </c>
      <c r="C29" s="30"/>
    </row>
    <row r="30" spans="2:3" ht="37.5" customHeight="1">
      <c r="B30" s="21" t="s">
        <v>1333</v>
      </c>
      <c r="C30" s="30"/>
    </row>
    <row r="31" spans="2:3" ht="39.75" customHeight="1">
      <c r="B31" s="21" t="s">
        <v>1334</v>
      </c>
      <c r="C31" s="30"/>
    </row>
    <row r="32" spans="2:3" ht="25.5" customHeight="1">
      <c r="B32" s="21" t="s">
        <v>1335</v>
      </c>
      <c r="C32" s="30"/>
    </row>
    <row r="33" spans="1:3" ht="24.75" thickBot="1">
      <c r="A33" s="362"/>
      <c r="B33" s="359" t="s">
        <v>1336</v>
      </c>
      <c r="C33" s="360"/>
    </row>
    <row r="34" spans="1:3" ht="12.75">
      <c r="A34" s="361"/>
      <c r="B34" s="3" t="s">
        <v>1337</v>
      </c>
      <c r="C34" s="357"/>
    </row>
    <row r="35" spans="2:3" ht="48" customHeight="1">
      <c r="B35" s="21" t="s">
        <v>1338</v>
      </c>
      <c r="C35" s="30"/>
    </row>
    <row r="36" spans="2:3" ht="24">
      <c r="B36" s="21" t="s">
        <v>1339</v>
      </c>
      <c r="C36" s="30"/>
    </row>
    <row r="37" spans="2:3" ht="24">
      <c r="B37" s="21" t="s">
        <v>416</v>
      </c>
      <c r="C37" s="30"/>
    </row>
    <row r="38" spans="2:3" ht="24">
      <c r="B38" s="21" t="s">
        <v>417</v>
      </c>
      <c r="C38" s="30"/>
    </row>
    <row r="39" spans="1:3" ht="13.5" thickBot="1">
      <c r="A39" s="362"/>
      <c r="B39" s="359" t="s">
        <v>418</v>
      </c>
      <c r="C39" s="360"/>
    </row>
    <row r="40" spans="1:3" ht="29.25" customHeight="1">
      <c r="A40" s="363"/>
      <c r="B40" s="364" t="s">
        <v>419</v>
      </c>
      <c r="C40" s="637" t="e">
        <f>'5. Preguntas de Oficina Proy. '!C77/'5. Preguntas de Oficina Proy. '!C78</f>
        <v>#DIV/0!</v>
      </c>
    </row>
    <row r="41" spans="2:3" ht="25.5" customHeight="1">
      <c r="B41" s="50" t="s">
        <v>420</v>
      </c>
      <c r="C41" s="635" t="e">
        <f>IF(C40&lt;=1,0,IF(C40&lt;1.5,1,IF(C40&lt;2,2,IF(C40&lt;2.5,3,4))))</f>
        <v>#DIV/0!</v>
      </c>
    </row>
  </sheetData>
  <printOptions headings="1" horizontalCentered="1" verticalCentered="1"/>
  <pageMargins left="0.75" right="1" top="1" bottom="1" header="0.5" footer="0.5"/>
  <pageSetup fitToHeight="20" fitToWidth="1" horizontalDpi="300" verticalDpi="300" orientation="portrait" scale="78" r:id="rId1"/>
  <headerFooter alignWithMargins="0">
    <oddHeader>&amp;C&amp;F</oddHeader>
    <oddFooter>&amp;C&amp;A&amp;RPage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121"/>
  <sheetViews>
    <sheetView workbookViewId="0" topLeftCell="A114">
      <selection activeCell="C124" sqref="C124"/>
    </sheetView>
  </sheetViews>
  <sheetFormatPr defaultColWidth="9.140625" defaultRowHeight="12.75"/>
  <cols>
    <col min="1" max="1" width="1.7109375" style="18" customWidth="1"/>
    <col min="2" max="2" width="51.57421875" style="3" customWidth="1"/>
    <col min="3" max="3" width="12.57421875" style="4" customWidth="1"/>
    <col min="4" max="16384" width="9.140625" style="5" customWidth="1"/>
  </cols>
  <sheetData>
    <row r="1" spans="1:3" s="10" customFormat="1" ht="23.25">
      <c r="A1" s="1">
        <f>'5. Preguntas de Oficina Proy. '!A1</f>
        <v>0</v>
      </c>
      <c r="B1" s="8"/>
      <c r="C1" s="9"/>
    </row>
    <row r="2" spans="1:3" s="14" customFormat="1" ht="15.75">
      <c r="A2" s="11" t="str">
        <f>'5. Preguntas de Oficina Proy. '!A2</f>
        <v>Nombre del Proyecto:</v>
      </c>
      <c r="B2" s="12"/>
      <c r="C2" s="13"/>
    </row>
    <row r="3" spans="1:3" s="14" customFormat="1" ht="15.75">
      <c r="A3" s="11"/>
      <c r="B3" s="631" t="str">
        <f>'5. Preguntas de Oficina Proy. '!B3</f>
        <v>EJEMPLO</v>
      </c>
      <c r="C3" s="13"/>
    </row>
    <row r="4" spans="1:3" s="14" customFormat="1" ht="15.75">
      <c r="A4" s="11" t="str">
        <f>'5. Preguntas de Oficina Proy. '!A4</f>
        <v>Fecha: </v>
      </c>
      <c r="B4" s="12"/>
      <c r="C4" s="13"/>
    </row>
    <row r="5" spans="1:3" s="14" customFormat="1" ht="15.75">
      <c r="A5" s="11"/>
      <c r="B5" s="630" t="str">
        <f>'5. Preguntas de Oficina Proy. '!B5</f>
        <v>4 de Diciembre 2001</v>
      </c>
      <c r="C5" s="13"/>
    </row>
    <row r="6" spans="1:3" ht="12.75">
      <c r="A6" s="15" t="s">
        <v>421</v>
      </c>
      <c r="B6" s="19"/>
      <c r="C6" s="30"/>
    </row>
    <row r="7" spans="1:3" ht="24">
      <c r="A7" s="129"/>
      <c r="B7" s="116" t="s">
        <v>422</v>
      </c>
      <c r="C7" s="30"/>
    </row>
    <row r="8" spans="1:3" ht="12.75">
      <c r="A8" s="130"/>
      <c r="B8" s="127" t="s">
        <v>423</v>
      </c>
      <c r="C8" s="69"/>
    </row>
    <row r="9" spans="1:3" ht="12.75">
      <c r="A9" s="130"/>
      <c r="B9" s="128" t="s">
        <v>424</v>
      </c>
      <c r="C9" s="69"/>
    </row>
    <row r="10" spans="1:3" ht="25.5" customHeight="1">
      <c r="A10" s="130"/>
      <c r="B10" s="128" t="s">
        <v>425</v>
      </c>
      <c r="C10" s="69"/>
    </row>
    <row r="11" spans="1:3" ht="12.75">
      <c r="A11" s="130"/>
      <c r="B11" s="128" t="s">
        <v>426</v>
      </c>
      <c r="C11" s="69"/>
    </row>
    <row r="12" spans="1:3" ht="12.75">
      <c r="A12" s="130"/>
      <c r="B12" s="128" t="s">
        <v>427</v>
      </c>
      <c r="C12" s="69"/>
    </row>
    <row r="13" spans="1:3" ht="24" customHeight="1">
      <c r="A13" s="130"/>
      <c r="B13" s="128" t="s">
        <v>428</v>
      </c>
      <c r="C13" s="69"/>
    </row>
    <row r="14" spans="1:4" ht="15.75" customHeight="1">
      <c r="A14" s="131"/>
      <c r="B14" s="366" t="s">
        <v>429</v>
      </c>
      <c r="C14" s="126">
        <f>SUM(C8:C13)</f>
        <v>0</v>
      </c>
      <c r="D14" s="5"/>
    </row>
    <row r="15" spans="1:3" ht="12.75">
      <c r="A15" s="2"/>
      <c r="B15" s="19" t="s">
        <v>430</v>
      </c>
      <c r="C15" s="39"/>
    </row>
    <row r="16" spans="1:3" ht="12.75">
      <c r="A16" s="2"/>
      <c r="B16" s="19" t="s">
        <v>431</v>
      </c>
      <c r="C16" s="31"/>
    </row>
    <row r="17" spans="1:3" ht="12.75">
      <c r="A17" s="117"/>
      <c r="B17" s="132" t="s">
        <v>432</v>
      </c>
      <c r="C17" s="30"/>
    </row>
    <row r="18" spans="1:3" ht="12.75">
      <c r="A18" s="114"/>
      <c r="B18" s="20" t="s">
        <v>433</v>
      </c>
      <c r="C18" s="31"/>
    </row>
    <row r="19" spans="1:3" ht="12.75">
      <c r="A19" s="114"/>
      <c r="B19" s="20" t="s">
        <v>434</v>
      </c>
      <c r="C19" s="31"/>
    </row>
    <row r="20" spans="1:3" ht="12.75">
      <c r="A20" s="114"/>
      <c r="B20" s="20" t="s">
        <v>435</v>
      </c>
      <c r="C20" s="31"/>
    </row>
    <row r="21" spans="1:3" ht="12.75">
      <c r="A21" s="114"/>
      <c r="B21" s="20" t="s">
        <v>436</v>
      </c>
      <c r="C21" s="31"/>
    </row>
    <row r="22" spans="1:3" ht="12.75">
      <c r="A22" s="114"/>
      <c r="B22" s="20" t="s">
        <v>437</v>
      </c>
      <c r="C22" s="31"/>
    </row>
    <row r="23" spans="1:3" ht="12.75">
      <c r="A23" s="114"/>
      <c r="B23" s="20" t="s">
        <v>438</v>
      </c>
      <c r="C23" s="31"/>
    </row>
    <row r="24" spans="1:3" ht="12.75">
      <c r="A24" s="115"/>
      <c r="B24" s="20" t="s">
        <v>439</v>
      </c>
      <c r="C24" s="31"/>
    </row>
    <row r="25" spans="1:3" ht="24">
      <c r="A25" s="2"/>
      <c r="B25" s="21" t="s">
        <v>440</v>
      </c>
      <c r="C25" s="31"/>
    </row>
    <row r="26" spans="1:3" ht="12.75">
      <c r="A26" s="2"/>
      <c r="B26" s="21" t="s">
        <v>441</v>
      </c>
      <c r="C26" s="31"/>
    </row>
    <row r="27" spans="1:3" ht="12.75">
      <c r="A27" s="2"/>
      <c r="B27" s="21"/>
      <c r="C27" s="30"/>
    </row>
    <row r="28" spans="1:3" ht="24">
      <c r="A28" s="117"/>
      <c r="B28" s="132" t="s">
        <v>442</v>
      </c>
      <c r="C28" s="30"/>
    </row>
    <row r="29" spans="1:3" ht="12.75">
      <c r="A29" s="114"/>
      <c r="B29" s="20" t="s">
        <v>443</v>
      </c>
      <c r="C29" s="31"/>
    </row>
    <row r="30" spans="1:3" ht="24">
      <c r="A30" s="114"/>
      <c r="B30" s="20" t="s">
        <v>444</v>
      </c>
      <c r="C30" s="31"/>
    </row>
    <row r="31" spans="1:3" ht="12.75">
      <c r="A31" s="114"/>
      <c r="B31" s="20" t="s">
        <v>445</v>
      </c>
      <c r="C31" s="31"/>
    </row>
    <row r="32" spans="1:3" ht="12.75">
      <c r="A32" s="115"/>
      <c r="B32" s="20" t="s">
        <v>446</v>
      </c>
      <c r="C32" s="31"/>
    </row>
    <row r="33" spans="1:3" ht="12.75">
      <c r="A33" s="2"/>
      <c r="B33" s="20"/>
      <c r="C33" s="30"/>
    </row>
    <row r="34" spans="1:3" ht="12.75">
      <c r="A34" s="15" t="s">
        <v>447</v>
      </c>
      <c r="B34" s="20"/>
      <c r="C34" s="30"/>
    </row>
    <row r="35" spans="1:3" ht="25.5" customHeight="1">
      <c r="A35" s="15"/>
      <c r="B35" s="51" t="s">
        <v>448</v>
      </c>
      <c r="C35" s="30"/>
    </row>
    <row r="36" spans="1:3" ht="24">
      <c r="A36" s="117"/>
      <c r="B36" s="132" t="s">
        <v>449</v>
      </c>
      <c r="C36" s="30"/>
    </row>
    <row r="37" spans="1:3" ht="12.75">
      <c r="A37" s="114"/>
      <c r="B37" s="20" t="s">
        <v>450</v>
      </c>
      <c r="C37" s="365"/>
    </row>
    <row r="38" spans="1:3" ht="12.75">
      <c r="A38" s="114"/>
      <c r="B38" s="20" t="s">
        <v>451</v>
      </c>
      <c r="C38" s="36"/>
    </row>
    <row r="39" spans="1:3" ht="12.75">
      <c r="A39" s="114"/>
      <c r="B39" s="20" t="s">
        <v>452</v>
      </c>
      <c r="C39" s="36"/>
    </row>
    <row r="40" spans="1:3" ht="12.75">
      <c r="A40" s="114"/>
      <c r="B40" s="20" t="s">
        <v>453</v>
      </c>
      <c r="C40" s="36"/>
    </row>
    <row r="41" spans="1:3" ht="12.75">
      <c r="A41" s="114"/>
      <c r="B41" s="20" t="s">
        <v>454</v>
      </c>
      <c r="C41" s="36"/>
    </row>
    <row r="42" spans="1:3" ht="12.75">
      <c r="A42" s="114"/>
      <c r="B42" s="20" t="s">
        <v>455</v>
      </c>
      <c r="C42" s="36"/>
    </row>
    <row r="43" spans="1:3" ht="12.75">
      <c r="A43" s="114"/>
      <c r="B43" s="20" t="s">
        <v>456</v>
      </c>
      <c r="C43" s="36"/>
    </row>
    <row r="44" spans="1:3" ht="24">
      <c r="A44" s="115"/>
      <c r="B44" s="20" t="s">
        <v>457</v>
      </c>
      <c r="C44" s="133">
        <f>SUM(C38:C43)</f>
        <v>0</v>
      </c>
    </row>
    <row r="45" spans="1:3" ht="25.5" customHeight="1">
      <c r="A45" s="117"/>
      <c r="B45" s="119" t="s">
        <v>458</v>
      </c>
      <c r="C45" s="30"/>
    </row>
    <row r="46" spans="1:3" ht="12.75">
      <c r="A46" s="114"/>
      <c r="B46" s="20" t="s">
        <v>459</v>
      </c>
      <c r="C46" s="36"/>
    </row>
    <row r="47" spans="1:3" ht="12.75">
      <c r="A47" s="114"/>
      <c r="B47" s="20" t="s">
        <v>262</v>
      </c>
      <c r="C47" s="36"/>
    </row>
    <row r="48" spans="1:3" ht="12.75">
      <c r="A48" s="115"/>
      <c r="B48" s="20" t="s">
        <v>460</v>
      </c>
      <c r="C48" s="36"/>
    </row>
    <row r="49" spans="1:3" ht="12.75">
      <c r="A49" s="115"/>
      <c r="B49" s="366" t="s">
        <v>461</v>
      </c>
      <c r="C49" s="348">
        <f>SUM(C46:C48)</f>
        <v>0</v>
      </c>
    </row>
    <row r="50" spans="1:3" ht="12.75">
      <c r="A50" s="2"/>
      <c r="B50" s="22" t="s">
        <v>462</v>
      </c>
      <c r="C50" s="30"/>
    </row>
    <row r="51" spans="1:3" ht="24.75" customHeight="1">
      <c r="A51" s="2"/>
      <c r="B51" s="21" t="s">
        <v>463</v>
      </c>
      <c r="C51" s="368"/>
    </row>
    <row r="52" spans="1:3" ht="24">
      <c r="A52" s="2"/>
      <c r="B52" s="21" t="s">
        <v>464</v>
      </c>
      <c r="C52" s="368"/>
    </row>
    <row r="53" spans="1:3" ht="12.75">
      <c r="A53" s="2"/>
      <c r="B53" s="21" t="s">
        <v>465</v>
      </c>
      <c r="C53" s="368"/>
    </row>
    <row r="54" spans="1:3" ht="24">
      <c r="A54" s="2"/>
      <c r="B54" s="21" t="s">
        <v>466</v>
      </c>
      <c r="C54" s="367"/>
    </row>
    <row r="55" spans="1:3" ht="13.5" thickBot="1">
      <c r="A55" s="391"/>
      <c r="B55" s="376" t="s">
        <v>467</v>
      </c>
      <c r="C55" s="394">
        <f>SUM(C51:C54)</f>
        <v>0</v>
      </c>
    </row>
    <row r="56" spans="1:3" ht="24">
      <c r="A56" s="115"/>
      <c r="B56" s="382" t="s">
        <v>468</v>
      </c>
      <c r="C56" s="380"/>
    </row>
    <row r="57" spans="1:3" ht="12.75">
      <c r="A57" s="2"/>
      <c r="B57" s="21" t="s">
        <v>469</v>
      </c>
      <c r="C57" s="36"/>
    </row>
    <row r="58" spans="1:3" ht="12.75">
      <c r="A58" s="2"/>
      <c r="B58" s="20"/>
      <c r="C58" s="30"/>
    </row>
    <row r="59" spans="1:3" ht="24">
      <c r="A59" s="117"/>
      <c r="B59" s="119" t="s">
        <v>470</v>
      </c>
      <c r="C59" s="30"/>
    </row>
    <row r="60" spans="1:3" ht="12.75">
      <c r="A60" s="114"/>
      <c r="B60" s="20" t="s">
        <v>274</v>
      </c>
      <c r="C60" s="36"/>
    </row>
    <row r="61" spans="1:3" ht="12.75">
      <c r="A61" s="114"/>
      <c r="B61" s="20" t="s">
        <v>275</v>
      </c>
      <c r="C61" s="36"/>
    </row>
    <row r="62" spans="1:3" ht="12.75">
      <c r="A62" s="114"/>
      <c r="B62" s="20" t="s">
        <v>276</v>
      </c>
      <c r="C62" s="36"/>
    </row>
    <row r="63" spans="1:3" ht="13.5" thickBot="1">
      <c r="A63" s="358"/>
      <c r="B63" s="376" t="s">
        <v>277</v>
      </c>
      <c r="C63" s="393"/>
    </row>
    <row r="64" spans="1:3" ht="12.75">
      <c r="A64" s="123" t="s">
        <v>471</v>
      </c>
      <c r="B64" s="377"/>
      <c r="C64" s="374"/>
    </row>
    <row r="65" spans="1:3" ht="24">
      <c r="A65" s="117"/>
      <c r="B65" s="116" t="s">
        <v>472</v>
      </c>
      <c r="C65" s="38"/>
    </row>
    <row r="66" spans="1:3" ht="12.75">
      <c r="A66" s="118"/>
      <c r="B66" s="20" t="s">
        <v>473</v>
      </c>
      <c r="C66" s="30"/>
    </row>
    <row r="67" spans="1:3" ht="12.75">
      <c r="A67" s="118"/>
      <c r="B67" s="20" t="s">
        <v>474</v>
      </c>
      <c r="C67" s="30"/>
    </row>
    <row r="68" spans="1:3" ht="13.5" thickBot="1">
      <c r="A68" s="375"/>
      <c r="B68" s="376" t="s">
        <v>475</v>
      </c>
      <c r="C68" s="360"/>
    </row>
    <row r="69" spans="1:3" ht="12.75">
      <c r="A69" s="123"/>
      <c r="B69" s="377" t="s">
        <v>476</v>
      </c>
      <c r="C69" s="378"/>
    </row>
    <row r="70" spans="1:3" ht="12.75">
      <c r="A70" s="124"/>
      <c r="B70" s="116" t="s">
        <v>477</v>
      </c>
      <c r="C70" s="38"/>
    </row>
    <row r="71" spans="1:3" ht="12.75">
      <c r="A71" s="118"/>
      <c r="B71" s="20" t="s">
        <v>478</v>
      </c>
      <c r="C71" s="30"/>
    </row>
    <row r="72" spans="1:3" ht="12.75">
      <c r="A72" s="118"/>
      <c r="B72" s="20" t="s">
        <v>479</v>
      </c>
      <c r="C72" s="30"/>
    </row>
    <row r="73" spans="1:3" ht="13.5" thickBot="1">
      <c r="A73" s="375"/>
      <c r="B73" s="376" t="s">
        <v>480</v>
      </c>
      <c r="C73" s="360"/>
    </row>
    <row r="74" spans="1:3" ht="12.75">
      <c r="A74" s="148"/>
      <c r="B74" s="373" t="s">
        <v>481</v>
      </c>
      <c r="C74" s="374"/>
    </row>
    <row r="75" spans="1:3" ht="12.75">
      <c r="A75" s="118"/>
      <c r="B75" s="20" t="s">
        <v>482</v>
      </c>
      <c r="C75" s="31"/>
    </row>
    <row r="76" spans="1:3" ht="24">
      <c r="A76" s="118"/>
      <c r="B76" s="20" t="s">
        <v>483</v>
      </c>
      <c r="C76" s="31"/>
    </row>
    <row r="77" spans="1:3" ht="12.75">
      <c r="A77" s="118"/>
      <c r="B77" s="20" t="s">
        <v>484</v>
      </c>
      <c r="C77" s="31"/>
    </row>
    <row r="78" spans="1:3" ht="13.5" thickBot="1">
      <c r="A78" s="375"/>
      <c r="B78" s="376" t="s">
        <v>485</v>
      </c>
      <c r="C78" s="33"/>
    </row>
    <row r="79" spans="1:3" ht="24">
      <c r="A79" s="148"/>
      <c r="B79" s="379" t="s">
        <v>486</v>
      </c>
      <c r="C79" s="380"/>
    </row>
    <row r="80" spans="1:3" ht="12.75">
      <c r="A80" s="118"/>
      <c r="B80" s="20" t="s">
        <v>487</v>
      </c>
      <c r="C80" s="30"/>
    </row>
    <row r="81" spans="1:3" ht="24.75" thickBot="1">
      <c r="A81" s="375"/>
      <c r="B81" s="376" t="s">
        <v>488</v>
      </c>
      <c r="C81" s="360"/>
    </row>
    <row r="82" spans="1:3" ht="12.75">
      <c r="A82" s="123"/>
      <c r="B82" s="377" t="s">
        <v>489</v>
      </c>
      <c r="C82" s="357"/>
    </row>
    <row r="83" spans="1:3" ht="12.75">
      <c r="A83" s="15"/>
      <c r="B83" s="20" t="s">
        <v>490</v>
      </c>
      <c r="C83" s="31"/>
    </row>
    <row r="84" spans="1:3" ht="12.75">
      <c r="A84" s="15"/>
      <c r="B84" s="20" t="s">
        <v>491</v>
      </c>
      <c r="C84" s="31"/>
    </row>
    <row r="85" spans="1:3" ht="13.5" thickBot="1">
      <c r="A85" s="381"/>
      <c r="B85" s="376" t="s">
        <v>492</v>
      </c>
      <c r="C85" s="33"/>
    </row>
    <row r="86" spans="1:3" ht="24" customHeight="1" thickBot="1">
      <c r="A86" s="387"/>
      <c r="B86" s="388" t="s">
        <v>493</v>
      </c>
      <c r="C86" s="389"/>
    </row>
    <row r="87" spans="1:3" ht="24" customHeight="1">
      <c r="A87" s="148"/>
      <c r="B87" s="373" t="s">
        <v>494</v>
      </c>
      <c r="C87" s="374"/>
    </row>
    <row r="88" spans="1:3" ht="12.75">
      <c r="A88" s="118"/>
      <c r="B88" s="20" t="s">
        <v>495</v>
      </c>
      <c r="C88" s="36"/>
    </row>
    <row r="89" spans="1:3" ht="12.75">
      <c r="A89" s="118"/>
      <c r="B89" s="20" t="s">
        <v>496</v>
      </c>
      <c r="C89" s="31"/>
    </row>
    <row r="90" spans="1:3" ht="12.75">
      <c r="A90" s="118"/>
      <c r="B90" s="20" t="s">
        <v>497</v>
      </c>
      <c r="C90" s="36"/>
    </row>
    <row r="91" spans="1:3" ht="12.75">
      <c r="A91" s="118"/>
      <c r="B91" s="383" t="s">
        <v>498</v>
      </c>
      <c r="C91" s="384"/>
    </row>
    <row r="92" spans="1:3" ht="13.5" thickBot="1">
      <c r="A92" s="375"/>
      <c r="B92" s="385" t="s">
        <v>4</v>
      </c>
      <c r="C92" s="738">
        <f>SUM(C88:C91)</f>
        <v>0</v>
      </c>
    </row>
    <row r="93" spans="1:3" ht="12.75">
      <c r="A93" s="118"/>
      <c r="B93" s="382" t="s">
        <v>499</v>
      </c>
      <c r="C93" s="357"/>
    </row>
    <row r="94" spans="1:3" ht="12.75">
      <c r="A94" s="123"/>
      <c r="B94" s="21" t="s">
        <v>500</v>
      </c>
      <c r="C94" s="31"/>
    </row>
    <row r="95" spans="1:3" ht="25.5" customHeight="1">
      <c r="A95" s="2"/>
      <c r="B95" s="135" t="s">
        <v>501</v>
      </c>
      <c r="C95" s="30"/>
    </row>
    <row r="96" spans="1:3" ht="36">
      <c r="A96" s="2"/>
      <c r="B96" s="49" t="s">
        <v>502</v>
      </c>
      <c r="C96" s="390">
        <f>C12+C13</f>
        <v>0</v>
      </c>
    </row>
    <row r="97" spans="1:3" ht="13.5" thickBot="1">
      <c r="A97" s="391"/>
      <c r="B97" s="392" t="s">
        <v>503</v>
      </c>
      <c r="C97" s="386">
        <f>IF(C96&lt;40,0,IF(C96&lt;=60,1,IF(C96&lt;=75,2,IF(C96&lt;=90,3,IF(C96&lt;=100,4)))))</f>
        <v>0</v>
      </c>
    </row>
    <row r="98" spans="2:3" ht="48">
      <c r="B98" s="3" t="s">
        <v>504</v>
      </c>
      <c r="C98" s="357"/>
    </row>
    <row r="99" spans="2:3" ht="33.75" customHeight="1">
      <c r="B99" s="21" t="s">
        <v>505</v>
      </c>
      <c r="C99" s="30"/>
    </row>
    <row r="100" spans="2:3" ht="36" customHeight="1">
      <c r="B100" s="21" t="s">
        <v>506</v>
      </c>
      <c r="C100" s="30"/>
    </row>
    <row r="101" spans="2:3" ht="36" customHeight="1">
      <c r="B101" s="21" t="s">
        <v>507</v>
      </c>
      <c r="C101" s="30"/>
    </row>
    <row r="102" spans="2:3" ht="36">
      <c r="B102" s="21" t="s">
        <v>508</v>
      </c>
      <c r="C102" s="30"/>
    </row>
    <row r="103" spans="1:3" ht="13.5" thickBot="1">
      <c r="A103" s="362"/>
      <c r="B103" s="359" t="s">
        <v>509</v>
      </c>
      <c r="C103" s="360"/>
    </row>
    <row r="104" spans="1:3" ht="36">
      <c r="A104" s="361"/>
      <c r="B104" s="3" t="s">
        <v>510</v>
      </c>
      <c r="C104" s="357"/>
    </row>
    <row r="105" spans="2:3" ht="24">
      <c r="B105" s="21" t="s">
        <v>511</v>
      </c>
      <c r="C105" s="30"/>
    </row>
    <row r="106" spans="2:3" ht="24.75" customHeight="1">
      <c r="B106" s="21" t="s">
        <v>512</v>
      </c>
      <c r="C106" s="30"/>
    </row>
    <row r="107" spans="2:3" ht="24">
      <c r="B107" s="21" t="s">
        <v>513</v>
      </c>
      <c r="C107" s="30"/>
    </row>
    <row r="108" spans="2:3" ht="24">
      <c r="B108" s="21" t="s">
        <v>514</v>
      </c>
      <c r="C108" s="30"/>
    </row>
    <row r="109" spans="1:3" ht="24.75" thickBot="1">
      <c r="A109" s="362"/>
      <c r="B109" s="359" t="s">
        <v>515</v>
      </c>
      <c r="C109" s="360"/>
    </row>
    <row r="110" spans="1:3" ht="31.5" customHeight="1">
      <c r="A110" s="361"/>
      <c r="B110" s="3" t="s">
        <v>516</v>
      </c>
      <c r="C110" s="357"/>
    </row>
    <row r="111" spans="2:3" ht="48" customHeight="1">
      <c r="B111" s="21" t="s">
        <v>517</v>
      </c>
      <c r="C111" s="30"/>
    </row>
    <row r="112" spans="2:3" ht="34.5" customHeight="1">
      <c r="B112" s="21" t="s">
        <v>518</v>
      </c>
      <c r="C112" s="30"/>
    </row>
    <row r="113" spans="2:3" ht="36">
      <c r="B113" s="21" t="s">
        <v>519</v>
      </c>
      <c r="C113" s="30"/>
    </row>
    <row r="114" spans="2:3" ht="36">
      <c r="B114" s="21" t="s">
        <v>520</v>
      </c>
      <c r="C114" s="30"/>
    </row>
    <row r="115" spans="1:3" ht="13.5" thickBot="1">
      <c r="A115" s="362"/>
      <c r="B115" s="359" t="s">
        <v>521</v>
      </c>
      <c r="C115" s="360"/>
    </row>
    <row r="116" spans="1:3" ht="24">
      <c r="A116" s="361"/>
      <c r="B116" s="3" t="s">
        <v>522</v>
      </c>
      <c r="C116" s="357"/>
    </row>
    <row r="117" spans="2:3" ht="24">
      <c r="B117" s="21" t="s">
        <v>523</v>
      </c>
      <c r="C117" s="30"/>
    </row>
    <row r="118" spans="2:3" ht="36">
      <c r="B118" s="21" t="s">
        <v>524</v>
      </c>
      <c r="C118" s="30"/>
    </row>
    <row r="119" spans="2:3" ht="36">
      <c r="B119" s="21" t="s">
        <v>525</v>
      </c>
      <c r="C119" s="30"/>
    </row>
    <row r="120" spans="2:3" ht="36" customHeight="1">
      <c r="B120" s="21" t="s">
        <v>526</v>
      </c>
      <c r="C120" s="30"/>
    </row>
    <row r="121" spans="1:3" ht="36.75" thickBot="1">
      <c r="A121" s="362"/>
      <c r="B121" s="359" t="s">
        <v>527</v>
      </c>
      <c r="C121" s="360"/>
    </row>
  </sheetData>
  <printOptions headings="1" horizontalCentered="1" verticalCentered="1"/>
  <pageMargins left="0.75" right="1" top="1" bottom="1" header="0.5" footer="0.5"/>
  <pageSetup fitToHeight="20" fitToWidth="1" horizontalDpi="300" verticalDpi="300" orientation="portrait" scale="58" r:id="rId1"/>
  <headerFooter alignWithMargins="0">
    <oddHeader>&amp;C&amp;F</oddHeader>
    <oddFooter>&amp;LFAO/ITRC&amp;C&amp;A&amp;RPage &amp;P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C259"/>
  <sheetViews>
    <sheetView workbookViewId="0" topLeftCell="A110">
      <selection activeCell="C259" sqref="C259"/>
    </sheetView>
  </sheetViews>
  <sheetFormatPr defaultColWidth="9.140625" defaultRowHeight="12.75"/>
  <cols>
    <col min="1" max="1" width="1.7109375" style="18" customWidth="1"/>
    <col min="2" max="2" width="52.28125" style="3" customWidth="1"/>
    <col min="3" max="3" width="10.7109375" style="4" customWidth="1"/>
    <col min="4" max="16384" width="9.140625" style="5" customWidth="1"/>
  </cols>
  <sheetData>
    <row r="1" spans="1:3" s="10" customFormat="1" ht="23.25">
      <c r="A1" s="1">
        <f>'5. Preguntas de Oficina Proy. '!A1</f>
        <v>0</v>
      </c>
      <c r="B1" s="8"/>
      <c r="C1" s="9"/>
    </row>
    <row r="2" spans="1:3" s="10" customFormat="1" ht="23.25">
      <c r="A2" s="1" t="str">
        <f>'5. Preguntas de Oficina Proy. '!A2</f>
        <v>Nombre del Proyecto:</v>
      </c>
      <c r="B2" s="8"/>
      <c r="C2" s="9"/>
    </row>
    <row r="3" spans="1:3" s="10" customFormat="1" ht="23.25">
      <c r="A3" s="1"/>
      <c r="B3" s="631" t="str">
        <f>'5. Preguntas de Oficina Proy. '!B3</f>
        <v>EJEMPLO</v>
      </c>
      <c r="C3" s="9"/>
    </row>
    <row r="4" spans="1:3" s="14" customFormat="1" ht="16.5" customHeight="1">
      <c r="A4" s="11" t="str">
        <f>'5. Preguntas de Oficina Proy. '!A4</f>
        <v>Fecha: </v>
      </c>
      <c r="B4" s="12"/>
      <c r="C4" s="13"/>
    </row>
    <row r="5" spans="1:3" s="14" customFormat="1" ht="15.75">
      <c r="A5" s="11"/>
      <c r="B5" s="630" t="str">
        <f>'5. Preguntas de Oficina Proy. '!B5</f>
        <v>4 de Diciembre 2001</v>
      </c>
      <c r="C5" s="13"/>
    </row>
    <row r="6" spans="1:3" ht="12.75">
      <c r="A6" s="15" t="s">
        <v>528</v>
      </c>
      <c r="B6" s="20"/>
      <c r="C6" s="30"/>
    </row>
    <row r="7" spans="1:3" ht="12.75">
      <c r="A7" s="2"/>
      <c r="B7" s="21" t="s">
        <v>529</v>
      </c>
      <c r="C7" s="395"/>
    </row>
    <row r="8" spans="1:3" ht="24" customHeight="1">
      <c r="A8" s="2"/>
      <c r="B8" s="21" t="s">
        <v>530</v>
      </c>
      <c r="C8" s="38"/>
    </row>
    <row r="9" spans="1:3" ht="25.5" customHeight="1">
      <c r="A9" s="2"/>
      <c r="B9" s="19" t="s">
        <v>531</v>
      </c>
      <c r="C9" s="46"/>
    </row>
    <row r="10" spans="1:3" ht="25.5" customHeight="1">
      <c r="A10" s="2"/>
      <c r="B10" s="19" t="s">
        <v>532</v>
      </c>
      <c r="C10" s="46"/>
    </row>
    <row r="11" spans="1:3" ht="12.75">
      <c r="A11" s="2"/>
      <c r="B11" s="20"/>
      <c r="C11" s="30"/>
    </row>
    <row r="12" spans="1:3" ht="12.75">
      <c r="A12" s="2"/>
      <c r="B12" s="19" t="s">
        <v>533</v>
      </c>
      <c r="C12" s="31"/>
    </row>
    <row r="13" spans="1:3" ht="12.75">
      <c r="A13" s="2"/>
      <c r="B13" s="19" t="s">
        <v>534</v>
      </c>
      <c r="C13" s="31"/>
    </row>
    <row r="14" spans="1:3" ht="12.75">
      <c r="A14" s="2"/>
      <c r="B14" s="20"/>
      <c r="C14" s="30"/>
    </row>
    <row r="15" spans="1:3" ht="12.75">
      <c r="A15" s="15" t="s">
        <v>535</v>
      </c>
      <c r="B15" s="22"/>
      <c r="C15" s="30"/>
    </row>
    <row r="16" spans="1:3" ht="12.75">
      <c r="A16" s="15"/>
      <c r="B16" s="27" t="s">
        <v>536</v>
      </c>
      <c r="C16" s="30"/>
    </row>
    <row r="17" spans="1:3" ht="12.75">
      <c r="A17" s="2"/>
      <c r="B17" s="21" t="s">
        <v>537</v>
      </c>
      <c r="C17" s="31"/>
    </row>
    <row r="18" spans="1:3" ht="12.75">
      <c r="A18" s="2"/>
      <c r="B18" s="21" t="s">
        <v>538</v>
      </c>
      <c r="C18" s="31"/>
    </row>
    <row r="19" spans="1:3" ht="12.75">
      <c r="A19" s="2"/>
      <c r="B19" s="21" t="s">
        <v>539</v>
      </c>
      <c r="C19" s="31"/>
    </row>
    <row r="20" spans="1:3" ht="12.75">
      <c r="A20" s="2"/>
      <c r="B20" s="19"/>
      <c r="C20" s="30"/>
    </row>
    <row r="21" spans="1:3" ht="12.75">
      <c r="A21" s="15"/>
      <c r="B21" s="28" t="s">
        <v>540</v>
      </c>
      <c r="C21" s="30"/>
    </row>
    <row r="22" spans="1:3" ht="12.75">
      <c r="A22" s="15"/>
      <c r="B22" s="21" t="s">
        <v>541</v>
      </c>
      <c r="C22" s="31"/>
    </row>
    <row r="23" spans="1:3" ht="12.75">
      <c r="A23" s="15"/>
      <c r="B23" s="21" t="s">
        <v>542</v>
      </c>
      <c r="C23" s="31"/>
    </row>
    <row r="24" spans="1:3" ht="12.75">
      <c r="A24" s="15"/>
      <c r="B24" s="21" t="s">
        <v>543</v>
      </c>
      <c r="C24" s="44"/>
    </row>
    <row r="25" spans="1:3" ht="12.75">
      <c r="A25" s="2"/>
      <c r="B25" s="21" t="s">
        <v>544</v>
      </c>
      <c r="C25" s="31"/>
    </row>
    <row r="26" spans="1:3" ht="12.75">
      <c r="A26" s="2"/>
      <c r="B26" s="21" t="s">
        <v>545</v>
      </c>
      <c r="C26" s="31"/>
    </row>
    <row r="27" spans="1:3" ht="12.75">
      <c r="A27" s="2"/>
      <c r="B27" s="21" t="s">
        <v>546</v>
      </c>
      <c r="C27" s="31"/>
    </row>
    <row r="28" spans="1:3" ht="24">
      <c r="A28" s="15"/>
      <c r="B28" s="21" t="s">
        <v>547</v>
      </c>
      <c r="C28" s="31"/>
    </row>
    <row r="29" spans="1:3" ht="36">
      <c r="A29" s="2"/>
      <c r="B29" s="21" t="s">
        <v>548</v>
      </c>
      <c r="C29" s="31"/>
    </row>
    <row r="30" spans="1:3" ht="12.75">
      <c r="A30" s="15"/>
      <c r="B30" s="21" t="s">
        <v>549</v>
      </c>
      <c r="C30" s="31"/>
    </row>
    <row r="31" spans="1:3" ht="12.75">
      <c r="A31" s="15"/>
      <c r="B31" s="21" t="s">
        <v>550</v>
      </c>
      <c r="C31" s="31"/>
    </row>
    <row r="32" spans="1:3" ht="12.75">
      <c r="A32" s="2"/>
      <c r="B32" s="21" t="s">
        <v>551</v>
      </c>
      <c r="C32" s="31"/>
    </row>
    <row r="33" spans="1:3" ht="12.75">
      <c r="A33" s="2"/>
      <c r="B33" s="20" t="s">
        <v>552</v>
      </c>
      <c r="C33" s="31"/>
    </row>
    <row r="34" spans="1:3" ht="24">
      <c r="A34" s="117"/>
      <c r="B34" s="121" t="s">
        <v>553</v>
      </c>
      <c r="C34" s="30"/>
    </row>
    <row r="35" spans="1:3" ht="12.75">
      <c r="A35" s="114"/>
      <c r="B35" s="20" t="s">
        <v>554</v>
      </c>
      <c r="C35" s="31"/>
    </row>
    <row r="36" spans="1:3" ht="12.75">
      <c r="A36" s="114"/>
      <c r="B36" s="20" t="s">
        <v>555</v>
      </c>
      <c r="C36" s="31"/>
    </row>
    <row r="37" spans="1:3" ht="12.75">
      <c r="A37" s="114"/>
      <c r="B37" s="20" t="s">
        <v>556</v>
      </c>
      <c r="C37" s="31"/>
    </row>
    <row r="38" spans="1:3" ht="12.75">
      <c r="A38" s="115"/>
      <c r="B38" s="20" t="s">
        <v>557</v>
      </c>
      <c r="C38" s="31"/>
    </row>
    <row r="39" spans="1:3" ht="24.75" thickBot="1">
      <c r="A39" s="423"/>
      <c r="B39" s="422" t="s">
        <v>558</v>
      </c>
      <c r="C39" s="386">
        <f>SUM(C35:C38)</f>
        <v>0</v>
      </c>
    </row>
    <row r="40" spans="1:3" ht="29.25" customHeight="1">
      <c r="A40" s="134"/>
      <c r="B40" s="379" t="s">
        <v>559</v>
      </c>
      <c r="C40" s="357"/>
    </row>
    <row r="41" spans="1:3" ht="12.75">
      <c r="A41" s="114"/>
      <c r="B41" s="21" t="s">
        <v>560</v>
      </c>
      <c r="C41" s="30"/>
    </row>
    <row r="42" spans="1:3" ht="12.75">
      <c r="A42" s="114"/>
      <c r="B42" s="21" t="s">
        <v>561</v>
      </c>
      <c r="C42" s="30"/>
    </row>
    <row r="43" spans="1:3" ht="25.5" customHeight="1">
      <c r="A43" s="114"/>
      <c r="B43" s="21" t="s">
        <v>562</v>
      </c>
      <c r="C43" s="30"/>
    </row>
    <row r="44" spans="1:3" ht="12.75">
      <c r="A44" s="114"/>
      <c r="B44" s="21" t="s">
        <v>563</v>
      </c>
      <c r="C44" s="30"/>
    </row>
    <row r="45" spans="1:3" ht="24.75" thickBot="1">
      <c r="A45" s="358"/>
      <c r="B45" s="359" t="s">
        <v>564</v>
      </c>
      <c r="C45" s="360"/>
    </row>
    <row r="46" spans="1:3" ht="40.5" customHeight="1">
      <c r="A46" s="134"/>
      <c r="B46" s="379" t="s">
        <v>565</v>
      </c>
      <c r="C46" s="357"/>
    </row>
    <row r="47" spans="1:3" ht="12.75">
      <c r="A47" s="114"/>
      <c r="B47" s="21" t="s">
        <v>566</v>
      </c>
      <c r="C47" s="30"/>
    </row>
    <row r="48" spans="1:3" ht="12.75">
      <c r="A48" s="114"/>
      <c r="B48" s="21" t="s">
        <v>567</v>
      </c>
      <c r="C48" s="30"/>
    </row>
    <row r="49" spans="1:3" ht="12.75">
      <c r="A49" s="114"/>
      <c r="B49" s="21" t="s">
        <v>568</v>
      </c>
      <c r="C49" s="30"/>
    </row>
    <row r="50" spans="1:3" ht="12.75">
      <c r="A50" s="114"/>
      <c r="B50" s="21" t="s">
        <v>569</v>
      </c>
      <c r="C50" s="30"/>
    </row>
    <row r="51" spans="1:3" ht="14.25" customHeight="1" thickBot="1">
      <c r="A51" s="358"/>
      <c r="B51" s="359" t="s">
        <v>570</v>
      </c>
      <c r="C51" s="360"/>
    </row>
    <row r="52" spans="1:3" s="26" customFormat="1" ht="24">
      <c r="A52" s="397"/>
      <c r="B52" s="379" t="s">
        <v>571</v>
      </c>
      <c r="C52" s="398"/>
    </row>
    <row r="53" spans="1:3" s="26" customFormat="1" ht="12.75">
      <c r="A53" s="136"/>
      <c r="B53" s="21" t="s">
        <v>572</v>
      </c>
      <c r="C53" s="45"/>
    </row>
    <row r="54" spans="1:3" s="26" customFormat="1" ht="24">
      <c r="A54" s="136"/>
      <c r="B54" s="21" t="s">
        <v>573</v>
      </c>
      <c r="C54" s="45"/>
    </row>
    <row r="55" spans="1:3" s="26" customFormat="1" ht="48">
      <c r="A55" s="136"/>
      <c r="B55" s="21" t="s">
        <v>574</v>
      </c>
      <c r="C55" s="45"/>
    </row>
    <row r="56" spans="1:3" s="26" customFormat="1" ht="36">
      <c r="A56" s="136"/>
      <c r="B56" s="21" t="s">
        <v>575</v>
      </c>
      <c r="C56" s="45"/>
    </row>
    <row r="57" spans="1:3" ht="25.5" customHeight="1">
      <c r="A57" s="115"/>
      <c r="B57" s="21" t="s">
        <v>576</v>
      </c>
      <c r="C57" s="30"/>
    </row>
    <row r="58" spans="1:3" ht="12.75">
      <c r="A58" s="2"/>
      <c r="B58" s="40"/>
      <c r="C58" s="30"/>
    </row>
    <row r="59" spans="1:3" ht="12.75">
      <c r="A59" s="15"/>
      <c r="B59" s="28" t="s">
        <v>577</v>
      </c>
      <c r="C59" s="30"/>
    </row>
    <row r="60" spans="1:3" ht="12.75">
      <c r="A60" s="15"/>
      <c r="B60" s="21" t="s">
        <v>578</v>
      </c>
      <c r="C60" s="31"/>
    </row>
    <row r="61" spans="1:3" ht="39.75" customHeight="1">
      <c r="A61" s="15"/>
      <c r="B61" s="399" t="s">
        <v>579</v>
      </c>
      <c r="C61" s="400"/>
    </row>
    <row r="62" spans="1:3" ht="12.75">
      <c r="A62" s="15"/>
      <c r="B62" s="21" t="s">
        <v>580</v>
      </c>
      <c r="C62" s="31"/>
    </row>
    <row r="63" spans="1:3" ht="12.75">
      <c r="A63" s="2"/>
      <c r="B63" s="21" t="s">
        <v>581</v>
      </c>
      <c r="C63" s="31"/>
    </row>
    <row r="64" spans="1:3" ht="12.75">
      <c r="A64" s="15"/>
      <c r="B64" s="21" t="s">
        <v>582</v>
      </c>
      <c r="C64" s="31"/>
    </row>
    <row r="65" spans="1:3" ht="12.75">
      <c r="A65" s="15"/>
      <c r="B65" s="21" t="s">
        <v>402</v>
      </c>
      <c r="C65" s="31"/>
    </row>
    <row r="66" spans="1:3" ht="12.75">
      <c r="A66" s="15"/>
      <c r="B66" s="21" t="s">
        <v>584</v>
      </c>
      <c r="C66" s="31"/>
    </row>
    <row r="67" spans="1:3" ht="25.5" customHeight="1">
      <c r="A67" s="17"/>
      <c r="B67" s="41" t="s">
        <v>585</v>
      </c>
      <c r="C67" s="31"/>
    </row>
    <row r="68" spans="1:3" ht="24">
      <c r="A68" s="15"/>
      <c r="B68" s="21" t="s">
        <v>586</v>
      </c>
      <c r="C68" s="31"/>
    </row>
    <row r="69" spans="1:3" ht="24">
      <c r="A69" s="15"/>
      <c r="B69" s="21" t="s">
        <v>587</v>
      </c>
      <c r="C69" s="31"/>
    </row>
    <row r="70" spans="1:3" ht="24">
      <c r="A70" s="15"/>
      <c r="B70" s="21" t="s">
        <v>588</v>
      </c>
      <c r="C70" s="31"/>
    </row>
    <row r="71" spans="1:3" ht="12.75">
      <c r="A71" s="15"/>
      <c r="B71" s="21" t="s">
        <v>589</v>
      </c>
      <c r="C71" s="31"/>
    </row>
    <row r="72" spans="1:3" ht="24">
      <c r="A72" s="15"/>
      <c r="B72" s="21" t="s">
        <v>590</v>
      </c>
      <c r="C72" s="31"/>
    </row>
    <row r="73" spans="1:3" ht="24">
      <c r="A73" s="15"/>
      <c r="B73" s="21" t="s">
        <v>591</v>
      </c>
      <c r="C73" s="31"/>
    </row>
    <row r="74" spans="1:3" ht="12" customHeight="1">
      <c r="A74" s="15"/>
      <c r="B74" s="21" t="s">
        <v>592</v>
      </c>
      <c r="C74" s="31"/>
    </row>
    <row r="75" spans="1:3" ht="24">
      <c r="A75" s="2"/>
      <c r="B75" s="21" t="s">
        <v>593</v>
      </c>
      <c r="C75" s="31"/>
    </row>
    <row r="76" spans="1:3" ht="12.75">
      <c r="A76" s="2"/>
      <c r="B76" s="21"/>
      <c r="C76" s="30"/>
    </row>
    <row r="77" spans="1:3" ht="12.75">
      <c r="A77" s="2"/>
      <c r="B77" s="27" t="s">
        <v>594</v>
      </c>
      <c r="C77" s="30"/>
    </row>
    <row r="78" spans="1:3" ht="48">
      <c r="A78" s="117"/>
      <c r="B78" s="121" t="s">
        <v>595</v>
      </c>
      <c r="C78" s="31"/>
    </row>
    <row r="79" spans="1:3" ht="60" customHeight="1">
      <c r="A79" s="114"/>
      <c r="B79" s="21" t="s">
        <v>596</v>
      </c>
      <c r="C79" s="30"/>
    </row>
    <row r="80" spans="1:3" ht="36">
      <c r="A80" s="114"/>
      <c r="B80" s="21" t="s">
        <v>597</v>
      </c>
      <c r="C80" s="30"/>
    </row>
    <row r="81" spans="1:3" ht="36">
      <c r="A81" s="114"/>
      <c r="B81" s="21" t="s">
        <v>598</v>
      </c>
      <c r="C81" s="30"/>
    </row>
    <row r="82" spans="1:3" ht="24">
      <c r="A82" s="114"/>
      <c r="B82" s="21" t="s">
        <v>599</v>
      </c>
      <c r="C82" s="30"/>
    </row>
    <row r="83" spans="1:3" ht="24.75" thickBot="1">
      <c r="A83" s="358"/>
      <c r="B83" s="359" t="s">
        <v>600</v>
      </c>
      <c r="C83" s="360"/>
    </row>
    <row r="84" spans="1:3" ht="12.75">
      <c r="A84" s="134"/>
      <c r="B84" s="379" t="s">
        <v>601</v>
      </c>
      <c r="C84" s="357"/>
    </row>
    <row r="85" spans="1:3" ht="24">
      <c r="A85" s="114"/>
      <c r="B85" s="21" t="s">
        <v>602</v>
      </c>
      <c r="C85" s="30"/>
    </row>
    <row r="86" spans="1:3" ht="36">
      <c r="A86" s="114"/>
      <c r="B86" s="21" t="s">
        <v>603</v>
      </c>
      <c r="C86" s="30"/>
    </row>
    <row r="87" spans="1:3" ht="24">
      <c r="A87" s="114"/>
      <c r="B87" s="21" t="s">
        <v>604</v>
      </c>
      <c r="C87" s="30"/>
    </row>
    <row r="88" spans="1:3" ht="24">
      <c r="A88" s="114"/>
      <c r="B88" s="21" t="s">
        <v>605</v>
      </c>
      <c r="C88" s="30"/>
    </row>
    <row r="89" spans="1:3" ht="36">
      <c r="A89" s="115"/>
      <c r="B89" s="21" t="s">
        <v>606</v>
      </c>
      <c r="C89" s="30"/>
    </row>
    <row r="90" spans="1:3" ht="37.5" customHeight="1">
      <c r="A90" s="2"/>
      <c r="B90" s="42" t="s">
        <v>607</v>
      </c>
      <c r="C90" s="635" t="e">
        <f>C67/C141*100</f>
        <v>#DIV/0!</v>
      </c>
    </row>
    <row r="91" spans="1:3" ht="12.75">
      <c r="A91" s="2"/>
      <c r="B91" s="24" t="s">
        <v>608</v>
      </c>
      <c r="C91" s="90" t="e">
        <f>IF(C90&gt;50,0,IF(C90&gt;=35,1,IF(C90&gt;=20,2,IF(C90&gt;=10,3,IF(C90&gt;0,4)))))</f>
        <v>#DIV/0!</v>
      </c>
    </row>
    <row r="92" spans="1:3" ht="24">
      <c r="A92" s="2"/>
      <c r="B92" s="24" t="s">
        <v>609</v>
      </c>
      <c r="C92" s="90" t="b">
        <f>IF(C29&gt;55,0,IF(C29&gt;=30,1,IF(C29&gt;=18,2,IF(C29&gt;=9,3,IF(C29&gt;0,4)))))</f>
        <v>0</v>
      </c>
    </row>
    <row r="93" spans="1:3" ht="12.75">
      <c r="A93" s="2"/>
      <c r="B93" s="21"/>
      <c r="C93" s="30"/>
    </row>
    <row r="94" spans="1:3" ht="12.75">
      <c r="A94" s="15"/>
      <c r="B94" s="27" t="s">
        <v>610</v>
      </c>
      <c r="C94" s="30"/>
    </row>
    <row r="95" spans="1:3" ht="12.75">
      <c r="A95" s="15"/>
      <c r="B95" s="21" t="s">
        <v>611</v>
      </c>
      <c r="C95" s="31"/>
    </row>
    <row r="96" spans="1:3" ht="12.75">
      <c r="A96" s="15"/>
      <c r="B96" s="21" t="s">
        <v>612</v>
      </c>
      <c r="C96" s="31"/>
    </row>
    <row r="97" spans="1:3" ht="41.25" customHeight="1">
      <c r="A97" s="15"/>
      <c r="B97" s="399" t="s">
        <v>613</v>
      </c>
      <c r="C97" s="31"/>
    </row>
    <row r="98" spans="1:3" ht="12.75">
      <c r="A98" s="15"/>
      <c r="B98" s="21" t="s">
        <v>614</v>
      </c>
      <c r="C98" s="31"/>
    </row>
    <row r="99" spans="1:3" ht="12.75">
      <c r="A99" s="2"/>
      <c r="B99" s="21" t="s">
        <v>615</v>
      </c>
      <c r="C99" s="31"/>
    </row>
    <row r="100" spans="1:3" ht="12" customHeight="1">
      <c r="A100" s="2"/>
      <c r="B100" s="21" t="s">
        <v>616</v>
      </c>
      <c r="C100" s="31"/>
    </row>
    <row r="101" spans="1:3" ht="12.75">
      <c r="A101" s="2"/>
      <c r="B101" s="21" t="s">
        <v>617</v>
      </c>
      <c r="C101" s="31"/>
    </row>
    <row r="102" spans="1:3" ht="12.75">
      <c r="A102" s="2"/>
      <c r="B102" s="20" t="s">
        <v>618</v>
      </c>
      <c r="C102" s="31"/>
    </row>
    <row r="103" spans="1:3" ht="24">
      <c r="A103" s="2"/>
      <c r="B103" s="21" t="s">
        <v>619</v>
      </c>
      <c r="C103" s="31"/>
    </row>
    <row r="104" spans="1:3" ht="12.75">
      <c r="A104" s="2"/>
      <c r="B104" s="20"/>
      <c r="C104" s="30"/>
    </row>
    <row r="105" spans="1:3" ht="12.75">
      <c r="A105" s="2"/>
      <c r="B105" s="28" t="s">
        <v>620</v>
      </c>
      <c r="C105" s="30"/>
    </row>
    <row r="106" spans="1:3" ht="24">
      <c r="A106" s="2"/>
      <c r="B106" s="21" t="s">
        <v>621</v>
      </c>
      <c r="C106" s="31"/>
    </row>
    <row r="107" spans="1:3" ht="12.75">
      <c r="A107" s="2"/>
      <c r="B107" s="24" t="s">
        <v>622</v>
      </c>
      <c r="C107" s="90" t="b">
        <f>IF(C106&gt;168,0,IF(C106&gt;=24,1,IF(C106&gt;=12,2,IF(C106&gt;=4,3,IF(C106&gt;0,4)))))</f>
        <v>0</v>
      </c>
    </row>
    <row r="108" spans="1:3" ht="25.5" customHeight="1">
      <c r="A108" s="2"/>
      <c r="B108" s="21" t="s">
        <v>623</v>
      </c>
      <c r="C108" s="31"/>
    </row>
    <row r="109" spans="1:3" ht="12.75">
      <c r="A109" s="2"/>
      <c r="B109" s="24" t="s">
        <v>622</v>
      </c>
      <c r="C109" s="90" t="b">
        <f>IF(C108&gt;168,0,IF(C108&gt;=48,1,IF(C108&gt;=24,2,IF(C108&gt;=9,3,IF(C108&gt;0,4)))))</f>
        <v>0</v>
      </c>
    </row>
    <row r="110" spans="1:3" ht="24">
      <c r="A110" s="2"/>
      <c r="B110" s="21" t="s">
        <v>624</v>
      </c>
      <c r="C110" s="31"/>
    </row>
    <row r="111" spans="1:3" ht="13.5" thickBot="1">
      <c r="A111" s="391"/>
      <c r="B111" s="385" t="s">
        <v>625</v>
      </c>
      <c r="C111" s="386" t="b">
        <f>IF(C110&gt;31,0,IF(C110&gt;=15,1,IF(C110&gt;=7,2,IF(C110&gt;=2,3,IF(C110&gt;0,4)))))</f>
        <v>0</v>
      </c>
    </row>
    <row r="112" spans="1:3" ht="24">
      <c r="A112" s="134"/>
      <c r="B112" s="379" t="s">
        <v>626</v>
      </c>
      <c r="C112" s="357"/>
    </row>
    <row r="113" spans="1:3" ht="12.75">
      <c r="A113" s="114"/>
      <c r="B113" s="21" t="s">
        <v>627</v>
      </c>
      <c r="C113" s="30"/>
    </row>
    <row r="114" spans="1:3" ht="12.75">
      <c r="A114" s="114"/>
      <c r="B114" s="21" t="s">
        <v>628</v>
      </c>
      <c r="C114" s="30"/>
    </row>
    <row r="115" spans="1:3" ht="24">
      <c r="A115" s="114"/>
      <c r="B115" s="21" t="s">
        <v>629</v>
      </c>
      <c r="C115" s="30"/>
    </row>
    <row r="116" spans="1:3" ht="36">
      <c r="A116" s="114"/>
      <c r="B116" s="21" t="s">
        <v>630</v>
      </c>
      <c r="C116" s="30"/>
    </row>
    <row r="117" spans="1:3" ht="37.5" customHeight="1" thickBot="1">
      <c r="A117" s="358"/>
      <c r="B117" s="359" t="s">
        <v>631</v>
      </c>
      <c r="C117" s="360"/>
    </row>
    <row r="118" spans="1:3" ht="24">
      <c r="A118" s="134"/>
      <c r="B118" s="379" t="s">
        <v>632</v>
      </c>
      <c r="C118" s="401"/>
    </row>
    <row r="119" spans="1:3" ht="24">
      <c r="A119" s="114"/>
      <c r="B119" s="21" t="s">
        <v>633</v>
      </c>
      <c r="C119" s="30"/>
    </row>
    <row r="120" spans="1:3" ht="24">
      <c r="A120" s="114"/>
      <c r="B120" s="21" t="s">
        <v>634</v>
      </c>
      <c r="C120" s="30"/>
    </row>
    <row r="121" spans="1:3" ht="24.75" customHeight="1">
      <c r="A121" s="114"/>
      <c r="B121" s="21" t="s">
        <v>635</v>
      </c>
      <c r="C121" s="30"/>
    </row>
    <row r="122" spans="1:3" ht="12.75">
      <c r="A122" s="114"/>
      <c r="B122" s="21" t="s">
        <v>636</v>
      </c>
      <c r="C122" s="30"/>
    </row>
    <row r="123" spans="1:3" ht="13.5" thickBot="1">
      <c r="A123" s="358"/>
      <c r="B123" s="359" t="s">
        <v>637</v>
      </c>
      <c r="C123" s="360"/>
    </row>
    <row r="124" spans="1:3" ht="12.75">
      <c r="A124" s="134"/>
      <c r="B124" s="379" t="s">
        <v>638</v>
      </c>
      <c r="C124" s="401"/>
    </row>
    <row r="125" spans="1:3" ht="37.5" customHeight="1">
      <c r="A125" s="114"/>
      <c r="B125" s="21" t="s">
        <v>639</v>
      </c>
      <c r="C125" s="30"/>
    </row>
    <row r="126" spans="1:3" ht="37.5" customHeight="1">
      <c r="A126" s="114"/>
      <c r="B126" s="21" t="s">
        <v>640</v>
      </c>
      <c r="C126" s="30"/>
    </row>
    <row r="127" spans="1:3" ht="25.5" customHeight="1">
      <c r="A127" s="114"/>
      <c r="B127" s="21" t="s">
        <v>641</v>
      </c>
      <c r="C127" s="30"/>
    </row>
    <row r="128" spans="1:3" ht="24">
      <c r="A128" s="114"/>
      <c r="B128" s="21" t="s">
        <v>642</v>
      </c>
      <c r="C128" s="30"/>
    </row>
    <row r="129" spans="1:3" ht="24.75" thickBot="1">
      <c r="A129" s="358"/>
      <c r="B129" s="359" t="s">
        <v>643</v>
      </c>
      <c r="C129" s="360"/>
    </row>
    <row r="130" spans="1:3" ht="33" customHeight="1">
      <c r="A130" s="115"/>
      <c r="B130" s="402" t="s">
        <v>644</v>
      </c>
      <c r="C130" s="403"/>
    </row>
    <row r="131" spans="1:3" ht="12.75">
      <c r="A131" s="2"/>
      <c r="B131" s="21" t="s">
        <v>645</v>
      </c>
      <c r="C131" s="31"/>
    </row>
    <row r="132" spans="1:3" ht="12.75">
      <c r="A132" s="15"/>
      <c r="B132" s="21" t="s">
        <v>646</v>
      </c>
      <c r="C132" s="31"/>
    </row>
    <row r="133" spans="1:3" ht="24">
      <c r="A133" s="2"/>
      <c r="B133" s="21" t="s">
        <v>647</v>
      </c>
      <c r="C133" s="31"/>
    </row>
    <row r="134" spans="1:3" ht="12.75">
      <c r="A134" s="2"/>
      <c r="B134" s="24" t="s">
        <v>648</v>
      </c>
      <c r="C134" s="90" t="b">
        <f>IF(C133&gt;=5,0,IF(C133&gt;3,1,IF(C133&gt;=2,2,IF(C133&gt;=1,3,IF(C133&gt;0,4)))))</f>
        <v>0</v>
      </c>
    </row>
    <row r="135" spans="1:3" ht="25.5" customHeight="1">
      <c r="A135" s="15"/>
      <c r="B135" s="21" t="s">
        <v>649</v>
      </c>
      <c r="C135" s="31"/>
    </row>
    <row r="136" spans="1:3" ht="12.75">
      <c r="A136" s="15"/>
      <c r="B136" s="21"/>
      <c r="C136" s="30"/>
    </row>
    <row r="137" spans="1:3" ht="12.75">
      <c r="A137" s="15"/>
      <c r="B137" s="28" t="s">
        <v>650</v>
      </c>
      <c r="C137" s="30"/>
    </row>
    <row r="138" spans="1:3" ht="12.75">
      <c r="A138" s="15"/>
      <c r="B138" s="21" t="s">
        <v>651</v>
      </c>
      <c r="C138" s="31"/>
    </row>
    <row r="139" spans="1:3" ht="12.75">
      <c r="A139" s="15"/>
      <c r="B139" s="21" t="s">
        <v>652</v>
      </c>
      <c r="C139" s="31"/>
    </row>
    <row r="140" spans="1:3" ht="12.75">
      <c r="A140" s="15"/>
      <c r="B140" s="21" t="s">
        <v>653</v>
      </c>
      <c r="C140" s="46"/>
    </row>
    <row r="141" spans="1:3" ht="25.5" customHeight="1">
      <c r="A141" s="15"/>
      <c r="B141" s="21" t="s">
        <v>654</v>
      </c>
      <c r="C141" s="31"/>
    </row>
    <row r="142" spans="1:3" ht="24">
      <c r="A142" s="15"/>
      <c r="B142" s="21" t="s">
        <v>655</v>
      </c>
      <c r="C142" s="31"/>
    </row>
    <row r="143" spans="1:3" ht="24">
      <c r="A143" s="15"/>
      <c r="B143" s="21" t="s">
        <v>656</v>
      </c>
      <c r="C143" s="31"/>
    </row>
    <row r="144" spans="1:3" ht="25.5" customHeight="1">
      <c r="A144" s="15"/>
      <c r="B144" s="21" t="s">
        <v>657</v>
      </c>
      <c r="C144" s="31"/>
    </row>
    <row r="145" spans="1:3" ht="24">
      <c r="A145" s="15"/>
      <c r="B145" s="21" t="s">
        <v>658</v>
      </c>
      <c r="C145" s="31"/>
    </row>
    <row r="146" spans="1:3" ht="12.75">
      <c r="A146" s="15"/>
      <c r="B146" s="21" t="s">
        <v>659</v>
      </c>
      <c r="C146" s="31"/>
    </row>
    <row r="147" spans="1:3" ht="24">
      <c r="A147" s="15"/>
      <c r="B147" s="21" t="s">
        <v>660</v>
      </c>
      <c r="C147" s="31"/>
    </row>
    <row r="148" spans="1:3" ht="24">
      <c r="A148" s="15"/>
      <c r="B148" s="21" t="s">
        <v>661</v>
      </c>
      <c r="C148" s="31"/>
    </row>
    <row r="149" spans="1:3" ht="12.75">
      <c r="A149" s="15"/>
      <c r="B149" s="21" t="s">
        <v>662</v>
      </c>
      <c r="C149" s="31"/>
    </row>
    <row r="150" spans="1:3" ht="12.75">
      <c r="A150" s="15"/>
      <c r="B150" s="21"/>
      <c r="C150" s="30"/>
    </row>
    <row r="151" spans="1:3" ht="12.75">
      <c r="A151" s="15"/>
      <c r="B151" s="27" t="s">
        <v>663</v>
      </c>
      <c r="C151" s="30"/>
    </row>
    <row r="152" spans="1:3" ht="30" customHeight="1">
      <c r="A152" s="124"/>
      <c r="B152" s="121" t="s">
        <v>664</v>
      </c>
      <c r="C152" s="30"/>
    </row>
    <row r="153" spans="1:3" ht="12.75">
      <c r="A153" s="118"/>
      <c r="B153" s="20" t="s">
        <v>665</v>
      </c>
      <c r="C153" s="31"/>
    </row>
    <row r="154" spans="1:3" ht="12.75">
      <c r="A154" s="118"/>
      <c r="B154" s="20" t="s">
        <v>666</v>
      </c>
      <c r="C154" s="31"/>
    </row>
    <row r="155" spans="1:3" ht="24">
      <c r="A155" s="118"/>
      <c r="B155" s="20" t="s">
        <v>667</v>
      </c>
      <c r="C155" s="31"/>
    </row>
    <row r="156" spans="1:3" ht="24">
      <c r="A156" s="118"/>
      <c r="B156" s="20" t="s">
        <v>668</v>
      </c>
      <c r="C156" s="31"/>
    </row>
    <row r="157" spans="1:3" ht="24">
      <c r="A157" s="118"/>
      <c r="B157" s="20" t="s">
        <v>669</v>
      </c>
      <c r="C157" s="31"/>
    </row>
    <row r="158" spans="1:3" ht="24">
      <c r="A158" s="118"/>
      <c r="B158" s="383" t="s">
        <v>670</v>
      </c>
      <c r="C158" s="31"/>
    </row>
    <row r="159" spans="1:3" ht="24.75" thickBot="1">
      <c r="A159" s="423"/>
      <c r="B159" s="422" t="s">
        <v>671</v>
      </c>
      <c r="C159" s="386">
        <f>SUM(C153:C158)</f>
        <v>0</v>
      </c>
    </row>
    <row r="160" spans="1:3" ht="24">
      <c r="A160" s="148"/>
      <c r="B160" s="379" t="s">
        <v>672</v>
      </c>
      <c r="C160" s="374"/>
    </row>
    <row r="161" spans="1:3" ht="12.75">
      <c r="A161" s="118"/>
      <c r="B161" s="20" t="s">
        <v>665</v>
      </c>
      <c r="C161" s="31"/>
    </row>
    <row r="162" spans="1:3" ht="12.75">
      <c r="A162" s="118"/>
      <c r="B162" s="20" t="s">
        <v>666</v>
      </c>
      <c r="C162" s="31"/>
    </row>
    <row r="163" spans="1:3" ht="24">
      <c r="A163" s="118"/>
      <c r="B163" s="20" t="s">
        <v>673</v>
      </c>
      <c r="C163" s="31"/>
    </row>
    <row r="164" spans="1:3" ht="24">
      <c r="A164" s="118"/>
      <c r="B164" s="20" t="s">
        <v>674</v>
      </c>
      <c r="C164" s="31"/>
    </row>
    <row r="165" spans="1:3" ht="24">
      <c r="A165" s="118"/>
      <c r="B165" s="20" t="s">
        <v>669</v>
      </c>
      <c r="C165" s="31"/>
    </row>
    <row r="166" spans="1:3" ht="24">
      <c r="A166" s="123"/>
      <c r="B166" s="20" t="s">
        <v>670</v>
      </c>
      <c r="C166" s="31"/>
    </row>
    <row r="167" spans="1:3" ht="24.75" thickBot="1">
      <c r="A167" s="423"/>
      <c r="B167" s="422" t="s">
        <v>671</v>
      </c>
      <c r="C167" s="386">
        <f>SUM(C161:C166)</f>
        <v>0</v>
      </c>
    </row>
    <row r="168" spans="1:3" ht="12.75">
      <c r="A168" s="2"/>
      <c r="B168" s="27" t="s">
        <v>675</v>
      </c>
      <c r="C168" s="30"/>
    </row>
    <row r="169" spans="1:3" ht="12.75">
      <c r="A169" s="2"/>
      <c r="B169" s="21" t="s">
        <v>676</v>
      </c>
      <c r="C169" s="31"/>
    </row>
    <row r="170" spans="1:3" ht="12.75">
      <c r="A170" s="2"/>
      <c r="B170" s="21" t="s">
        <v>677</v>
      </c>
      <c r="C170" s="31"/>
    </row>
    <row r="171" spans="1:3" ht="12.75">
      <c r="A171" s="2"/>
      <c r="B171" s="21" t="s">
        <v>678</v>
      </c>
      <c r="C171" s="31"/>
    </row>
    <row r="172" spans="1:3" ht="12.75">
      <c r="A172" s="2"/>
      <c r="B172" s="21" t="s">
        <v>677</v>
      </c>
      <c r="C172" s="31"/>
    </row>
    <row r="173" spans="1:3" ht="12.75">
      <c r="A173" s="2"/>
      <c r="B173" s="21" t="s">
        <v>679</v>
      </c>
      <c r="C173" s="31"/>
    </row>
    <row r="174" spans="1:3" ht="12.75">
      <c r="A174" s="2"/>
      <c r="B174" s="21" t="s">
        <v>680</v>
      </c>
      <c r="C174" s="31"/>
    </row>
    <row r="175" spans="1:3" ht="12.75">
      <c r="A175" s="2"/>
      <c r="B175" s="21"/>
      <c r="C175" s="30"/>
    </row>
    <row r="176" spans="1:3" ht="12.75">
      <c r="A176" s="15"/>
      <c r="B176" s="27" t="s">
        <v>681</v>
      </c>
      <c r="C176" s="30"/>
    </row>
    <row r="177" spans="1:3" ht="48">
      <c r="A177" s="124"/>
      <c r="B177" s="121" t="s">
        <v>682</v>
      </c>
      <c r="C177" s="31"/>
    </row>
    <row r="178" spans="1:3" ht="48">
      <c r="A178" s="118"/>
      <c r="B178" s="21" t="s">
        <v>683</v>
      </c>
      <c r="C178" s="30"/>
    </row>
    <row r="179" spans="1:3" ht="36">
      <c r="A179" s="118"/>
      <c r="B179" s="21" t="s">
        <v>684</v>
      </c>
      <c r="C179" s="30"/>
    </row>
    <row r="180" spans="1:3" ht="36">
      <c r="A180" s="118"/>
      <c r="B180" s="21" t="s">
        <v>685</v>
      </c>
      <c r="C180" s="30"/>
    </row>
    <row r="181" spans="1:3" ht="24">
      <c r="A181" s="118"/>
      <c r="B181" s="21" t="s">
        <v>599</v>
      </c>
      <c r="C181" s="30"/>
    </row>
    <row r="182" spans="1:3" ht="24.75" thickBot="1">
      <c r="A182" s="375"/>
      <c r="B182" s="359" t="s">
        <v>600</v>
      </c>
      <c r="C182" s="360"/>
    </row>
    <row r="183" spans="1:3" ht="24">
      <c r="A183" s="148"/>
      <c r="B183" s="379" t="s">
        <v>686</v>
      </c>
      <c r="C183" s="357"/>
    </row>
    <row r="184" spans="1:3" ht="24">
      <c r="A184" s="118"/>
      <c r="B184" s="21" t="s">
        <v>602</v>
      </c>
      <c r="C184" s="30"/>
    </row>
    <row r="185" spans="1:3" ht="36">
      <c r="A185" s="118"/>
      <c r="B185" s="21" t="s">
        <v>687</v>
      </c>
      <c r="C185" s="30"/>
    </row>
    <row r="186" spans="1:3" ht="24">
      <c r="A186" s="118"/>
      <c r="B186" s="21" t="s">
        <v>604</v>
      </c>
      <c r="C186" s="30"/>
    </row>
    <row r="187" spans="1:3" ht="24">
      <c r="A187" s="118"/>
      <c r="B187" s="21" t="s">
        <v>605</v>
      </c>
      <c r="C187" s="30"/>
    </row>
    <row r="188" spans="1:3" ht="36.75" thickBot="1">
      <c r="A188" s="375"/>
      <c r="B188" s="359" t="s">
        <v>688</v>
      </c>
      <c r="C188" s="360"/>
    </row>
    <row r="189" spans="1:3" ht="24">
      <c r="A189" s="148"/>
      <c r="B189" s="379" t="s">
        <v>689</v>
      </c>
      <c r="C189" s="357"/>
    </row>
    <row r="190" spans="1:3" ht="12.75">
      <c r="A190" s="118"/>
      <c r="B190" s="21" t="s">
        <v>690</v>
      </c>
      <c r="C190" s="30"/>
    </row>
    <row r="191" spans="1:3" ht="12.75">
      <c r="A191" s="118"/>
      <c r="B191" s="21" t="s">
        <v>691</v>
      </c>
      <c r="C191" s="30"/>
    </row>
    <row r="192" spans="1:3" ht="13.5" thickBot="1">
      <c r="A192" s="375"/>
      <c r="B192" s="359" t="s">
        <v>692</v>
      </c>
      <c r="C192" s="360"/>
    </row>
    <row r="193" spans="1:3" ht="12.75">
      <c r="A193" s="123"/>
      <c r="B193" s="382"/>
      <c r="C193" s="374"/>
    </row>
    <row r="194" spans="2:3" ht="12.75">
      <c r="B194" s="765" t="s">
        <v>693</v>
      </c>
      <c r="C194" s="30"/>
    </row>
    <row r="195" spans="1:3" ht="12.75">
      <c r="A195" s="124"/>
      <c r="B195" s="121" t="s">
        <v>694</v>
      </c>
      <c r="C195" s="31"/>
    </row>
    <row r="196" spans="1:3" ht="12.75">
      <c r="A196" s="118"/>
      <c r="B196" s="21" t="s">
        <v>695</v>
      </c>
      <c r="C196" s="30"/>
    </row>
    <row r="197" spans="1:3" ht="24">
      <c r="A197" s="118"/>
      <c r="B197" s="21" t="s">
        <v>696</v>
      </c>
      <c r="C197" s="30"/>
    </row>
    <row r="198" spans="1:3" ht="13.5" thickBot="1">
      <c r="A198" s="375"/>
      <c r="B198" s="359" t="s">
        <v>697</v>
      </c>
      <c r="C198" s="360"/>
    </row>
    <row r="199" spans="1:3" ht="12.75">
      <c r="A199" s="148"/>
      <c r="B199" s="379" t="s">
        <v>698</v>
      </c>
      <c r="C199" s="357"/>
    </row>
    <row r="200" spans="1:3" ht="12.75">
      <c r="A200" s="118"/>
      <c r="B200" s="21" t="s">
        <v>560</v>
      </c>
      <c r="C200" s="30"/>
    </row>
    <row r="201" spans="1:3" ht="12.75">
      <c r="A201" s="118"/>
      <c r="B201" s="21" t="s">
        <v>699</v>
      </c>
      <c r="C201" s="30"/>
    </row>
    <row r="202" spans="1:3" ht="13.5" thickBot="1">
      <c r="A202" s="375"/>
      <c r="B202" s="359" t="s">
        <v>700</v>
      </c>
      <c r="C202" s="360"/>
    </row>
    <row r="203" spans="1:3" ht="12.75">
      <c r="A203" s="148"/>
      <c r="B203" s="379" t="s">
        <v>701</v>
      </c>
      <c r="C203" s="357"/>
    </row>
    <row r="204" spans="1:3" ht="12.75">
      <c r="A204" s="118"/>
      <c r="B204" s="21" t="s">
        <v>560</v>
      </c>
      <c r="C204" s="30"/>
    </row>
    <row r="205" spans="1:3" ht="12.75">
      <c r="A205" s="118"/>
      <c r="B205" s="21" t="s">
        <v>702</v>
      </c>
      <c r="C205" s="30"/>
    </row>
    <row r="206" spans="1:3" ht="13.5" thickBot="1">
      <c r="A206" s="375"/>
      <c r="B206" s="359" t="s">
        <v>703</v>
      </c>
      <c r="C206" s="360"/>
    </row>
    <row r="207" spans="1:3" ht="12.75">
      <c r="A207" s="148"/>
      <c r="B207" s="379" t="s">
        <v>704</v>
      </c>
      <c r="C207" s="357"/>
    </row>
    <row r="208" spans="1:3" ht="12.75">
      <c r="A208" s="118"/>
      <c r="B208" s="21" t="s">
        <v>560</v>
      </c>
      <c r="C208" s="30"/>
    </row>
    <row r="209" spans="1:3" ht="12.75">
      <c r="A209" s="118"/>
      <c r="B209" s="21" t="s">
        <v>705</v>
      </c>
      <c r="C209" s="30"/>
    </row>
    <row r="210" spans="1:3" ht="24.75" thickBot="1">
      <c r="A210" s="375"/>
      <c r="B210" s="359" t="s">
        <v>706</v>
      </c>
      <c r="C210" s="360"/>
    </row>
    <row r="211" spans="1:3" ht="12.75">
      <c r="A211" s="123"/>
      <c r="B211" s="442" t="s">
        <v>707</v>
      </c>
      <c r="C211" s="374"/>
    </row>
    <row r="212" spans="1:3" ht="48">
      <c r="A212" s="125"/>
      <c r="B212" s="121" t="s">
        <v>708</v>
      </c>
      <c r="C212" s="31"/>
    </row>
    <row r="213" spans="2:3" ht="24">
      <c r="B213" s="21" t="s">
        <v>709</v>
      </c>
      <c r="C213" s="30"/>
    </row>
    <row r="214" spans="2:3" ht="24">
      <c r="B214" s="21" t="s">
        <v>710</v>
      </c>
      <c r="C214" s="30"/>
    </row>
    <row r="215" spans="2:3" ht="12.75">
      <c r="B215" s="21" t="s">
        <v>711</v>
      </c>
      <c r="C215" s="30"/>
    </row>
    <row r="216" spans="1:3" ht="13.5" thickBot="1">
      <c r="A216" s="362"/>
      <c r="B216" s="359" t="s">
        <v>712</v>
      </c>
      <c r="C216" s="360"/>
    </row>
    <row r="217" spans="1:3" ht="48">
      <c r="A217" s="361"/>
      <c r="B217" s="379" t="s">
        <v>713</v>
      </c>
      <c r="C217" s="357"/>
    </row>
    <row r="218" spans="2:3" ht="24">
      <c r="B218" s="21" t="s">
        <v>714</v>
      </c>
      <c r="C218" s="30"/>
    </row>
    <row r="219" spans="2:3" ht="24">
      <c r="B219" s="21" t="s">
        <v>715</v>
      </c>
      <c r="C219" s="30"/>
    </row>
    <row r="220" spans="2:3" ht="36">
      <c r="B220" s="21" t="s">
        <v>716</v>
      </c>
      <c r="C220" s="30"/>
    </row>
    <row r="221" spans="1:3" ht="26.25" customHeight="1" thickBot="1">
      <c r="A221" s="362"/>
      <c r="B221" s="359" t="s">
        <v>717</v>
      </c>
      <c r="C221" s="360"/>
    </row>
    <row r="222" spans="1:3" ht="12.75">
      <c r="A222" s="361"/>
      <c r="B222" s="379" t="s">
        <v>718</v>
      </c>
      <c r="C222" s="357"/>
    </row>
    <row r="223" spans="2:3" ht="12.75">
      <c r="B223" s="21" t="s">
        <v>719</v>
      </c>
      <c r="C223" s="30"/>
    </row>
    <row r="224" spans="2:3" ht="12.75">
      <c r="B224" s="21" t="s">
        <v>720</v>
      </c>
      <c r="C224" s="30"/>
    </row>
    <row r="225" spans="2:3" ht="12.75">
      <c r="B225" s="21" t="s">
        <v>721</v>
      </c>
      <c r="C225" s="30"/>
    </row>
    <row r="226" spans="1:3" ht="13.5" thickBot="1">
      <c r="A226" s="362"/>
      <c r="B226" s="359" t="s">
        <v>722</v>
      </c>
      <c r="C226" s="360"/>
    </row>
    <row r="227" spans="1:3" ht="36">
      <c r="A227" s="361"/>
      <c r="B227" s="379" t="s">
        <v>723</v>
      </c>
      <c r="C227" s="357"/>
    </row>
    <row r="228" spans="2:3" ht="12.75">
      <c r="B228" s="21" t="s">
        <v>724</v>
      </c>
      <c r="C228" s="30"/>
    </row>
    <row r="229" spans="2:3" ht="12.75">
      <c r="B229" s="21" t="s">
        <v>725</v>
      </c>
      <c r="C229" s="30"/>
    </row>
    <row r="230" spans="2:3" ht="12.75">
      <c r="B230" s="21" t="s">
        <v>726</v>
      </c>
      <c r="C230" s="30"/>
    </row>
    <row r="231" spans="1:3" ht="13.5" thickBot="1">
      <c r="A231" s="362"/>
      <c r="B231" s="359" t="s">
        <v>727</v>
      </c>
      <c r="C231" s="360"/>
    </row>
    <row r="232" spans="2:3" ht="12.75">
      <c r="B232" s="382"/>
      <c r="C232" s="374"/>
    </row>
    <row r="233" spans="2:3" ht="12.75">
      <c r="B233" s="35" t="s">
        <v>728</v>
      </c>
      <c r="C233" s="30"/>
    </row>
    <row r="234" spans="1:3" ht="93" customHeight="1">
      <c r="A234" s="725"/>
      <c r="B234" s="725" t="s">
        <v>403</v>
      </c>
      <c r="C234" s="727"/>
    </row>
    <row r="235" spans="1:3" ht="19.5" customHeight="1">
      <c r="A235" s="23" t="s">
        <v>729</v>
      </c>
      <c r="C235" s="30"/>
    </row>
    <row r="236" spans="1:3" ht="12.75">
      <c r="A236" s="117"/>
      <c r="B236" s="121" t="s">
        <v>730</v>
      </c>
      <c r="C236" s="69"/>
    </row>
    <row r="237" spans="1:3" ht="37.5" customHeight="1">
      <c r="A237" s="114"/>
      <c r="B237" s="21" t="s">
        <v>322</v>
      </c>
      <c r="C237" s="30"/>
    </row>
    <row r="238" spans="1:3" ht="36">
      <c r="A238" s="114"/>
      <c r="B238" s="21" t="s">
        <v>323</v>
      </c>
      <c r="C238" s="30"/>
    </row>
    <row r="239" spans="1:3" ht="24">
      <c r="A239" s="114"/>
      <c r="B239" s="21" t="s">
        <v>324</v>
      </c>
      <c r="C239" s="30"/>
    </row>
    <row r="240" spans="1:3" ht="24">
      <c r="A240" s="114"/>
      <c r="B240" s="21" t="s">
        <v>325</v>
      </c>
      <c r="C240" s="30"/>
    </row>
    <row r="241" spans="1:3" ht="24.75" thickBot="1">
      <c r="A241" s="358"/>
      <c r="B241" s="359" t="s">
        <v>326</v>
      </c>
      <c r="C241" s="360"/>
    </row>
    <row r="242" spans="1:3" ht="24">
      <c r="A242" s="134"/>
      <c r="B242" s="379" t="s">
        <v>731</v>
      </c>
      <c r="C242" s="443"/>
    </row>
    <row r="243" spans="1:3" ht="36">
      <c r="A243" s="114"/>
      <c r="B243" s="21" t="s">
        <v>328</v>
      </c>
      <c r="C243" s="30"/>
    </row>
    <row r="244" spans="1:3" ht="36">
      <c r="A244" s="114"/>
      <c r="B244" s="21" t="s">
        <v>732</v>
      </c>
      <c r="C244" s="30"/>
    </row>
    <row r="245" spans="1:3" ht="24">
      <c r="A245" s="114"/>
      <c r="B245" s="21" t="s">
        <v>733</v>
      </c>
      <c r="C245" s="30"/>
    </row>
    <row r="246" spans="1:3" ht="24">
      <c r="A246" s="114"/>
      <c r="B246" s="21" t="s">
        <v>734</v>
      </c>
      <c r="C246" s="30"/>
    </row>
    <row r="247" spans="1:3" ht="24.75" thickBot="1">
      <c r="A247" s="358"/>
      <c r="B247" s="359" t="s">
        <v>735</v>
      </c>
      <c r="C247" s="360"/>
    </row>
    <row r="248" spans="1:3" ht="12.75">
      <c r="A248" s="134"/>
      <c r="B248" s="379" t="s">
        <v>736</v>
      </c>
      <c r="C248" s="443"/>
    </row>
    <row r="249" spans="1:3" ht="12.75">
      <c r="A249" s="114"/>
      <c r="B249" s="21" t="s">
        <v>334</v>
      </c>
      <c r="C249" s="30"/>
    </row>
    <row r="250" spans="1:3" ht="24">
      <c r="A250" s="114"/>
      <c r="B250" s="21" t="s">
        <v>335</v>
      </c>
      <c r="C250" s="30"/>
    </row>
    <row r="251" spans="1:3" ht="24">
      <c r="A251" s="114"/>
      <c r="B251" s="21" t="s">
        <v>336</v>
      </c>
      <c r="C251" s="30"/>
    </row>
    <row r="252" spans="1:3" ht="24">
      <c r="A252" s="114"/>
      <c r="B252" s="21" t="s">
        <v>337</v>
      </c>
      <c r="C252" s="30"/>
    </row>
    <row r="253" spans="1:3" ht="13.5" thickBot="1">
      <c r="A253" s="358"/>
      <c r="B253" s="359" t="s">
        <v>338</v>
      </c>
      <c r="C253" s="360"/>
    </row>
    <row r="254" spans="1:3" ht="25.5" customHeight="1">
      <c r="A254" s="134"/>
      <c r="B254" s="379" t="s">
        <v>794</v>
      </c>
      <c r="C254" s="443"/>
    </row>
    <row r="255" spans="1:3" ht="12.75">
      <c r="A255" s="114"/>
      <c r="B255" s="21" t="s">
        <v>340</v>
      </c>
      <c r="C255" s="30"/>
    </row>
    <row r="256" spans="1:3" ht="12.75">
      <c r="A256" s="114"/>
      <c r="B256" s="21" t="s">
        <v>341</v>
      </c>
      <c r="C256" s="30"/>
    </row>
    <row r="257" spans="1:3" ht="12.75">
      <c r="A257" s="114"/>
      <c r="B257" s="21" t="s">
        <v>342</v>
      </c>
      <c r="C257" s="30"/>
    </row>
    <row r="258" spans="1:3" ht="12.75">
      <c r="A258" s="114"/>
      <c r="B258" s="448" t="s">
        <v>343</v>
      </c>
      <c r="C258" s="30"/>
    </row>
    <row r="259" spans="1:3" ht="13.5" thickBot="1">
      <c r="A259" s="444"/>
      <c r="B259" s="806" t="s">
        <v>404</v>
      </c>
      <c r="C259" s="445"/>
    </row>
  </sheetData>
  <printOptions headings="1" horizontalCentered="1" verticalCentered="1"/>
  <pageMargins left="0.75" right="0.75" top="1" bottom="1" header="0.5" footer="0.5"/>
  <pageSetup fitToHeight="20" fitToWidth="1" horizontalDpi="300" verticalDpi="300" orientation="portrait" scale="78" r:id="rId1"/>
  <headerFooter alignWithMargins="0">
    <oddHeader>&amp;C&amp;F</oddHeader>
    <oddFooter>&amp;LFAO/ITRC&amp;C&amp;A&amp;RPage &amp;P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C250"/>
  <sheetViews>
    <sheetView workbookViewId="0" topLeftCell="A3">
      <selection activeCell="C3" sqref="C3"/>
    </sheetView>
  </sheetViews>
  <sheetFormatPr defaultColWidth="9.140625" defaultRowHeight="12.75"/>
  <cols>
    <col min="1" max="1" width="1.7109375" style="18" customWidth="1"/>
    <col min="2" max="2" width="54.7109375" style="800" customWidth="1"/>
    <col min="3" max="3" width="8.57421875" style="4" customWidth="1"/>
    <col min="4" max="16384" width="9.140625" style="5" customWidth="1"/>
  </cols>
  <sheetData>
    <row r="1" spans="1:3" s="10" customFormat="1" ht="23.25">
      <c r="A1" s="1">
        <f>'5. Preguntas de Oficina Proy. '!A1</f>
        <v>0</v>
      </c>
      <c r="B1" s="783"/>
      <c r="C1" s="9"/>
    </row>
    <row r="2" spans="1:3" s="10" customFormat="1" ht="23.25">
      <c r="A2" s="1" t="str">
        <f>'5. Preguntas de Oficina Proy. '!A2</f>
        <v>Nombre del Proyecto:</v>
      </c>
      <c r="B2" s="783"/>
      <c r="C2" s="9"/>
    </row>
    <row r="3" spans="1:3" s="10" customFormat="1" ht="23.25">
      <c r="A3" s="1"/>
      <c r="B3" s="784" t="str">
        <f>'5. Preguntas de Oficina Proy. '!B3</f>
        <v>EJEMPLO</v>
      </c>
      <c r="C3" s="9"/>
    </row>
    <row r="4" spans="1:3" s="14" customFormat="1" ht="16.5" customHeight="1">
      <c r="A4" s="11" t="str">
        <f>'5. Preguntas de Oficina Proy. '!A4</f>
        <v>Fecha: </v>
      </c>
      <c r="B4" s="785"/>
      <c r="C4" s="13"/>
    </row>
    <row r="5" spans="1:3" s="14" customFormat="1" ht="15.75">
      <c r="A5" s="11"/>
      <c r="B5" s="786" t="str">
        <f>'5. Preguntas de Oficina Proy. '!B5</f>
        <v>4 de Diciembre 2001</v>
      </c>
      <c r="C5" s="13"/>
    </row>
    <row r="6" spans="1:3" ht="12.75">
      <c r="A6" s="15" t="s">
        <v>795</v>
      </c>
      <c r="B6" s="778"/>
      <c r="C6" s="30"/>
    </row>
    <row r="7" spans="1:3" ht="12.75">
      <c r="A7" s="15"/>
      <c r="B7" s="787" t="s">
        <v>796</v>
      </c>
      <c r="C7" s="30"/>
    </row>
    <row r="8" spans="1:3" ht="12.75">
      <c r="A8" s="2"/>
      <c r="B8" s="770" t="s">
        <v>537</v>
      </c>
      <c r="C8" s="31"/>
    </row>
    <row r="9" spans="1:3" ht="12.75">
      <c r="A9" s="2"/>
      <c r="B9" s="770" t="s">
        <v>538</v>
      </c>
      <c r="C9" s="31"/>
    </row>
    <row r="10" spans="1:3" ht="12.75">
      <c r="A10" s="2"/>
      <c r="B10" s="770" t="s">
        <v>539</v>
      </c>
      <c r="C10" s="31"/>
    </row>
    <row r="11" spans="1:3" ht="12.75">
      <c r="A11" s="2"/>
      <c r="B11" s="769"/>
      <c r="C11" s="30"/>
    </row>
    <row r="12" spans="1:3" ht="12.75">
      <c r="A12" s="15"/>
      <c r="B12" s="788" t="s">
        <v>797</v>
      </c>
      <c r="C12" s="30"/>
    </row>
    <row r="13" spans="1:3" ht="12.75">
      <c r="A13" s="15"/>
      <c r="B13" s="770" t="s">
        <v>798</v>
      </c>
      <c r="C13" s="31"/>
    </row>
    <row r="14" spans="1:3" ht="12.75">
      <c r="A14" s="15"/>
      <c r="B14" s="770" t="s">
        <v>799</v>
      </c>
      <c r="C14" s="31"/>
    </row>
    <row r="15" spans="1:3" ht="12.75">
      <c r="A15" s="15"/>
      <c r="B15" s="770" t="s">
        <v>543</v>
      </c>
      <c r="C15" s="44"/>
    </row>
    <row r="16" spans="1:3" ht="12.75">
      <c r="A16" s="2"/>
      <c r="B16" s="770" t="s">
        <v>544</v>
      </c>
      <c r="C16" s="31"/>
    </row>
    <row r="17" spans="1:3" ht="12.75">
      <c r="A17" s="2"/>
      <c r="B17" s="770" t="s">
        <v>545</v>
      </c>
      <c r="C17" s="31"/>
    </row>
    <row r="18" spans="1:3" ht="12.75">
      <c r="A18" s="2"/>
      <c r="B18" s="770" t="s">
        <v>800</v>
      </c>
      <c r="C18" s="31"/>
    </row>
    <row r="19" spans="1:3" ht="24" customHeight="1">
      <c r="A19" s="15"/>
      <c r="B19" s="770" t="s">
        <v>547</v>
      </c>
      <c r="C19" s="31"/>
    </row>
    <row r="20" spans="1:3" ht="36">
      <c r="A20" s="2"/>
      <c r="B20" s="770" t="s">
        <v>548</v>
      </c>
      <c r="C20" s="31"/>
    </row>
    <row r="21" spans="1:3" ht="12.75">
      <c r="A21" s="15"/>
      <c r="B21" s="770" t="s">
        <v>549</v>
      </c>
      <c r="C21" s="31"/>
    </row>
    <row r="22" spans="1:3" ht="12.75">
      <c r="A22" s="15"/>
      <c r="B22" s="770" t="s">
        <v>801</v>
      </c>
      <c r="C22" s="31"/>
    </row>
    <row r="23" spans="1:3" ht="12.75">
      <c r="A23" s="2"/>
      <c r="B23" s="770" t="s">
        <v>551</v>
      </c>
      <c r="C23" s="31"/>
    </row>
    <row r="24" spans="1:3" ht="12.75">
      <c r="A24" s="2"/>
      <c r="B24" s="774" t="s">
        <v>552</v>
      </c>
      <c r="C24" s="31"/>
    </row>
    <row r="25" spans="1:3" ht="24">
      <c r="A25" s="117"/>
      <c r="B25" s="771" t="s">
        <v>802</v>
      </c>
      <c r="C25" s="30"/>
    </row>
    <row r="26" spans="1:3" ht="12.75">
      <c r="A26" s="114"/>
      <c r="B26" s="774" t="s">
        <v>554</v>
      </c>
      <c r="C26" s="31"/>
    </row>
    <row r="27" spans="1:3" ht="12.75">
      <c r="A27" s="114"/>
      <c r="B27" s="774" t="s">
        <v>555</v>
      </c>
      <c r="C27" s="31"/>
    </row>
    <row r="28" spans="1:3" ht="12.75">
      <c r="A28" s="114"/>
      <c r="B28" s="774" t="s">
        <v>556</v>
      </c>
      <c r="C28" s="31"/>
    </row>
    <row r="29" spans="1:3" ht="12.75">
      <c r="A29" s="115"/>
      <c r="B29" s="774" t="s">
        <v>557</v>
      </c>
      <c r="C29" s="31"/>
    </row>
    <row r="30" spans="1:3" ht="24.75" thickBot="1">
      <c r="A30" s="423"/>
      <c r="B30" s="789" t="s">
        <v>558</v>
      </c>
      <c r="C30" s="386">
        <f>SUM(C26:C29)</f>
        <v>0</v>
      </c>
    </row>
    <row r="31" spans="1:3" ht="27.75" customHeight="1">
      <c r="A31" s="134"/>
      <c r="B31" s="773" t="s">
        <v>559</v>
      </c>
      <c r="C31" s="357"/>
    </row>
    <row r="32" spans="1:3" ht="12.75">
      <c r="A32" s="114"/>
      <c r="B32" s="770" t="s">
        <v>560</v>
      </c>
      <c r="C32" s="30"/>
    </row>
    <row r="33" spans="1:3" ht="12.75">
      <c r="A33" s="114"/>
      <c r="B33" s="770" t="s">
        <v>561</v>
      </c>
      <c r="C33" s="30"/>
    </row>
    <row r="34" spans="1:3" ht="24">
      <c r="A34" s="114"/>
      <c r="B34" s="770" t="s">
        <v>562</v>
      </c>
      <c r="C34" s="30"/>
    </row>
    <row r="35" spans="1:3" ht="12.75">
      <c r="A35" s="114"/>
      <c r="B35" s="770" t="s">
        <v>563</v>
      </c>
      <c r="C35" s="30"/>
    </row>
    <row r="36" spans="1:3" ht="24.75" thickBot="1">
      <c r="A36" s="358"/>
      <c r="B36" s="772" t="s">
        <v>564</v>
      </c>
      <c r="C36" s="360"/>
    </row>
    <row r="37" spans="1:3" ht="37.5" customHeight="1">
      <c r="A37" s="134"/>
      <c r="B37" s="773" t="s">
        <v>565</v>
      </c>
      <c r="C37" s="357"/>
    </row>
    <row r="38" spans="1:3" ht="12.75">
      <c r="A38" s="114"/>
      <c r="B38" s="770" t="s">
        <v>566</v>
      </c>
      <c r="C38" s="30"/>
    </row>
    <row r="39" spans="1:3" ht="12.75">
      <c r="A39" s="114"/>
      <c r="B39" s="770" t="s">
        <v>567</v>
      </c>
      <c r="C39" s="30"/>
    </row>
    <row r="40" spans="1:3" ht="12.75">
      <c r="A40" s="114"/>
      <c r="B40" s="770" t="s">
        <v>568</v>
      </c>
      <c r="C40" s="30"/>
    </row>
    <row r="41" spans="1:3" ht="12.75">
      <c r="A41" s="114"/>
      <c r="B41" s="770" t="s">
        <v>569</v>
      </c>
      <c r="C41" s="30"/>
    </row>
    <row r="42" spans="1:3" ht="24.75" customHeight="1" thickBot="1">
      <c r="A42" s="358"/>
      <c r="B42" s="772" t="s">
        <v>570</v>
      </c>
      <c r="C42" s="360"/>
    </row>
    <row r="43" spans="1:3" s="26" customFormat="1" ht="24">
      <c r="A43" s="397"/>
      <c r="B43" s="773" t="s">
        <v>571</v>
      </c>
      <c r="C43" s="398"/>
    </row>
    <row r="44" spans="1:3" s="26" customFormat="1" ht="12.75">
      <c r="A44" s="136"/>
      <c r="B44" s="770" t="s">
        <v>572</v>
      </c>
      <c r="C44" s="45"/>
    </row>
    <row r="45" spans="1:3" s="26" customFormat="1" ht="24">
      <c r="A45" s="136"/>
      <c r="B45" s="770" t="s">
        <v>573</v>
      </c>
      <c r="C45" s="45"/>
    </row>
    <row r="46" spans="1:3" s="26" customFormat="1" ht="36">
      <c r="A46" s="136"/>
      <c r="B46" s="770" t="s">
        <v>574</v>
      </c>
      <c r="C46" s="45"/>
    </row>
    <row r="47" spans="1:3" s="26" customFormat="1" ht="36">
      <c r="A47" s="136"/>
      <c r="B47" s="770" t="s">
        <v>575</v>
      </c>
      <c r="C47" s="45"/>
    </row>
    <row r="48" spans="1:3" ht="25.5" customHeight="1">
      <c r="A48" s="115"/>
      <c r="B48" s="770" t="s">
        <v>576</v>
      </c>
      <c r="C48" s="30"/>
    </row>
    <row r="49" spans="1:3" ht="12.75">
      <c r="A49" s="2"/>
      <c r="B49" s="790"/>
      <c r="C49" s="30"/>
    </row>
    <row r="50" spans="1:3" ht="24" customHeight="1">
      <c r="A50" s="15"/>
      <c r="B50" s="788" t="s">
        <v>803</v>
      </c>
      <c r="C50" s="30"/>
    </row>
    <row r="51" spans="1:3" ht="12.75">
      <c r="A51" s="15"/>
      <c r="B51" s="770" t="s">
        <v>578</v>
      </c>
      <c r="C51" s="31"/>
    </row>
    <row r="52" spans="1:3" ht="39.75" customHeight="1">
      <c r="A52" s="15"/>
      <c r="B52" s="791" t="s">
        <v>804</v>
      </c>
      <c r="C52" s="400"/>
    </row>
    <row r="53" spans="1:3" ht="12.75">
      <c r="A53" s="15"/>
      <c r="B53" s="770" t="s">
        <v>805</v>
      </c>
      <c r="C53" s="31"/>
    </row>
    <row r="54" spans="1:3" ht="12.75">
      <c r="A54" s="2"/>
      <c r="B54" s="770" t="s">
        <v>581</v>
      </c>
      <c r="C54" s="31"/>
    </row>
    <row r="55" spans="1:3" ht="12.75">
      <c r="A55" s="15"/>
      <c r="B55" s="770" t="s">
        <v>582</v>
      </c>
      <c r="C55" s="31"/>
    </row>
    <row r="56" spans="1:3" ht="12.75">
      <c r="A56" s="15"/>
      <c r="B56" s="770" t="s">
        <v>583</v>
      </c>
      <c r="C56" s="31"/>
    </row>
    <row r="57" spans="1:3" ht="24">
      <c r="A57" s="15"/>
      <c r="B57" s="770" t="s">
        <v>806</v>
      </c>
      <c r="C57" s="31"/>
    </row>
    <row r="58" spans="1:3" ht="25.5" customHeight="1">
      <c r="A58" s="17"/>
      <c r="B58" s="770" t="s">
        <v>585</v>
      </c>
      <c r="C58" s="31"/>
    </row>
    <row r="59" spans="1:3" ht="24">
      <c r="A59" s="15"/>
      <c r="B59" s="770" t="s">
        <v>586</v>
      </c>
      <c r="C59" s="31"/>
    </row>
    <row r="60" spans="1:3" ht="24">
      <c r="A60" s="15"/>
      <c r="B60" s="770" t="s">
        <v>587</v>
      </c>
      <c r="C60" s="31"/>
    </row>
    <row r="61" spans="1:3" ht="24">
      <c r="A61" s="15"/>
      <c r="B61" s="770" t="s">
        <v>588</v>
      </c>
      <c r="C61" s="31"/>
    </row>
    <row r="62" spans="1:3" ht="12.75">
      <c r="A62" s="15"/>
      <c r="B62" s="770" t="s">
        <v>589</v>
      </c>
      <c r="C62" s="31"/>
    </row>
    <row r="63" spans="1:3" ht="24">
      <c r="A63" s="15"/>
      <c r="B63" s="770" t="s">
        <v>590</v>
      </c>
      <c r="C63" s="31"/>
    </row>
    <row r="64" spans="1:3" ht="24">
      <c r="A64" s="15"/>
      <c r="B64" s="770" t="s">
        <v>591</v>
      </c>
      <c r="C64" s="31"/>
    </row>
    <row r="65" spans="1:3" ht="12" customHeight="1">
      <c r="A65" s="15"/>
      <c r="B65" s="770" t="s">
        <v>592</v>
      </c>
      <c r="C65" s="31"/>
    </row>
    <row r="66" spans="1:3" ht="24">
      <c r="A66" s="2"/>
      <c r="B66" s="770" t="s">
        <v>593</v>
      </c>
      <c r="C66" s="31"/>
    </row>
    <row r="67" spans="1:3" ht="12.75">
      <c r="A67" s="2"/>
      <c r="B67" s="770"/>
      <c r="C67" s="30"/>
    </row>
    <row r="68" spans="1:3" ht="12.75">
      <c r="A68" s="2"/>
      <c r="B68" s="787" t="s">
        <v>594</v>
      </c>
      <c r="C68" s="30"/>
    </row>
    <row r="69" spans="1:3" ht="36">
      <c r="A69" s="117"/>
      <c r="B69" s="771" t="s">
        <v>595</v>
      </c>
      <c r="C69" s="31"/>
    </row>
    <row r="70" spans="1:3" ht="48">
      <c r="A70" s="114"/>
      <c r="B70" s="770" t="s">
        <v>596</v>
      </c>
      <c r="C70" s="30"/>
    </row>
    <row r="71" spans="1:3" ht="24">
      <c r="A71" s="114"/>
      <c r="B71" s="770" t="s">
        <v>597</v>
      </c>
      <c r="C71" s="30"/>
    </row>
    <row r="72" spans="1:3" ht="36">
      <c r="A72" s="114"/>
      <c r="B72" s="770" t="s">
        <v>598</v>
      </c>
      <c r="C72" s="30"/>
    </row>
    <row r="73" spans="1:3" ht="24">
      <c r="A73" s="114"/>
      <c r="B73" s="770" t="s">
        <v>599</v>
      </c>
      <c r="C73" s="30"/>
    </row>
    <row r="74" spans="1:3" ht="24.75" thickBot="1">
      <c r="A74" s="358"/>
      <c r="B74" s="772" t="s">
        <v>600</v>
      </c>
      <c r="C74" s="360"/>
    </row>
    <row r="75" spans="1:3" ht="12.75">
      <c r="A75" s="134"/>
      <c r="B75" s="773" t="s">
        <v>601</v>
      </c>
      <c r="C75" s="357"/>
    </row>
    <row r="76" spans="1:3" ht="24">
      <c r="A76" s="114"/>
      <c r="B76" s="770" t="s">
        <v>602</v>
      </c>
      <c r="C76" s="30"/>
    </row>
    <row r="77" spans="1:3" ht="36">
      <c r="A77" s="114"/>
      <c r="B77" s="770" t="s">
        <v>603</v>
      </c>
      <c r="C77" s="30"/>
    </row>
    <row r="78" spans="1:3" ht="24">
      <c r="A78" s="114"/>
      <c r="B78" s="770" t="s">
        <v>604</v>
      </c>
      <c r="C78" s="30"/>
    </row>
    <row r="79" spans="1:3" ht="24">
      <c r="A79" s="114"/>
      <c r="B79" s="770" t="s">
        <v>605</v>
      </c>
      <c r="C79" s="30"/>
    </row>
    <row r="80" spans="1:3" ht="36">
      <c r="A80" s="115"/>
      <c r="B80" s="770" t="s">
        <v>606</v>
      </c>
      <c r="C80" s="30"/>
    </row>
    <row r="81" spans="1:3" ht="59.25" customHeight="1">
      <c r="A81" s="2"/>
      <c r="B81" s="792" t="s">
        <v>807</v>
      </c>
      <c r="C81" s="636" t="e">
        <f>C58/C132*100</f>
        <v>#DIV/0!</v>
      </c>
    </row>
    <row r="82" spans="1:3" ht="12.75">
      <c r="A82" s="2"/>
      <c r="B82" s="775" t="s">
        <v>608</v>
      </c>
      <c r="C82" s="90" t="e">
        <f>IF(C81&gt;50,0,IF(C81&gt;=35,1,IF(C81&gt;=20,2,IF(C81&gt;=10,3,IF(C81&gt;0,4)))))</f>
        <v>#DIV/0!</v>
      </c>
    </row>
    <row r="83" spans="1:3" ht="24">
      <c r="A83" s="2"/>
      <c r="B83" s="775" t="s">
        <v>609</v>
      </c>
      <c r="C83" s="90" t="b">
        <f>IF(C20&gt;55,0,IF(C20&gt;=30,1,IF(C20&gt;=18,2,IF(C20&gt;=9,3,IF(C20&gt;0,4)))))</f>
        <v>0</v>
      </c>
    </row>
    <row r="84" spans="1:3" ht="12.75">
      <c r="A84" s="2"/>
      <c r="B84" s="770"/>
      <c r="C84" s="30"/>
    </row>
    <row r="85" spans="1:3" ht="12.75">
      <c r="A85" s="15"/>
      <c r="B85" s="787" t="s">
        <v>808</v>
      </c>
      <c r="C85" s="30"/>
    </row>
    <row r="86" spans="1:3" ht="12.75">
      <c r="A86" s="15"/>
      <c r="B86" s="770" t="s">
        <v>611</v>
      </c>
      <c r="C86" s="31"/>
    </row>
    <row r="87" spans="1:3" ht="12.75">
      <c r="A87" s="15"/>
      <c r="B87" s="770" t="s">
        <v>612</v>
      </c>
      <c r="C87" s="31"/>
    </row>
    <row r="88" spans="1:3" ht="41.25" customHeight="1">
      <c r="A88" s="15"/>
      <c r="B88" s="791" t="s">
        <v>613</v>
      </c>
      <c r="C88" s="31"/>
    </row>
    <row r="89" spans="1:3" ht="12.75">
      <c r="A89" s="15"/>
      <c r="B89" s="770" t="s">
        <v>614</v>
      </c>
      <c r="C89" s="31"/>
    </row>
    <row r="90" spans="1:3" ht="12.75">
      <c r="A90" s="2"/>
      <c r="B90" s="770" t="s">
        <v>615</v>
      </c>
      <c r="C90" s="31"/>
    </row>
    <row r="91" spans="1:3" ht="12" customHeight="1">
      <c r="A91" s="2"/>
      <c r="B91" s="770" t="s">
        <v>616</v>
      </c>
      <c r="C91" s="31"/>
    </row>
    <row r="92" spans="1:3" ht="12.75">
      <c r="A92" s="2"/>
      <c r="B92" s="770" t="s">
        <v>617</v>
      </c>
      <c r="C92" s="31"/>
    </row>
    <row r="93" spans="1:3" ht="12.75">
      <c r="A93" s="2"/>
      <c r="B93" s="774" t="s">
        <v>618</v>
      </c>
      <c r="C93" s="31"/>
    </row>
    <row r="94" spans="1:3" ht="24.75" customHeight="1">
      <c r="A94" s="2"/>
      <c r="B94" s="770" t="s">
        <v>619</v>
      </c>
      <c r="C94" s="31"/>
    </row>
    <row r="95" spans="1:3" ht="12.75">
      <c r="A95" s="2"/>
      <c r="B95" s="774"/>
      <c r="C95" s="30"/>
    </row>
    <row r="96" spans="1:3" ht="12.75">
      <c r="A96" s="2"/>
      <c r="B96" s="788" t="s">
        <v>809</v>
      </c>
      <c r="C96" s="30"/>
    </row>
    <row r="97" spans="1:3" ht="24">
      <c r="A97" s="2"/>
      <c r="B97" s="770" t="s">
        <v>621</v>
      </c>
      <c r="C97" s="31"/>
    </row>
    <row r="98" spans="1:3" ht="12.75">
      <c r="A98" s="2"/>
      <c r="B98" s="775" t="s">
        <v>622</v>
      </c>
      <c r="C98" s="90" t="b">
        <f>IF(C97&gt;168,0,IF(C97&gt;=24,1,IF(C97&gt;=12,2,IF(C97&gt;=4,3,IF(C97&gt;0,4)))))</f>
        <v>0</v>
      </c>
    </row>
    <row r="99" spans="1:3" ht="25.5" customHeight="1">
      <c r="A99" s="2"/>
      <c r="B99" s="770" t="s">
        <v>623</v>
      </c>
      <c r="C99" s="31"/>
    </row>
    <row r="100" spans="1:3" ht="12.75">
      <c r="A100" s="2"/>
      <c r="B100" s="775" t="s">
        <v>622</v>
      </c>
      <c r="C100" s="90" t="b">
        <f>IF(C99&gt;168,0,IF(C99&gt;=48,1,IF(C99&gt;=24,2,IF(C99&gt;=9,3,IF(C99&gt;0,4)))))</f>
        <v>0</v>
      </c>
    </row>
    <row r="101" spans="1:3" ht="24" customHeight="1">
      <c r="A101" s="2"/>
      <c r="B101" s="770" t="s">
        <v>624</v>
      </c>
      <c r="C101" s="31"/>
    </row>
    <row r="102" spans="1:3" ht="13.5" thickBot="1">
      <c r="A102" s="391"/>
      <c r="B102" s="793" t="s">
        <v>625</v>
      </c>
      <c r="C102" s="386" t="b">
        <f>IF(C101&gt;31,0,IF(C101&gt;=15,1,IF(C101&gt;=7,2,IF(C101&gt;=2,3,IF(C101&gt;0,4)))))</f>
        <v>0</v>
      </c>
    </row>
    <row r="103" spans="1:3" ht="24">
      <c r="A103" s="134"/>
      <c r="B103" s="773" t="s">
        <v>626</v>
      </c>
      <c r="C103" s="357"/>
    </row>
    <row r="104" spans="1:3" ht="12.75">
      <c r="A104" s="114"/>
      <c r="B104" s="770" t="s">
        <v>627</v>
      </c>
      <c r="C104" s="30"/>
    </row>
    <row r="105" spans="1:3" ht="12.75">
      <c r="A105" s="114"/>
      <c r="B105" s="770" t="s">
        <v>628</v>
      </c>
      <c r="C105" s="30"/>
    </row>
    <row r="106" spans="1:3" ht="24">
      <c r="A106" s="114"/>
      <c r="B106" s="770" t="s">
        <v>629</v>
      </c>
      <c r="C106" s="30"/>
    </row>
    <row r="107" spans="1:3" ht="36">
      <c r="A107" s="114"/>
      <c r="B107" s="770" t="s">
        <v>630</v>
      </c>
      <c r="C107" s="30"/>
    </row>
    <row r="108" spans="1:3" ht="39" customHeight="1" thickBot="1">
      <c r="A108" s="358"/>
      <c r="B108" s="772" t="s">
        <v>631</v>
      </c>
      <c r="C108" s="360"/>
    </row>
    <row r="109" spans="1:3" ht="24">
      <c r="A109" s="134"/>
      <c r="B109" s="773" t="s">
        <v>632</v>
      </c>
      <c r="C109" s="401"/>
    </row>
    <row r="110" spans="1:3" ht="12.75">
      <c r="A110" s="114"/>
      <c r="B110" s="770" t="s">
        <v>633</v>
      </c>
      <c r="C110" s="30"/>
    </row>
    <row r="111" spans="1:3" ht="24">
      <c r="A111" s="114"/>
      <c r="B111" s="770" t="s">
        <v>634</v>
      </c>
      <c r="C111" s="30"/>
    </row>
    <row r="112" spans="1:3" ht="24.75" customHeight="1">
      <c r="A112" s="114"/>
      <c r="B112" s="770" t="s">
        <v>635</v>
      </c>
      <c r="C112" s="30"/>
    </row>
    <row r="113" spans="1:3" ht="12.75">
      <c r="A113" s="114"/>
      <c r="B113" s="770" t="s">
        <v>636</v>
      </c>
      <c r="C113" s="30"/>
    </row>
    <row r="114" spans="1:3" ht="13.5" thickBot="1">
      <c r="A114" s="358"/>
      <c r="B114" s="772" t="s">
        <v>637</v>
      </c>
      <c r="C114" s="360"/>
    </row>
    <row r="115" spans="1:3" ht="12.75">
      <c r="A115" s="134"/>
      <c r="B115" s="773" t="s">
        <v>638</v>
      </c>
      <c r="C115" s="401"/>
    </row>
    <row r="116" spans="1:3" ht="36">
      <c r="A116" s="114"/>
      <c r="B116" s="770" t="s">
        <v>639</v>
      </c>
      <c r="C116" s="30"/>
    </row>
    <row r="117" spans="1:3" ht="36">
      <c r="A117" s="114"/>
      <c r="B117" s="770" t="s">
        <v>640</v>
      </c>
      <c r="C117" s="30"/>
    </row>
    <row r="118" spans="1:3" ht="25.5" customHeight="1">
      <c r="A118" s="114"/>
      <c r="B118" s="770" t="s">
        <v>641</v>
      </c>
      <c r="C118" s="30"/>
    </row>
    <row r="119" spans="1:3" ht="24">
      <c r="A119" s="114"/>
      <c r="B119" s="770" t="s">
        <v>642</v>
      </c>
      <c r="C119" s="30"/>
    </row>
    <row r="120" spans="1:3" ht="24.75" thickBot="1">
      <c r="A120" s="358"/>
      <c r="B120" s="772" t="s">
        <v>643</v>
      </c>
      <c r="C120" s="360"/>
    </row>
    <row r="121" spans="1:3" ht="33" customHeight="1">
      <c r="A121" s="115"/>
      <c r="B121" s="794" t="s">
        <v>415</v>
      </c>
      <c r="C121" s="403"/>
    </row>
    <row r="122" spans="1:3" ht="12.75">
      <c r="A122" s="2"/>
      <c r="B122" s="770" t="s">
        <v>645</v>
      </c>
      <c r="C122" s="31"/>
    </row>
    <row r="123" spans="1:3" ht="12.75">
      <c r="A123" s="15"/>
      <c r="B123" s="770" t="s">
        <v>646</v>
      </c>
      <c r="C123" s="31"/>
    </row>
    <row r="124" spans="1:3" ht="24">
      <c r="A124" s="2"/>
      <c r="B124" s="770" t="s">
        <v>647</v>
      </c>
      <c r="C124" s="31"/>
    </row>
    <row r="125" spans="1:3" ht="12.75">
      <c r="A125" s="2"/>
      <c r="B125" s="775" t="s">
        <v>648</v>
      </c>
      <c r="C125" s="90" t="b">
        <f>IF(C124&gt;=5,0,IF(C124&gt;3,1,IF(C124&gt;=2,2,IF(C124&gt;=1,3,IF(C124&gt;0,4)))))</f>
        <v>0</v>
      </c>
    </row>
    <row r="126" spans="1:3" ht="25.5" customHeight="1">
      <c r="A126" s="15"/>
      <c r="B126" s="770" t="s">
        <v>810</v>
      </c>
      <c r="C126" s="31"/>
    </row>
    <row r="127" spans="1:3" ht="12.75">
      <c r="A127" s="15"/>
      <c r="B127" s="770"/>
      <c r="C127" s="30"/>
    </row>
    <row r="128" spans="1:3" ht="12.75">
      <c r="A128" s="15"/>
      <c r="B128" s="788" t="s">
        <v>811</v>
      </c>
      <c r="C128" s="30"/>
    </row>
    <row r="129" spans="1:3" ht="12.75">
      <c r="A129" s="15"/>
      <c r="B129" s="770" t="s">
        <v>651</v>
      </c>
      <c r="C129" s="31"/>
    </row>
    <row r="130" spans="1:3" ht="12.75">
      <c r="A130" s="15"/>
      <c r="B130" s="770" t="s">
        <v>812</v>
      </c>
      <c r="C130" s="31"/>
    </row>
    <row r="131" spans="1:3" ht="12.75">
      <c r="A131" s="15"/>
      <c r="B131" s="770" t="s">
        <v>653</v>
      </c>
      <c r="C131" s="46"/>
    </row>
    <row r="132" spans="1:3" ht="25.5" customHeight="1">
      <c r="A132" s="15"/>
      <c r="B132" s="770" t="s">
        <v>813</v>
      </c>
      <c r="C132" s="31"/>
    </row>
    <row r="133" spans="1:3" ht="25.5" customHeight="1">
      <c r="A133" s="15"/>
      <c r="B133" s="770" t="s">
        <v>655</v>
      </c>
      <c r="C133" s="31"/>
    </row>
    <row r="134" spans="1:3" ht="24">
      <c r="A134" s="15"/>
      <c r="B134" s="770" t="s">
        <v>656</v>
      </c>
      <c r="C134" s="31"/>
    </row>
    <row r="135" spans="1:3" ht="27" customHeight="1">
      <c r="A135" s="15"/>
      <c r="B135" s="770" t="s">
        <v>657</v>
      </c>
      <c r="C135" s="31"/>
    </row>
    <row r="136" spans="1:3" ht="27.75" customHeight="1">
      <c r="A136" s="15"/>
      <c r="B136" s="770" t="s">
        <v>658</v>
      </c>
      <c r="C136" s="31"/>
    </row>
    <row r="137" spans="1:3" ht="12.75">
      <c r="A137" s="15"/>
      <c r="B137" s="770" t="s">
        <v>659</v>
      </c>
      <c r="C137" s="31"/>
    </row>
    <row r="138" spans="1:3" ht="12.75">
      <c r="A138" s="15"/>
      <c r="B138" s="770" t="s">
        <v>660</v>
      </c>
      <c r="C138" s="31"/>
    </row>
    <row r="139" spans="1:3" ht="24">
      <c r="A139" s="15"/>
      <c r="B139" s="770" t="s">
        <v>661</v>
      </c>
      <c r="C139" s="31"/>
    </row>
    <row r="140" spans="1:3" ht="12.75">
      <c r="A140" s="15"/>
      <c r="B140" s="770" t="s">
        <v>662</v>
      </c>
      <c r="C140" s="31"/>
    </row>
    <row r="141" spans="1:3" ht="12.75">
      <c r="A141" s="15"/>
      <c r="B141" s="770"/>
      <c r="C141" s="30"/>
    </row>
    <row r="142" spans="1:3" ht="12.75">
      <c r="A142" s="15"/>
      <c r="B142" s="787" t="s">
        <v>814</v>
      </c>
      <c r="C142" s="30"/>
    </row>
    <row r="143" spans="1:3" ht="30.75" customHeight="1">
      <c r="A143" s="124"/>
      <c r="B143" s="771" t="s">
        <v>664</v>
      </c>
      <c r="C143" s="30"/>
    </row>
    <row r="144" spans="1:3" ht="12.75">
      <c r="A144" s="118"/>
      <c r="B144" s="774" t="s">
        <v>665</v>
      </c>
      <c r="C144" s="31"/>
    </row>
    <row r="145" spans="1:3" ht="12.75">
      <c r="A145" s="118"/>
      <c r="B145" s="774" t="s">
        <v>666</v>
      </c>
      <c r="C145" s="31"/>
    </row>
    <row r="146" spans="1:3" ht="24.75" customHeight="1">
      <c r="A146" s="118"/>
      <c r="B146" s="774" t="s">
        <v>667</v>
      </c>
      <c r="C146" s="31"/>
    </row>
    <row r="147" spans="1:3" ht="24">
      <c r="A147" s="118"/>
      <c r="B147" s="774" t="s">
        <v>668</v>
      </c>
      <c r="C147" s="31"/>
    </row>
    <row r="148" spans="1:3" ht="24">
      <c r="A148" s="118"/>
      <c r="B148" s="774" t="s">
        <v>669</v>
      </c>
      <c r="C148" s="31"/>
    </row>
    <row r="149" spans="1:3" ht="24">
      <c r="A149" s="118"/>
      <c r="B149" s="795" t="s">
        <v>670</v>
      </c>
      <c r="C149" s="31"/>
    </row>
    <row r="150" spans="1:3" ht="24.75" thickBot="1">
      <c r="A150" s="423"/>
      <c r="B150" s="789" t="s">
        <v>671</v>
      </c>
      <c r="C150" s="386">
        <f>SUM(C144:C149)</f>
        <v>0</v>
      </c>
    </row>
    <row r="151" spans="1:3" ht="24.75" customHeight="1">
      <c r="A151" s="148"/>
      <c r="B151" s="773" t="s">
        <v>672</v>
      </c>
      <c r="C151" s="374"/>
    </row>
    <row r="152" spans="1:3" ht="12.75">
      <c r="A152" s="118"/>
      <c r="B152" s="774" t="s">
        <v>665</v>
      </c>
      <c r="C152" s="31"/>
    </row>
    <row r="153" spans="1:3" ht="12.75">
      <c r="A153" s="118"/>
      <c r="B153" s="774" t="s">
        <v>666</v>
      </c>
      <c r="C153" s="31"/>
    </row>
    <row r="154" spans="1:3" ht="24">
      <c r="A154" s="118"/>
      <c r="B154" s="774" t="s">
        <v>673</v>
      </c>
      <c r="C154" s="31"/>
    </row>
    <row r="155" spans="1:3" ht="24">
      <c r="A155" s="118"/>
      <c r="B155" s="774" t="s">
        <v>674</v>
      </c>
      <c r="C155" s="31"/>
    </row>
    <row r="156" spans="1:3" ht="24">
      <c r="A156" s="118"/>
      <c r="B156" s="774" t="s">
        <v>669</v>
      </c>
      <c r="C156" s="31"/>
    </row>
    <row r="157" spans="1:3" ht="24">
      <c r="A157" s="123"/>
      <c r="B157" s="774" t="s">
        <v>670</v>
      </c>
      <c r="C157" s="31"/>
    </row>
    <row r="158" spans="1:3" ht="24.75" thickBot="1">
      <c r="A158" s="423"/>
      <c r="B158" s="789" t="s">
        <v>671</v>
      </c>
      <c r="C158" s="386">
        <f>SUM(C152:C157)</f>
        <v>0</v>
      </c>
    </row>
    <row r="159" spans="1:3" ht="12.75">
      <c r="A159" s="2"/>
      <c r="B159" s="787" t="s">
        <v>815</v>
      </c>
      <c r="C159" s="30"/>
    </row>
    <row r="160" spans="1:3" ht="12.75">
      <c r="A160" s="2"/>
      <c r="B160" s="770" t="s">
        <v>676</v>
      </c>
      <c r="C160" s="31"/>
    </row>
    <row r="161" spans="1:3" ht="12.75">
      <c r="A161" s="2"/>
      <c r="B161" s="770" t="s">
        <v>677</v>
      </c>
      <c r="C161" s="31"/>
    </row>
    <row r="162" spans="1:3" ht="12.75">
      <c r="A162" s="2"/>
      <c r="B162" s="770" t="s">
        <v>678</v>
      </c>
      <c r="C162" s="31"/>
    </row>
    <row r="163" spans="1:3" ht="12.75">
      <c r="A163" s="2"/>
      <c r="B163" s="770" t="s">
        <v>677</v>
      </c>
      <c r="C163" s="31"/>
    </row>
    <row r="164" spans="1:3" ht="12.75">
      <c r="A164" s="2"/>
      <c r="B164" s="770" t="s">
        <v>679</v>
      </c>
      <c r="C164" s="31"/>
    </row>
    <row r="165" spans="1:3" ht="12.75">
      <c r="A165" s="2"/>
      <c r="B165" s="770" t="s">
        <v>680</v>
      </c>
      <c r="C165" s="31"/>
    </row>
    <row r="166" spans="1:3" ht="12.75">
      <c r="A166" s="2"/>
      <c r="B166" s="770"/>
      <c r="C166" s="30"/>
    </row>
    <row r="167" spans="1:3" ht="12.75">
      <c r="A167" s="15"/>
      <c r="B167" s="787" t="s">
        <v>681</v>
      </c>
      <c r="C167" s="30"/>
    </row>
    <row r="168" spans="1:3" ht="48">
      <c r="A168" s="124"/>
      <c r="B168" s="771" t="s">
        <v>816</v>
      </c>
      <c r="C168" s="31"/>
    </row>
    <row r="169" spans="1:3" ht="45" customHeight="1">
      <c r="A169" s="118"/>
      <c r="B169" s="770" t="s">
        <v>683</v>
      </c>
      <c r="C169" s="30"/>
    </row>
    <row r="170" spans="1:3" ht="24">
      <c r="A170" s="118"/>
      <c r="B170" s="770" t="s">
        <v>684</v>
      </c>
      <c r="C170" s="30"/>
    </row>
    <row r="171" spans="1:3" ht="36">
      <c r="A171" s="118"/>
      <c r="B171" s="770" t="s">
        <v>685</v>
      </c>
      <c r="C171" s="30"/>
    </row>
    <row r="172" spans="1:3" ht="24">
      <c r="A172" s="118"/>
      <c r="B172" s="770" t="s">
        <v>599</v>
      </c>
      <c r="C172" s="30"/>
    </row>
    <row r="173" spans="1:3" ht="24.75" thickBot="1">
      <c r="A173" s="375"/>
      <c r="B173" s="772" t="s">
        <v>600</v>
      </c>
      <c r="C173" s="360"/>
    </row>
    <row r="174" spans="1:3" ht="24.75" customHeight="1">
      <c r="A174" s="148"/>
      <c r="B174" s="773" t="s">
        <v>686</v>
      </c>
      <c r="C174" s="357"/>
    </row>
    <row r="175" spans="1:3" ht="24">
      <c r="A175" s="118"/>
      <c r="B175" s="770" t="s">
        <v>602</v>
      </c>
      <c r="C175" s="30"/>
    </row>
    <row r="176" spans="1:3" ht="36" customHeight="1">
      <c r="A176" s="118"/>
      <c r="B176" s="770" t="s">
        <v>687</v>
      </c>
      <c r="C176" s="30"/>
    </row>
    <row r="177" spans="1:3" ht="36.75" customHeight="1">
      <c r="A177" s="118"/>
      <c r="B177" s="770" t="s">
        <v>604</v>
      </c>
      <c r="C177" s="30"/>
    </row>
    <row r="178" spans="1:3" ht="24">
      <c r="A178" s="118"/>
      <c r="B178" s="770" t="s">
        <v>605</v>
      </c>
      <c r="C178" s="30"/>
    </row>
    <row r="179" spans="1:3" ht="36.75" thickBot="1">
      <c r="A179" s="375"/>
      <c r="B179" s="772" t="s">
        <v>688</v>
      </c>
      <c r="C179" s="360"/>
    </row>
    <row r="180" spans="1:3" ht="24">
      <c r="A180" s="148"/>
      <c r="B180" s="773" t="s">
        <v>817</v>
      </c>
      <c r="C180" s="357"/>
    </row>
    <row r="181" spans="1:3" ht="12.75">
      <c r="A181" s="118"/>
      <c r="B181" s="770" t="s">
        <v>690</v>
      </c>
      <c r="C181" s="30"/>
    </row>
    <row r="182" spans="1:3" ht="12.75">
      <c r="A182" s="118"/>
      <c r="B182" s="770" t="s">
        <v>691</v>
      </c>
      <c r="C182" s="30"/>
    </row>
    <row r="183" spans="1:3" ht="13.5" thickBot="1">
      <c r="A183" s="375"/>
      <c r="B183" s="772" t="s">
        <v>692</v>
      </c>
      <c r="C183" s="360"/>
    </row>
    <row r="184" spans="1:3" ht="12.75">
      <c r="A184" s="123"/>
      <c r="B184" s="796"/>
      <c r="C184" s="374"/>
    </row>
    <row r="185" spans="2:3" ht="12.75">
      <c r="B185" s="802" t="s">
        <v>693</v>
      </c>
      <c r="C185" s="30"/>
    </row>
    <row r="186" spans="1:3" ht="12.75">
      <c r="A186" s="124"/>
      <c r="B186" s="771" t="s">
        <v>694</v>
      </c>
      <c r="C186" s="31"/>
    </row>
    <row r="187" spans="1:3" ht="12.75">
      <c r="A187" s="118"/>
      <c r="B187" s="770" t="s">
        <v>695</v>
      </c>
      <c r="C187" s="30"/>
    </row>
    <row r="188" spans="1:3" ht="12.75">
      <c r="A188" s="118"/>
      <c r="B188" s="770" t="s">
        <v>696</v>
      </c>
      <c r="C188" s="30"/>
    </row>
    <row r="189" spans="1:3" ht="13.5" thickBot="1">
      <c r="A189" s="375"/>
      <c r="B189" s="772" t="s">
        <v>697</v>
      </c>
      <c r="C189" s="360"/>
    </row>
    <row r="190" spans="1:3" ht="12.75">
      <c r="A190" s="148"/>
      <c r="B190" s="773" t="s">
        <v>698</v>
      </c>
      <c r="C190" s="357"/>
    </row>
    <row r="191" spans="1:3" ht="12.75">
      <c r="A191" s="118"/>
      <c r="B191" s="770" t="s">
        <v>560</v>
      </c>
      <c r="C191" s="30"/>
    </row>
    <row r="192" spans="1:3" ht="12.75">
      <c r="A192" s="118"/>
      <c r="B192" s="770" t="s">
        <v>699</v>
      </c>
      <c r="C192" s="30"/>
    </row>
    <row r="193" spans="1:3" ht="13.5" thickBot="1">
      <c r="A193" s="375"/>
      <c r="B193" s="772" t="s">
        <v>700</v>
      </c>
      <c r="C193" s="360"/>
    </row>
    <row r="194" spans="1:3" ht="12.75">
      <c r="A194" s="148"/>
      <c r="B194" s="773" t="s">
        <v>701</v>
      </c>
      <c r="C194" s="357"/>
    </row>
    <row r="195" spans="1:3" ht="12.75">
      <c r="A195" s="118"/>
      <c r="B195" s="770" t="s">
        <v>560</v>
      </c>
      <c r="C195" s="30"/>
    </row>
    <row r="196" spans="1:3" ht="12.75">
      <c r="A196" s="118"/>
      <c r="B196" s="770" t="s">
        <v>702</v>
      </c>
      <c r="C196" s="30"/>
    </row>
    <row r="197" spans="1:3" ht="13.5" thickBot="1">
      <c r="A197" s="375"/>
      <c r="B197" s="772" t="s">
        <v>703</v>
      </c>
      <c r="C197" s="360"/>
    </row>
    <row r="198" spans="1:3" ht="12.75">
      <c r="A198" s="148"/>
      <c r="B198" s="773" t="s">
        <v>704</v>
      </c>
      <c r="C198" s="357"/>
    </row>
    <row r="199" spans="1:3" ht="12.75">
      <c r="A199" s="118"/>
      <c r="B199" s="770" t="s">
        <v>560</v>
      </c>
      <c r="C199" s="30"/>
    </row>
    <row r="200" spans="1:3" ht="12.75">
      <c r="A200" s="118"/>
      <c r="B200" s="770" t="s">
        <v>705</v>
      </c>
      <c r="C200" s="30"/>
    </row>
    <row r="201" spans="1:3" ht="24.75" thickBot="1">
      <c r="A201" s="375"/>
      <c r="B201" s="772" t="s">
        <v>706</v>
      </c>
      <c r="C201" s="360"/>
    </row>
    <row r="202" spans="1:3" ht="12.75">
      <c r="A202" s="123"/>
      <c r="B202" s="797" t="s">
        <v>818</v>
      </c>
      <c r="C202" s="374"/>
    </row>
    <row r="203" spans="1:3" ht="48">
      <c r="A203" s="125"/>
      <c r="B203" s="771" t="s">
        <v>708</v>
      </c>
      <c r="C203" s="31"/>
    </row>
    <row r="204" spans="2:3" ht="24">
      <c r="B204" s="770" t="s">
        <v>709</v>
      </c>
      <c r="C204" s="30"/>
    </row>
    <row r="205" spans="2:3" ht="24">
      <c r="B205" s="770" t="s">
        <v>710</v>
      </c>
      <c r="C205" s="30"/>
    </row>
    <row r="206" spans="2:3" ht="12.75">
      <c r="B206" s="770" t="s">
        <v>711</v>
      </c>
      <c r="C206" s="30"/>
    </row>
    <row r="207" spans="1:3" ht="13.5" thickBot="1">
      <c r="A207" s="362"/>
      <c r="B207" s="772" t="s">
        <v>712</v>
      </c>
      <c r="C207" s="360"/>
    </row>
    <row r="208" spans="1:3" ht="48">
      <c r="A208" s="361"/>
      <c r="B208" s="773" t="s">
        <v>713</v>
      </c>
      <c r="C208" s="357"/>
    </row>
    <row r="209" spans="2:3" ht="24">
      <c r="B209" s="770" t="s">
        <v>714</v>
      </c>
      <c r="C209" s="30"/>
    </row>
    <row r="210" spans="2:3" ht="24">
      <c r="B210" s="770" t="s">
        <v>715</v>
      </c>
      <c r="C210" s="30"/>
    </row>
    <row r="211" spans="2:3" ht="24">
      <c r="B211" s="770" t="s">
        <v>716</v>
      </c>
      <c r="C211" s="30"/>
    </row>
    <row r="212" spans="1:3" ht="39" customHeight="1" thickBot="1">
      <c r="A212" s="362"/>
      <c r="B212" s="772" t="s">
        <v>717</v>
      </c>
      <c r="C212" s="360"/>
    </row>
    <row r="213" spans="1:3" ht="12.75">
      <c r="A213" s="361"/>
      <c r="B213" s="773" t="s">
        <v>718</v>
      </c>
      <c r="C213" s="357"/>
    </row>
    <row r="214" spans="2:3" ht="12.75">
      <c r="B214" s="770" t="s">
        <v>719</v>
      </c>
      <c r="C214" s="30"/>
    </row>
    <row r="215" spans="2:3" ht="12.75">
      <c r="B215" s="770" t="s">
        <v>720</v>
      </c>
      <c r="C215" s="30"/>
    </row>
    <row r="216" spans="2:3" ht="12.75">
      <c r="B216" s="770" t="s">
        <v>721</v>
      </c>
      <c r="C216" s="30"/>
    </row>
    <row r="217" spans="1:3" ht="13.5" thickBot="1">
      <c r="A217" s="362"/>
      <c r="B217" s="772" t="s">
        <v>722</v>
      </c>
      <c r="C217" s="360"/>
    </row>
    <row r="218" spans="1:3" ht="36">
      <c r="A218" s="361"/>
      <c r="B218" s="773" t="s">
        <v>723</v>
      </c>
      <c r="C218" s="357"/>
    </row>
    <row r="219" spans="2:3" ht="12.75">
      <c r="B219" s="770" t="s">
        <v>724</v>
      </c>
      <c r="C219" s="30"/>
    </row>
    <row r="220" spans="2:3" ht="12.75">
      <c r="B220" s="770" t="s">
        <v>725</v>
      </c>
      <c r="C220" s="30"/>
    </row>
    <row r="221" spans="2:3" ht="12.75">
      <c r="B221" s="770" t="s">
        <v>726</v>
      </c>
      <c r="C221" s="30"/>
    </row>
    <row r="222" spans="1:3" ht="13.5" thickBot="1">
      <c r="A222" s="362"/>
      <c r="B222" s="772" t="s">
        <v>727</v>
      </c>
      <c r="C222" s="360"/>
    </row>
    <row r="223" spans="2:3" ht="12.75">
      <c r="B223" s="796"/>
      <c r="C223" s="374"/>
    </row>
    <row r="224" spans="2:3" ht="12.75">
      <c r="B224" s="798" t="s">
        <v>819</v>
      </c>
      <c r="C224" s="30"/>
    </row>
    <row r="225" spans="1:3" ht="93" customHeight="1">
      <c r="A225" s="725"/>
      <c r="B225" s="799" t="s">
        <v>820</v>
      </c>
      <c r="C225" s="727"/>
    </row>
    <row r="226" spans="1:3" ht="12">
      <c r="A226" s="23" t="s">
        <v>821</v>
      </c>
      <c r="C226" s="30"/>
    </row>
    <row r="227" spans="1:3" ht="12.75">
      <c r="A227" s="117"/>
      <c r="B227" s="771" t="s">
        <v>730</v>
      </c>
      <c r="C227" s="69"/>
    </row>
    <row r="228" spans="1:3" ht="36">
      <c r="A228" s="114"/>
      <c r="B228" s="770" t="s">
        <v>322</v>
      </c>
      <c r="C228" s="30"/>
    </row>
    <row r="229" spans="1:3" ht="36">
      <c r="A229" s="114"/>
      <c r="B229" s="770" t="s">
        <v>323</v>
      </c>
      <c r="C229" s="30"/>
    </row>
    <row r="230" spans="1:3" ht="24">
      <c r="A230" s="114"/>
      <c r="B230" s="770" t="s">
        <v>324</v>
      </c>
      <c r="C230" s="30"/>
    </row>
    <row r="231" spans="1:3" ht="24">
      <c r="A231" s="114"/>
      <c r="B231" s="770" t="s">
        <v>325</v>
      </c>
      <c r="C231" s="30"/>
    </row>
    <row r="232" spans="1:3" ht="24.75" thickBot="1">
      <c r="A232" s="358"/>
      <c r="B232" s="772" t="s">
        <v>326</v>
      </c>
      <c r="C232" s="360"/>
    </row>
    <row r="233" spans="1:3" ht="12.75">
      <c r="A233" s="134"/>
      <c r="B233" s="773" t="s">
        <v>731</v>
      </c>
      <c r="C233" s="443"/>
    </row>
    <row r="234" spans="1:3" ht="36">
      <c r="A234" s="114"/>
      <c r="B234" s="770" t="s">
        <v>328</v>
      </c>
      <c r="C234" s="30"/>
    </row>
    <row r="235" spans="1:3" ht="36">
      <c r="A235" s="114"/>
      <c r="B235" s="770" t="s">
        <v>732</v>
      </c>
      <c r="C235" s="30"/>
    </row>
    <row r="236" spans="1:3" ht="24">
      <c r="A236" s="114"/>
      <c r="B236" s="770" t="s">
        <v>733</v>
      </c>
      <c r="C236" s="30"/>
    </row>
    <row r="237" spans="1:3" ht="24">
      <c r="A237" s="114"/>
      <c r="B237" s="770" t="s">
        <v>734</v>
      </c>
      <c r="C237" s="30"/>
    </row>
    <row r="238" spans="1:3" ht="24.75" thickBot="1">
      <c r="A238" s="358"/>
      <c r="B238" s="772" t="s">
        <v>735</v>
      </c>
      <c r="C238" s="360"/>
    </row>
    <row r="239" spans="1:3" ht="12.75">
      <c r="A239" s="134"/>
      <c r="B239" s="773" t="s">
        <v>736</v>
      </c>
      <c r="C239" s="443"/>
    </row>
    <row r="240" spans="1:3" ht="12.75">
      <c r="A240" s="114"/>
      <c r="B240" s="770" t="s">
        <v>334</v>
      </c>
      <c r="C240" s="30"/>
    </row>
    <row r="241" spans="1:3" ht="24">
      <c r="A241" s="114"/>
      <c r="B241" s="770" t="s">
        <v>335</v>
      </c>
      <c r="C241" s="30"/>
    </row>
    <row r="242" spans="1:3" ht="24">
      <c r="A242" s="114"/>
      <c r="B242" s="770" t="s">
        <v>336</v>
      </c>
      <c r="C242" s="30"/>
    </row>
    <row r="243" spans="1:3" ht="24">
      <c r="A243" s="114"/>
      <c r="B243" s="770" t="s">
        <v>337</v>
      </c>
      <c r="C243" s="30"/>
    </row>
    <row r="244" spans="1:3" ht="13.5" thickBot="1">
      <c r="A244" s="358"/>
      <c r="B244" s="772" t="s">
        <v>338</v>
      </c>
      <c r="C244" s="360"/>
    </row>
    <row r="245" spans="1:3" ht="25.5" customHeight="1">
      <c r="A245" s="134"/>
      <c r="B245" s="773" t="s">
        <v>405</v>
      </c>
      <c r="C245" s="443"/>
    </row>
    <row r="246" spans="1:3" ht="12.75">
      <c r="A246" s="114"/>
      <c r="B246" s="770" t="s">
        <v>340</v>
      </c>
      <c r="C246" s="30"/>
    </row>
    <row r="247" spans="1:3" ht="12.75">
      <c r="A247" s="114"/>
      <c r="B247" s="770" t="s">
        <v>341</v>
      </c>
      <c r="C247" s="30"/>
    </row>
    <row r="248" spans="1:3" ht="12.75">
      <c r="A248" s="114"/>
      <c r="B248" s="770" t="s">
        <v>342</v>
      </c>
      <c r="C248" s="30"/>
    </row>
    <row r="249" spans="1:3" ht="12.75">
      <c r="A249" s="114"/>
      <c r="B249" s="801" t="s">
        <v>343</v>
      </c>
      <c r="C249" s="30"/>
    </row>
    <row r="250" spans="1:3" ht="24.75" thickBot="1">
      <c r="A250" s="444"/>
      <c r="B250" s="803" t="s">
        <v>822</v>
      </c>
      <c r="C250" s="360"/>
    </row>
  </sheetData>
  <printOptions headings="1" horizontalCentered="1" verticalCentered="1"/>
  <pageMargins left="0.75" right="0.75" top="1" bottom="1" header="0.5" footer="0.5"/>
  <pageSetup fitToHeight="20" fitToWidth="1" horizontalDpi="300" verticalDpi="300" orientation="portrait" scale="80" r:id="rId1"/>
  <headerFooter alignWithMargins="0">
    <oddHeader>&amp;C&amp;F</oddHeader>
    <oddFooter>&amp;LFAO/ITRC&amp;C&amp;A&amp;RPage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 Poly ITRC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Charles Burt</dc:creator>
  <cp:keywords/>
  <dc:description/>
  <cp:lastModifiedBy>Valued Gateway Client </cp:lastModifiedBy>
  <cp:lastPrinted>2001-12-02T17:02:08Z</cp:lastPrinted>
  <dcterms:created xsi:type="dcterms:W3CDTF">1998-09-26T03:08:20Z</dcterms:created>
  <dcterms:modified xsi:type="dcterms:W3CDTF">2001-12-13T04:26:59Z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2057</vt:i4>
  </property>
  <property fmtid="{D5CDD505-2E9C-101B-9397-08002B2CF9AE}" pid="3" name="_AdHocReviewCycle">
    <vt:i4>-1044490374</vt:i4>
  </property>
  <property fmtid="{D5CDD505-2E9C-101B-9397-08002B2CF9AE}" pid="4" name="_EmailSubje">
    <vt:lpwstr>RAP</vt:lpwstr>
  </property>
  <property fmtid="{D5CDD505-2E9C-101B-9397-08002B2CF9AE}" pid="5" name="_AuthorEma">
    <vt:lpwstr>Daniel.Renault@fao.org</vt:lpwstr>
  </property>
  <property fmtid="{D5CDD505-2E9C-101B-9397-08002B2CF9AE}" pid="6" name="_AuthorEmailDisplayNa">
    <vt:lpwstr>Renault, Daniel (NRLW)</vt:lpwstr>
  </property>
</Properties>
</file>