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tabRatio="677" activeTab="0"/>
  </bookViews>
  <sheets>
    <sheet name="Cereals_area_under_crops" sheetId="1" r:id="rId1"/>
  </sheets>
  <definedNames>
    <definedName name="_xlnm.Print_Area" localSheetId="0">'Cereals_area_under_crops'!$A$2:$Q$114</definedName>
    <definedName name="_xlnm.Print_Titles" localSheetId="0">'Cereals_area_under_crops'!$2:$7</definedName>
    <definedName name="Z_63632BBE_B4B6_41F5_8F6B_EADA7A7E70A0_.wvu.PrintArea" localSheetId="0" hidden="1">'Cereals_area_under_crops'!$A$4:$N$9</definedName>
  </definedNames>
  <calcPr fullCalcOnLoad="1"/>
</workbook>
</file>

<file path=xl/comments1.xml><?xml version="1.0" encoding="utf-8"?>
<comments xmlns="http://schemas.openxmlformats.org/spreadsheetml/2006/main">
  <authors>
    <author>Neciu, Adriana (ESSS)</author>
  </authors>
  <commentList>
    <comment ref="N79" authorId="0">
      <text>
        <r>
          <rPr>
            <b/>
            <sz val="8"/>
            <rFont val="Tahoma"/>
            <family val="2"/>
          </rPr>
          <t>Neciu, Adriana (ESSS):</t>
        </r>
        <r>
          <rPr>
            <sz val="8"/>
            <rFont val="Tahoma"/>
            <family val="2"/>
          </rPr>
          <t xml:space="preserve">
Total cereals as reported by the country</t>
        </r>
      </text>
    </comment>
  </commentList>
</comments>
</file>

<file path=xl/sharedStrings.xml><?xml version="1.0" encoding="utf-8"?>
<sst xmlns="http://schemas.openxmlformats.org/spreadsheetml/2006/main" count="689" uniqueCount="150">
  <si>
    <t>Wheat</t>
  </si>
  <si>
    <t>Rice</t>
  </si>
  <si>
    <t>Maize</t>
  </si>
  <si>
    <t xml:space="preserve">Botswana </t>
  </si>
  <si>
    <t>Comoros</t>
  </si>
  <si>
    <t>Côte d'Ivoire</t>
  </si>
  <si>
    <t>Egypt</t>
  </si>
  <si>
    <t xml:space="preserve">Ethiopia </t>
  </si>
  <si>
    <t>Gambia</t>
  </si>
  <si>
    <t>Guinea</t>
  </si>
  <si>
    <t>Lesotho</t>
  </si>
  <si>
    <t>Madagascar</t>
  </si>
  <si>
    <t>Mali</t>
  </si>
  <si>
    <t>Namibia</t>
  </si>
  <si>
    <t>Senegal</t>
  </si>
  <si>
    <t>Tunisia</t>
  </si>
  <si>
    <t>Canada</t>
  </si>
  <si>
    <t>Guatemala</t>
  </si>
  <si>
    <t>Jamaica</t>
  </si>
  <si>
    <t>Panama</t>
  </si>
  <si>
    <t>Brazil</t>
  </si>
  <si>
    <t>Chile</t>
  </si>
  <si>
    <t>Colombia</t>
  </si>
  <si>
    <t>Ecuador</t>
  </si>
  <si>
    <t>Uruguay</t>
  </si>
  <si>
    <t xml:space="preserve">Bhutan </t>
  </si>
  <si>
    <t>China</t>
  </si>
  <si>
    <t xml:space="preserve">Cyprus </t>
  </si>
  <si>
    <t>India</t>
  </si>
  <si>
    <t xml:space="preserve">Japan </t>
  </si>
  <si>
    <t>Jordan</t>
  </si>
  <si>
    <t>Lebanon</t>
  </si>
  <si>
    <t>Malaysia</t>
  </si>
  <si>
    <t>Myanmar</t>
  </si>
  <si>
    <t>Nepal</t>
  </si>
  <si>
    <t>Pakistan</t>
  </si>
  <si>
    <t>Philippines</t>
  </si>
  <si>
    <t>Qatar</t>
  </si>
  <si>
    <t>Saudi Arabia</t>
  </si>
  <si>
    <t>Turkey</t>
  </si>
  <si>
    <t>Yemen</t>
  </si>
  <si>
    <t>Albania</t>
  </si>
  <si>
    <t>Austria</t>
  </si>
  <si>
    <t>Belgium</t>
  </si>
  <si>
    <t>Denmark</t>
  </si>
  <si>
    <t>Estonia</t>
  </si>
  <si>
    <t>Finland</t>
  </si>
  <si>
    <t>France</t>
  </si>
  <si>
    <t>Germany</t>
  </si>
  <si>
    <t>Greece</t>
  </si>
  <si>
    <t>Ireland</t>
  </si>
  <si>
    <t>Italy</t>
  </si>
  <si>
    <t xml:space="preserve">Latvia </t>
  </si>
  <si>
    <t>Lithuania</t>
  </si>
  <si>
    <t>Luxembourg</t>
  </si>
  <si>
    <t>Malta</t>
  </si>
  <si>
    <t>Netherlands</t>
  </si>
  <si>
    <t>Norway</t>
  </si>
  <si>
    <t>Poland</t>
  </si>
  <si>
    <t>Portugal</t>
  </si>
  <si>
    <t>Spain</t>
  </si>
  <si>
    <t>Sweden</t>
  </si>
  <si>
    <t>United Kingdom</t>
  </si>
  <si>
    <t>Australia</t>
  </si>
  <si>
    <t>New Zealand</t>
  </si>
  <si>
    <t>Barley</t>
  </si>
  <si>
    <t>Oats</t>
  </si>
  <si>
    <t>Millet</t>
  </si>
  <si>
    <t>Sorghum</t>
  </si>
  <si>
    <t>Rye</t>
  </si>
  <si>
    <t>Other cereals</t>
  </si>
  <si>
    <t>1999-2000</t>
  </si>
  <si>
    <t>2000-2001</t>
  </si>
  <si>
    <t>1998-1999</t>
  </si>
  <si>
    <t>2002-2003</t>
  </si>
  <si>
    <t>2003-2004</t>
  </si>
  <si>
    <t>...</t>
  </si>
  <si>
    <t>2001-2002</t>
  </si>
  <si>
    <t>2004-2005</t>
  </si>
  <si>
    <t>2003</t>
  </si>
  <si>
    <t>1996-1997</t>
  </si>
  <si>
    <t>Slovenia</t>
  </si>
  <si>
    <t>Czech Republic</t>
  </si>
  <si>
    <t>Azerbaijan</t>
  </si>
  <si>
    <t>Georgia</t>
  </si>
  <si>
    <t>Trinidad and Tobago</t>
  </si>
  <si>
    <t xml:space="preserve">Census Year </t>
  </si>
  <si>
    <t>(1).</t>
  </si>
  <si>
    <t>(2).</t>
  </si>
  <si>
    <t>(3).</t>
  </si>
  <si>
    <t>(4).</t>
  </si>
  <si>
    <t>(5).</t>
  </si>
  <si>
    <t>(6).</t>
  </si>
  <si>
    <t>Footnotes:</t>
  </si>
  <si>
    <t>1996-2005</t>
  </si>
  <si>
    <t xml:space="preserve">American Samoa </t>
  </si>
  <si>
    <t xml:space="preserve">Guam </t>
  </si>
  <si>
    <t>New Caledonia</t>
  </si>
  <si>
    <t>Togo</t>
  </si>
  <si>
    <t>Argentina</t>
  </si>
  <si>
    <t>(7).</t>
  </si>
  <si>
    <t>(8).</t>
  </si>
  <si>
    <t>Croatia</t>
  </si>
  <si>
    <t>Table 7.1 Cereals: area under crops</t>
  </si>
  <si>
    <t xml:space="preserve">Total area of holdings </t>
  </si>
  <si>
    <t>Notes</t>
  </si>
  <si>
    <t>Romania</t>
  </si>
  <si>
    <t>…</t>
  </si>
  <si>
    <t xml:space="preserve">2 438 108
</t>
  </si>
  <si>
    <t xml:space="preserve">1 555 700
</t>
  </si>
  <si>
    <t xml:space="preserve">Share of cereals in arable land </t>
  </si>
  <si>
    <t>Countries by region</t>
  </si>
  <si>
    <t>WORLD TOTAL (83)</t>
  </si>
  <si>
    <t>AFRICA (16)</t>
  </si>
  <si>
    <t>AMERICA, NORTH AND CENTRAL (7)</t>
  </si>
  <si>
    <t xml:space="preserve">AMERICA, SOUTH (7) </t>
  </si>
  <si>
    <t>ASIA (21)</t>
  </si>
  <si>
    <t>EUROPE (26)</t>
  </si>
  <si>
    <t>OCEANIA (6)</t>
  </si>
  <si>
    <t>15 (=col13./col.14)</t>
  </si>
  <si>
    <t>(%)</t>
  </si>
  <si>
    <t xml:space="preserve"> </t>
  </si>
  <si>
    <t>(ha)</t>
  </si>
  <si>
    <t xml:space="preserve">Arable land </t>
  </si>
  <si>
    <t>(9).</t>
  </si>
  <si>
    <t xml:space="preserve">    </t>
  </si>
  <si>
    <t xml:space="preserve">Area under: </t>
  </si>
  <si>
    <t>Tanzania, United Republic of</t>
  </si>
  <si>
    <t>United States of America</t>
  </si>
  <si>
    <t>Venezuela, Bolivarian Republic of</t>
  </si>
  <si>
    <t>Iran, Islamic Republic of</t>
  </si>
  <si>
    <t>Kyrgyzstan</t>
  </si>
  <si>
    <t>Lao People's Democratic Republic</t>
  </si>
  <si>
    <t>Slovakia</t>
  </si>
  <si>
    <t xml:space="preserve">Northern Mariana Islands </t>
  </si>
  <si>
    <t>Virgin Islands, United States</t>
  </si>
  <si>
    <t>· Totals in table refer to only the countries on which information was available.</t>
  </si>
  <si>
    <t xml:space="preserve">· This area refers to gross area under the crop and not the physical area of the plot on which the crop is cultivated. For example, if a crop is cultivated twice on the same plot of land the area under the crop will be double of the physical area of the plot.  </t>
  </si>
  <si>
    <t>Algeria</t>
  </si>
  <si>
    <t xml:space="preserve">1) Agricultural area. </t>
  </si>
  <si>
    <t xml:space="preserve">2) Area harvested. </t>
  </si>
  <si>
    <t>3) Area cultivated.</t>
  </si>
  <si>
    <t xml:space="preserve">4) Area planted. </t>
  </si>
  <si>
    <t>5) Area sown.</t>
  </si>
  <si>
    <t>6) Area under crops.</t>
  </si>
  <si>
    <t>7) Cropland area.</t>
  </si>
  <si>
    <t>8) Arable land.</t>
  </si>
  <si>
    <t>9) Total cereals as reported by the country.</t>
  </si>
  <si>
    <t>All cereals</t>
  </si>
  <si>
    <r>
      <t xml:space="preserve">· For preparation of this table </t>
    </r>
    <r>
      <rPr>
        <i/>
        <sz val="10"/>
        <rFont val="Arial"/>
        <family val="2"/>
      </rPr>
      <t>Indicative Crop Classification (ICC)</t>
    </r>
    <r>
      <rPr>
        <sz val="10"/>
        <rFont val="Arial"/>
        <family val="2"/>
      </rPr>
      <t xml:space="preserve"> [FAO, 2005] has been used. Some countries have reporting data only for broad categories and not for individual crops.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</si>
</sst>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  <numFmt numFmtId="171" formatCode="#,##0.0"/>
    <numFmt numFmtId="172" formatCode="###\ ###\ ###\ ###\ ###\ "/>
    <numFmt numFmtId="173" formatCode="0.0"/>
    <numFmt numFmtId="174" formatCode="###\ ###\ ###"/>
    <numFmt numFmtId="175" formatCode="_-* #,##0.0_-;\-* #,##0.0_-;_-* &quot;-&quot;??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 shrinkToFit="1"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 horizontal="center" vertical="center" shrinkToFit="1"/>
    </xf>
    <xf numFmtId="172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1" fontId="7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171" fontId="12" fillId="0" borderId="0" xfId="0" applyNumberFormat="1" applyFont="1" applyAlignment="1">
      <alignment/>
    </xf>
    <xf numFmtId="171" fontId="12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center"/>
    </xf>
    <xf numFmtId="172" fontId="0" fillId="0" borderId="0" xfId="0" applyNumberForma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0" fillId="0" borderId="0" xfId="0" applyNumberFormat="1" applyFill="1" applyBorder="1" applyAlignment="1">
      <alignment/>
    </xf>
    <xf numFmtId="171" fontId="13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 applyFont="1" applyBorder="1" applyAlignment="1">
      <alignment horizontal="left"/>
    </xf>
    <xf numFmtId="171" fontId="0" fillId="0" borderId="0" xfId="0" applyNumberFormat="1" applyFont="1" applyAlignment="1">
      <alignment horizontal="left"/>
    </xf>
    <xf numFmtId="171" fontId="0" fillId="0" borderId="10" xfId="0" applyNumberFormat="1" applyFont="1" applyBorder="1" applyAlignment="1">
      <alignment/>
    </xf>
    <xf numFmtId="172" fontId="4" fillId="0" borderId="0" xfId="0" applyNumberFormat="1" applyFont="1" applyFill="1" applyAlignment="1">
      <alignment horizontal="center" vertical="center" shrinkToFit="1"/>
    </xf>
    <xf numFmtId="171" fontId="17" fillId="0" borderId="0" xfId="0" applyNumberFormat="1" applyFont="1" applyAlignment="1">
      <alignment horizontal="center" vertical="center" shrinkToFit="1"/>
    </xf>
    <xf numFmtId="172" fontId="17" fillId="0" borderId="0" xfId="0" applyNumberFormat="1" applyFont="1" applyAlignment="1">
      <alignment horizontal="center" vertical="center" shrinkToFit="1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71" fontId="4" fillId="33" borderId="11" xfId="0" applyNumberFormat="1" applyFont="1" applyFill="1" applyBorder="1" applyAlignment="1">
      <alignment horizontal="center" vertical="center" wrapText="1"/>
    </xf>
    <xf numFmtId="171" fontId="11" fillId="33" borderId="12" xfId="0" applyNumberFormat="1" applyFont="1" applyFill="1" applyBorder="1" applyAlignment="1">
      <alignment horizontal="center" vertical="center" wrapText="1"/>
    </xf>
    <xf numFmtId="171" fontId="4" fillId="33" borderId="13" xfId="0" applyNumberFormat="1" applyFont="1" applyFill="1" applyBorder="1" applyAlignment="1">
      <alignment horizontal="center" vertical="center" wrapText="1"/>
    </xf>
    <xf numFmtId="171" fontId="4" fillId="33" borderId="12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71" fontId="4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71" fontId="12" fillId="33" borderId="15" xfId="0" applyNumberFormat="1" applyFont="1" applyFill="1" applyBorder="1" applyAlignment="1">
      <alignment horizontal="center" vertical="center" wrapText="1"/>
    </xf>
    <xf numFmtId="171" fontId="12" fillId="33" borderId="16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171" fontId="5" fillId="34" borderId="17" xfId="0" applyNumberFormat="1" applyFont="1" applyFill="1" applyBorder="1" applyAlignment="1">
      <alignment horizontal="left" vertical="center" wrapText="1"/>
    </xf>
    <xf numFmtId="171" fontId="4" fillId="33" borderId="18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right" vertical="center" wrapText="1"/>
    </xf>
    <xf numFmtId="171" fontId="11" fillId="33" borderId="18" xfId="0" applyNumberFormat="1" applyFont="1" applyFill="1" applyBorder="1" applyAlignment="1">
      <alignment horizontal="center" vertical="center" shrinkToFit="1"/>
    </xf>
    <xf numFmtId="172" fontId="13" fillId="33" borderId="18" xfId="0" applyNumberFormat="1" applyFont="1" applyFill="1" applyBorder="1" applyAlignment="1">
      <alignment horizontal="right" vertical="center" wrapText="1"/>
    </xf>
    <xf numFmtId="172" fontId="4" fillId="33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center"/>
    </xf>
    <xf numFmtId="172" fontId="0" fillId="0" borderId="20" xfId="0" applyNumberFormat="1" applyFill="1" applyBorder="1" applyAlignment="1">
      <alignment horizontal="right"/>
    </xf>
    <xf numFmtId="171" fontId="12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right"/>
    </xf>
    <xf numFmtId="172" fontId="6" fillId="0" borderId="20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5" fontId="0" fillId="0" borderId="20" xfId="42" applyNumberFormat="1" applyFont="1" applyFill="1" applyBorder="1" applyAlignment="1">
      <alignment horizontal="right"/>
    </xf>
    <xf numFmtId="171" fontId="8" fillId="0" borderId="20" xfId="0" applyNumberFormat="1" applyFont="1" applyBorder="1" applyAlignment="1">
      <alignment/>
    </xf>
    <xf numFmtId="49" fontId="4" fillId="0" borderId="20" xfId="0" applyNumberFormat="1" applyFont="1" applyBorder="1" applyAlignment="1" quotePrefix="1">
      <alignment horizontal="center"/>
    </xf>
    <xf numFmtId="172" fontId="0" fillId="0" borderId="20" xfId="0" applyNumberFormat="1" applyBorder="1" applyAlignment="1">
      <alignment horizontal="right"/>
    </xf>
    <xf numFmtId="171" fontId="12" fillId="0" borderId="20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/>
    </xf>
    <xf numFmtId="171" fontId="0" fillId="0" borderId="20" xfId="0" applyNumberFormat="1" applyBorder="1" applyAlignment="1">
      <alignment/>
    </xf>
    <xf numFmtId="0" fontId="4" fillId="0" borderId="20" xfId="0" applyNumberFormat="1" applyFont="1" applyBorder="1" applyAlignment="1">
      <alignment horizontal="center"/>
    </xf>
    <xf numFmtId="171" fontId="0" fillId="0" borderId="20" xfId="0" applyNumberFormat="1" applyFont="1" applyFill="1" applyBorder="1" applyAlignment="1">
      <alignment/>
    </xf>
    <xf numFmtId="49" fontId="4" fillId="0" borderId="20" xfId="0" applyNumberFormat="1" applyFont="1" applyBorder="1" applyAlignment="1">
      <alignment horizontal="center"/>
    </xf>
    <xf numFmtId="171" fontId="0" fillId="0" borderId="20" xfId="0" applyNumberFormat="1" applyFill="1" applyBorder="1" applyAlignment="1">
      <alignment/>
    </xf>
    <xf numFmtId="0" fontId="4" fillId="0" borderId="20" xfId="0" applyNumberFormat="1" applyFont="1" applyFill="1" applyBorder="1" applyAlignment="1">
      <alignment horizontal="center"/>
    </xf>
    <xf numFmtId="172" fontId="0" fillId="0" borderId="20" xfId="0" applyNumberFormat="1" applyFont="1" applyBorder="1" applyAlignment="1">
      <alignment horizontal="right"/>
    </xf>
    <xf numFmtId="172" fontId="0" fillId="0" borderId="20" xfId="0" applyNumberFormat="1" applyFill="1" applyBorder="1" applyAlignment="1">
      <alignment/>
    </xf>
    <xf numFmtId="171" fontId="4" fillId="0" borderId="20" xfId="0" applyNumberFormat="1" applyFont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center"/>
    </xf>
    <xf numFmtId="0" fontId="4" fillId="0" borderId="20" xfId="0" applyNumberFormat="1" applyFont="1" applyBorder="1" applyAlignment="1" quotePrefix="1">
      <alignment horizontal="center"/>
    </xf>
    <xf numFmtId="172" fontId="53" fillId="0" borderId="20" xfId="0" applyNumberFormat="1" applyFont="1" applyFill="1" applyBorder="1" applyAlignment="1">
      <alignment horizontal="right"/>
    </xf>
    <xf numFmtId="171" fontId="0" fillId="0" borderId="20" xfId="0" applyNumberFormat="1" applyFont="1" applyBorder="1" applyAlignment="1">
      <alignment/>
    </xf>
    <xf numFmtId="172" fontId="15" fillId="0" borderId="20" xfId="0" applyNumberFormat="1" applyFont="1" applyBorder="1" applyAlignment="1">
      <alignment horizontal="right"/>
    </xf>
    <xf numFmtId="171" fontId="0" fillId="0" borderId="21" xfId="0" applyNumberFormat="1" applyBorder="1" applyAlignment="1">
      <alignment/>
    </xf>
    <xf numFmtId="0" fontId="4" fillId="0" borderId="21" xfId="0" applyNumberFormat="1" applyFont="1" applyBorder="1" applyAlignment="1">
      <alignment horizontal="center"/>
    </xf>
    <xf numFmtId="172" fontId="0" fillId="0" borderId="21" xfId="0" applyNumberFormat="1" applyBorder="1" applyAlignment="1">
      <alignment horizontal="right"/>
    </xf>
    <xf numFmtId="171" fontId="12" fillId="0" borderId="21" xfId="0" applyNumberFormat="1" applyFont="1" applyBorder="1" applyAlignment="1">
      <alignment horizontal="right"/>
    </xf>
    <xf numFmtId="172" fontId="6" fillId="0" borderId="21" xfId="0" applyNumberFormat="1" applyFont="1" applyFill="1" applyBorder="1" applyAlignment="1">
      <alignment horizontal="right"/>
    </xf>
    <xf numFmtId="172" fontId="6" fillId="0" borderId="21" xfId="0" applyNumberFormat="1" applyFont="1" applyBorder="1" applyAlignment="1">
      <alignment horizontal="right"/>
    </xf>
    <xf numFmtId="172" fontId="0" fillId="0" borderId="21" xfId="0" applyNumberFormat="1" applyFont="1" applyFill="1" applyBorder="1" applyAlignment="1">
      <alignment/>
    </xf>
    <xf numFmtId="175" fontId="0" fillId="0" borderId="21" xfId="42" applyNumberFormat="1" applyFont="1" applyFill="1" applyBorder="1" applyAlignment="1">
      <alignment horizontal="right"/>
    </xf>
    <xf numFmtId="171" fontId="0" fillId="0" borderId="22" xfId="0" applyNumberFormat="1" applyBorder="1" applyAlignment="1">
      <alignment/>
    </xf>
    <xf numFmtId="0" fontId="4" fillId="0" borderId="22" xfId="0" applyNumberFormat="1" applyFont="1" applyBorder="1" applyAlignment="1">
      <alignment horizontal="center"/>
    </xf>
    <xf numFmtId="172" fontId="0" fillId="0" borderId="22" xfId="0" applyNumberForma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172" fontId="6" fillId="0" borderId="22" xfId="0" applyNumberFormat="1" applyFont="1" applyFill="1" applyBorder="1" applyAlignment="1">
      <alignment horizontal="right"/>
    </xf>
    <xf numFmtId="172" fontId="6" fillId="0" borderId="22" xfId="0" applyNumberFormat="1" applyFont="1" applyBorder="1" applyAlignment="1">
      <alignment horizontal="right"/>
    </xf>
    <xf numFmtId="172" fontId="0" fillId="0" borderId="22" xfId="0" applyNumberFormat="1" applyFill="1" applyBorder="1" applyAlignment="1">
      <alignment/>
    </xf>
    <xf numFmtId="175" fontId="0" fillId="0" borderId="22" xfId="42" applyNumberFormat="1" applyFont="1" applyFill="1" applyBorder="1" applyAlignment="1">
      <alignment horizontal="right"/>
    </xf>
    <xf numFmtId="171" fontId="4" fillId="0" borderId="21" xfId="0" applyNumberFormat="1" applyFont="1" applyBorder="1" applyAlignment="1">
      <alignment horizontal="center"/>
    </xf>
    <xf numFmtId="172" fontId="0" fillId="0" borderId="21" xfId="0" applyNumberFormat="1" applyFill="1" applyBorder="1" applyAlignment="1">
      <alignment/>
    </xf>
    <xf numFmtId="49" fontId="4" fillId="0" borderId="22" xfId="0" applyNumberFormat="1" applyFont="1" applyBorder="1" applyAlignment="1">
      <alignment horizontal="center"/>
    </xf>
    <xf numFmtId="172" fontId="0" fillId="0" borderId="22" xfId="0" applyNumberFormat="1" applyFill="1" applyBorder="1" applyAlignment="1">
      <alignment horizontal="right"/>
    </xf>
    <xf numFmtId="172" fontId="4" fillId="33" borderId="18" xfId="0" applyNumberFormat="1" applyFont="1" applyFill="1" applyBorder="1" applyAlignment="1">
      <alignment horizontal="right"/>
    </xf>
    <xf numFmtId="171" fontId="12" fillId="33" borderId="18" xfId="0" applyNumberFormat="1" applyFont="1" applyFill="1" applyBorder="1" applyAlignment="1">
      <alignment horizontal="right"/>
    </xf>
    <xf numFmtId="172" fontId="13" fillId="33" borderId="18" xfId="0" applyNumberFormat="1" applyFont="1" applyFill="1" applyBorder="1" applyAlignment="1">
      <alignment horizontal="right"/>
    </xf>
    <xf numFmtId="172" fontId="4" fillId="33" borderId="19" xfId="0" applyNumberFormat="1" applyFont="1" applyFill="1" applyBorder="1" applyAlignment="1">
      <alignment horizontal="right"/>
    </xf>
    <xf numFmtId="171" fontId="0" fillId="0" borderId="22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right"/>
    </xf>
    <xf numFmtId="171" fontId="12" fillId="0" borderId="22" xfId="0" applyNumberFormat="1" applyFont="1" applyFill="1" applyBorder="1" applyAlignment="1">
      <alignment horizontal="right"/>
    </xf>
    <xf numFmtId="172" fontId="4" fillId="33" borderId="18" xfId="0" applyNumberFormat="1" applyFont="1" applyFill="1" applyBorder="1" applyAlignment="1">
      <alignment/>
    </xf>
    <xf numFmtId="172" fontId="14" fillId="33" borderId="18" xfId="0" applyNumberFormat="1" applyFont="1" applyFill="1" applyBorder="1" applyAlignment="1">
      <alignment horizontal="right"/>
    </xf>
    <xf numFmtId="172" fontId="13" fillId="33" borderId="18" xfId="0" applyNumberFormat="1" applyFont="1" applyFill="1" applyBorder="1" applyAlignment="1">
      <alignment/>
    </xf>
    <xf numFmtId="172" fontId="4" fillId="33" borderId="19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71" fontId="5" fillId="34" borderId="15" xfId="0" applyNumberFormat="1" applyFont="1" applyFill="1" applyBorder="1" applyAlignment="1">
      <alignment horizontal="left" vertical="center" wrapText="1"/>
    </xf>
    <xf numFmtId="171" fontId="0" fillId="33" borderId="24" xfId="0" applyNumberFormat="1" applyFill="1" applyBorder="1" applyAlignment="1">
      <alignment horizontal="center"/>
    </xf>
    <xf numFmtId="172" fontId="4" fillId="33" borderId="24" xfId="0" applyNumberFormat="1" applyFont="1" applyFill="1" applyBorder="1" applyAlignment="1">
      <alignment horizontal="right"/>
    </xf>
    <xf numFmtId="171" fontId="12" fillId="33" borderId="24" xfId="0" applyNumberFormat="1" applyFont="1" applyFill="1" applyBorder="1" applyAlignment="1">
      <alignment/>
    </xf>
    <xf numFmtId="172" fontId="13" fillId="33" borderId="24" xfId="0" applyNumberFormat="1" applyFont="1" applyFill="1" applyBorder="1" applyAlignment="1">
      <alignment horizontal="right"/>
    </xf>
    <xf numFmtId="172" fontId="4" fillId="33" borderId="16" xfId="0" applyNumberFormat="1" applyFont="1" applyFill="1" applyBorder="1" applyAlignment="1">
      <alignment horizontal="right"/>
    </xf>
    <xf numFmtId="0" fontId="4" fillId="0" borderId="21" xfId="0" applyNumberFormat="1" applyFont="1" applyBorder="1" applyAlignment="1" quotePrefix="1">
      <alignment horizontal="center"/>
    </xf>
    <xf numFmtId="171" fontId="0" fillId="0" borderId="22" xfId="0" applyNumberFormat="1" applyFill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 quotePrefix="1">
      <alignment horizontal="center"/>
    </xf>
    <xf numFmtId="171" fontId="4" fillId="33" borderId="17" xfId="0" applyNumberFormat="1" applyFont="1" applyFill="1" applyBorder="1" applyAlignment="1">
      <alignment vertical="center"/>
    </xf>
    <xf numFmtId="171" fontId="4" fillId="33" borderId="18" xfId="0" applyNumberFormat="1" applyFont="1" applyFill="1" applyBorder="1" applyAlignment="1">
      <alignment horizontal="center" vertical="center"/>
    </xf>
    <xf numFmtId="172" fontId="4" fillId="33" borderId="18" xfId="0" applyNumberFormat="1" applyFont="1" applyFill="1" applyBorder="1" applyAlignment="1">
      <alignment horizontal="right" vertical="center"/>
    </xf>
    <xf numFmtId="171" fontId="12" fillId="33" borderId="18" xfId="0" applyNumberFormat="1" applyFont="1" applyFill="1" applyBorder="1" applyAlignment="1">
      <alignment horizontal="right" vertical="center"/>
    </xf>
    <xf numFmtId="172" fontId="14" fillId="33" borderId="18" xfId="0" applyNumberFormat="1" applyFont="1" applyFill="1" applyBorder="1" applyAlignment="1">
      <alignment horizontal="right" vertical="center"/>
    </xf>
    <xf numFmtId="172" fontId="13" fillId="33" borderId="18" xfId="0" applyNumberFormat="1" applyFont="1" applyFill="1" applyBorder="1" applyAlignment="1">
      <alignment horizontal="right" vertical="center"/>
    </xf>
    <xf numFmtId="172" fontId="4" fillId="33" borderId="19" xfId="0" applyNumberFormat="1" applyFont="1" applyFill="1" applyBorder="1" applyAlignment="1">
      <alignment horizontal="right" vertical="center"/>
    </xf>
    <xf numFmtId="171" fontId="5" fillId="34" borderId="17" xfId="0" applyNumberFormat="1" applyFont="1" applyFill="1" applyBorder="1" applyAlignment="1">
      <alignment horizontal="left" vertical="center" wrapText="1"/>
    </xf>
    <xf numFmtId="0" fontId="0" fillId="33" borderId="18" xfId="0" applyFill="1" applyBorder="1" applyAlignment="1">
      <alignment wrapText="1"/>
    </xf>
    <xf numFmtId="171" fontId="4" fillId="33" borderId="13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171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71" fontId="4" fillId="34" borderId="13" xfId="0" applyNumberFormat="1" applyFont="1" applyFill="1" applyBorder="1" applyAlignment="1">
      <alignment horizontal="center" vertical="center" wrapText="1"/>
    </xf>
    <xf numFmtId="171" fontId="4" fillId="33" borderId="25" xfId="0" applyNumberFormat="1" applyFont="1" applyFill="1" applyBorder="1" applyAlignment="1">
      <alignment horizontal="center" vertical="center" wrapText="1"/>
    </xf>
    <xf numFmtId="171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14"/>
  <sheetViews>
    <sheetView tabSelected="1" zoomScalePageLayoutView="0" workbookViewId="0" topLeftCell="A1">
      <selection activeCell="D109" sqref="D109"/>
    </sheetView>
  </sheetViews>
  <sheetFormatPr defaultColWidth="8.8515625" defaultRowHeight="15.75" customHeight="1"/>
  <cols>
    <col min="1" max="1" width="28.140625" style="2" customWidth="1"/>
    <col min="2" max="2" width="11.00390625" style="1" customWidth="1"/>
    <col min="3" max="3" width="14.421875" style="1" customWidth="1"/>
    <col min="4" max="4" width="12.57421875" style="1" customWidth="1"/>
    <col min="5" max="5" width="3.57421875" style="15" customWidth="1"/>
    <col min="6" max="6" width="13.00390625" style="3" customWidth="1"/>
    <col min="7" max="7" width="12.28125" style="1" customWidth="1"/>
    <col min="8" max="8" width="13.57421875" style="1" customWidth="1"/>
    <col min="9" max="9" width="12.00390625" style="1" customWidth="1"/>
    <col min="10" max="10" width="11.00390625" style="1" customWidth="1"/>
    <col min="11" max="11" width="10.28125" style="1" customWidth="1"/>
    <col min="12" max="12" width="11.140625" style="1" customWidth="1"/>
    <col min="13" max="13" width="11.28125" style="1" customWidth="1"/>
    <col min="14" max="14" width="13.00390625" style="1" customWidth="1"/>
    <col min="15" max="15" width="3.140625" style="15" customWidth="1"/>
    <col min="16" max="16" width="12.00390625" style="1" customWidth="1"/>
    <col min="17" max="17" width="14.28125" style="1" customWidth="1"/>
    <col min="18" max="18" width="12.8515625" style="1" customWidth="1"/>
    <col min="19" max="19" width="12.28125" style="1" customWidth="1"/>
    <col min="20" max="20" width="15.7109375" style="1" customWidth="1"/>
    <col min="21" max="16384" width="8.8515625" style="1" customWidth="1"/>
  </cols>
  <sheetData>
    <row r="1" ht="15.75" customHeight="1">
      <c r="A1" s="6"/>
    </row>
    <row r="2" spans="1:19" ht="15.75" customHeight="1">
      <c r="A2" s="134" t="s">
        <v>103</v>
      </c>
      <c r="B2" s="135"/>
      <c r="C2" s="135"/>
      <c r="D2" s="135"/>
      <c r="E2" s="135"/>
      <c r="M2" s="25" t="s">
        <v>125</v>
      </c>
      <c r="N2" s="15"/>
      <c r="O2" s="16"/>
      <c r="S2" s="9"/>
    </row>
    <row r="3" spans="1:19" ht="15.75" customHeight="1">
      <c r="A3" s="13"/>
      <c r="E3" s="16"/>
      <c r="M3" s="25"/>
      <c r="N3" s="15"/>
      <c r="O3" s="16"/>
      <c r="P3" s="15"/>
      <c r="S3" s="9"/>
    </row>
    <row r="4" spans="1:17" s="4" customFormat="1" ht="15.75" customHeight="1">
      <c r="A4" s="136" t="s">
        <v>111</v>
      </c>
      <c r="B4" s="132" t="s">
        <v>86</v>
      </c>
      <c r="C4" s="132" t="s">
        <v>104</v>
      </c>
      <c r="D4" s="138" t="s">
        <v>126</v>
      </c>
      <c r="E4" s="139"/>
      <c r="F4" s="139"/>
      <c r="G4" s="139"/>
      <c r="H4" s="139"/>
      <c r="I4" s="139"/>
      <c r="J4" s="139"/>
      <c r="K4" s="139"/>
      <c r="L4" s="139"/>
      <c r="M4" s="139"/>
      <c r="N4" s="140"/>
      <c r="O4" s="140"/>
      <c r="P4" s="132" t="s">
        <v>123</v>
      </c>
      <c r="Q4" s="132" t="s">
        <v>110</v>
      </c>
    </row>
    <row r="5" spans="1:19" s="5" customFormat="1" ht="24" customHeight="1">
      <c r="A5" s="133"/>
      <c r="B5" s="137"/>
      <c r="C5" s="133"/>
      <c r="D5" s="36" t="s">
        <v>0</v>
      </c>
      <c r="E5" s="37"/>
      <c r="F5" s="38" t="s">
        <v>1</v>
      </c>
      <c r="G5" s="38" t="s">
        <v>2</v>
      </c>
      <c r="H5" s="38" t="s">
        <v>68</v>
      </c>
      <c r="I5" s="38" t="s">
        <v>67</v>
      </c>
      <c r="J5" s="38" t="s">
        <v>65</v>
      </c>
      <c r="K5" s="38" t="s">
        <v>69</v>
      </c>
      <c r="L5" s="38" t="s">
        <v>66</v>
      </c>
      <c r="M5" s="36" t="s">
        <v>70</v>
      </c>
      <c r="N5" s="36" t="s">
        <v>148</v>
      </c>
      <c r="O5" s="39"/>
      <c r="P5" s="133"/>
      <c r="Q5" s="133"/>
      <c r="S5" s="8"/>
    </row>
    <row r="6" spans="1:19" s="5" customFormat="1" ht="17.25" customHeight="1">
      <c r="A6" s="40"/>
      <c r="B6" s="41"/>
      <c r="C6" s="42" t="s">
        <v>122</v>
      </c>
      <c r="D6" s="43" t="s">
        <v>122</v>
      </c>
      <c r="E6" s="44"/>
      <c r="F6" s="43" t="s">
        <v>122</v>
      </c>
      <c r="G6" s="43" t="s">
        <v>122</v>
      </c>
      <c r="H6" s="43" t="s">
        <v>122</v>
      </c>
      <c r="I6" s="43" t="s">
        <v>122</v>
      </c>
      <c r="J6" s="43" t="s">
        <v>122</v>
      </c>
      <c r="K6" s="43" t="s">
        <v>122</v>
      </c>
      <c r="L6" s="43" t="s">
        <v>122</v>
      </c>
      <c r="M6" s="43" t="s">
        <v>122</v>
      </c>
      <c r="N6" s="43" t="s">
        <v>122</v>
      </c>
      <c r="O6" s="44"/>
      <c r="P6" s="43" t="s">
        <v>122</v>
      </c>
      <c r="Q6" s="45" t="s">
        <v>120</v>
      </c>
      <c r="S6" s="8"/>
    </row>
    <row r="7" spans="1:19" s="31" customFormat="1" ht="11.25" customHeight="1">
      <c r="A7" s="110">
        <v>1</v>
      </c>
      <c r="B7" s="111">
        <v>2</v>
      </c>
      <c r="C7" s="111">
        <v>3</v>
      </c>
      <c r="D7" s="111">
        <v>4</v>
      </c>
      <c r="E7" s="111"/>
      <c r="F7" s="111">
        <v>5</v>
      </c>
      <c r="G7" s="111">
        <v>6</v>
      </c>
      <c r="H7" s="111">
        <v>7</v>
      </c>
      <c r="I7" s="111">
        <v>8</v>
      </c>
      <c r="J7" s="111">
        <v>9</v>
      </c>
      <c r="K7" s="111">
        <v>10</v>
      </c>
      <c r="L7" s="111">
        <v>11</v>
      </c>
      <c r="M7" s="111">
        <v>12</v>
      </c>
      <c r="N7" s="111">
        <v>13</v>
      </c>
      <c r="O7" s="112"/>
      <c r="P7" s="111">
        <v>14</v>
      </c>
      <c r="Q7" s="112" t="s">
        <v>119</v>
      </c>
      <c r="S7" s="32"/>
    </row>
    <row r="8" spans="1:19" s="5" customFormat="1" ht="15.75" customHeight="1">
      <c r="A8" s="46" t="s">
        <v>112</v>
      </c>
      <c r="B8" s="47" t="s">
        <v>94</v>
      </c>
      <c r="C8" s="48">
        <f>C9+C26+C34+C42+C64+C92</f>
        <v>2248750944</v>
      </c>
      <c r="D8" s="48">
        <f>D9+D26+D34+D42+D64+D92</f>
        <v>174666050.07999998</v>
      </c>
      <c r="E8" s="49"/>
      <c r="F8" s="48">
        <f>F9+F26+F34+F42+F64</f>
        <v>97735888.22</v>
      </c>
      <c r="G8" s="48">
        <f>G9+G26+G34+G42+G64+G92</f>
        <v>92387718.47</v>
      </c>
      <c r="H8" s="48">
        <f>H9+H26+H34+H42+H64</f>
        <v>16505277.8</v>
      </c>
      <c r="I8" s="50"/>
      <c r="J8" s="50"/>
      <c r="K8" s="50"/>
      <c r="L8" s="50"/>
      <c r="M8" s="50"/>
      <c r="N8" s="48">
        <f>N9+N26+N34+N42+N64+N92</f>
        <v>433579666.28</v>
      </c>
      <c r="O8" s="49"/>
      <c r="P8" s="48"/>
      <c r="Q8" s="51"/>
      <c r="S8" s="8"/>
    </row>
    <row r="9" spans="1:19" ht="15.75" customHeight="1">
      <c r="A9" s="113" t="s">
        <v>113</v>
      </c>
      <c r="B9" s="114"/>
      <c r="C9" s="115">
        <f aca="true" t="shared" si="0" ref="C9:N9">SUM(C10:C25)</f>
        <v>51871603</v>
      </c>
      <c r="D9" s="115">
        <f t="shared" si="0"/>
        <v>7227670</v>
      </c>
      <c r="E9" s="116"/>
      <c r="F9" s="115">
        <f t="shared" si="0"/>
        <v>4113736</v>
      </c>
      <c r="G9" s="115">
        <f t="shared" si="0"/>
        <v>7408416</v>
      </c>
      <c r="H9" s="115">
        <f t="shared" si="0"/>
        <v>2863407</v>
      </c>
      <c r="I9" s="117"/>
      <c r="J9" s="117"/>
      <c r="K9" s="117"/>
      <c r="L9" s="117"/>
      <c r="M9" s="117"/>
      <c r="N9" s="115">
        <f t="shared" si="0"/>
        <v>27836608</v>
      </c>
      <c r="O9" s="116"/>
      <c r="P9" s="115"/>
      <c r="Q9" s="118"/>
      <c r="S9" s="8"/>
    </row>
    <row r="10" spans="1:20" ht="15.75" customHeight="1">
      <c r="A10" s="102" t="s">
        <v>138</v>
      </c>
      <c r="B10" s="103">
        <v>2001</v>
      </c>
      <c r="C10" s="97">
        <v>8458680</v>
      </c>
      <c r="D10" s="97">
        <v>3997429</v>
      </c>
      <c r="E10" s="105" t="s">
        <v>124</v>
      </c>
      <c r="F10" s="90" t="s">
        <v>76</v>
      </c>
      <c r="G10" s="91" t="s">
        <v>76</v>
      </c>
      <c r="H10" s="91" t="s">
        <v>76</v>
      </c>
      <c r="I10" s="91" t="s">
        <v>76</v>
      </c>
      <c r="J10" s="91" t="s">
        <v>76</v>
      </c>
      <c r="K10" s="91" t="s">
        <v>76</v>
      </c>
      <c r="L10" s="91" t="s">
        <v>76</v>
      </c>
      <c r="M10" s="91" t="s">
        <v>76</v>
      </c>
      <c r="N10" s="104">
        <v>3997429</v>
      </c>
      <c r="O10" s="105" t="s">
        <v>87</v>
      </c>
      <c r="P10" s="97">
        <v>7891948</v>
      </c>
      <c r="Q10" s="93">
        <f>+N10/P10*100</f>
        <v>50.6519936522643</v>
      </c>
      <c r="R10" s="23"/>
      <c r="S10" s="8"/>
      <c r="T10" s="9"/>
    </row>
    <row r="11" spans="1:19" ht="15.75" customHeight="1">
      <c r="A11" s="59" t="s">
        <v>3</v>
      </c>
      <c r="B11" s="60">
        <v>2400</v>
      </c>
      <c r="C11" s="61">
        <v>96840</v>
      </c>
      <c r="D11" s="56" t="s">
        <v>76</v>
      </c>
      <c r="E11" s="62"/>
      <c r="F11" s="55" t="s">
        <v>76</v>
      </c>
      <c r="G11" s="61">
        <v>21187</v>
      </c>
      <c r="H11" s="61">
        <v>30214</v>
      </c>
      <c r="I11" s="61">
        <v>2604</v>
      </c>
      <c r="J11" s="55" t="s">
        <v>76</v>
      </c>
      <c r="K11" s="55" t="s">
        <v>76</v>
      </c>
      <c r="L11" s="55" t="s">
        <v>76</v>
      </c>
      <c r="M11" s="55" t="s">
        <v>76</v>
      </c>
      <c r="N11" s="63">
        <f aca="true" t="shared" si="1" ref="N11:N75">SUM(D11:M11)</f>
        <v>54005</v>
      </c>
      <c r="O11" s="62" t="s">
        <v>88</v>
      </c>
      <c r="P11" s="61" t="s">
        <v>76</v>
      </c>
      <c r="Q11" s="58" t="s">
        <v>76</v>
      </c>
      <c r="S11" s="7"/>
    </row>
    <row r="12" spans="1:17" ht="15.75" customHeight="1">
      <c r="A12" s="64" t="s">
        <v>4</v>
      </c>
      <c r="B12" s="65">
        <v>2004</v>
      </c>
      <c r="C12" s="61">
        <v>3570</v>
      </c>
      <c r="D12" s="56" t="s">
        <v>76</v>
      </c>
      <c r="E12" s="62"/>
      <c r="F12" s="55" t="s">
        <v>76</v>
      </c>
      <c r="G12" s="61">
        <v>720</v>
      </c>
      <c r="H12" s="56" t="s">
        <v>76</v>
      </c>
      <c r="I12" s="56" t="s">
        <v>76</v>
      </c>
      <c r="J12" s="56" t="s">
        <v>76</v>
      </c>
      <c r="K12" s="56" t="s">
        <v>76</v>
      </c>
      <c r="L12" s="55" t="s">
        <v>76</v>
      </c>
      <c r="M12" s="55" t="s">
        <v>76</v>
      </c>
      <c r="N12" s="63">
        <f t="shared" si="1"/>
        <v>720</v>
      </c>
      <c r="O12" s="62"/>
      <c r="P12" s="61" t="s">
        <v>76</v>
      </c>
      <c r="Q12" s="58" t="s">
        <v>76</v>
      </c>
    </row>
    <row r="13" spans="1:17" ht="15.75" customHeight="1">
      <c r="A13" s="64" t="s">
        <v>5</v>
      </c>
      <c r="B13" s="65">
        <v>2001</v>
      </c>
      <c r="C13" s="61">
        <v>4351663</v>
      </c>
      <c r="D13" s="56" t="s">
        <v>76</v>
      </c>
      <c r="E13" s="62"/>
      <c r="F13" s="53">
        <v>340756</v>
      </c>
      <c r="G13" s="61">
        <v>278680</v>
      </c>
      <c r="H13" s="61">
        <v>58894</v>
      </c>
      <c r="I13" s="61">
        <v>60379</v>
      </c>
      <c r="J13" s="56" t="s">
        <v>76</v>
      </c>
      <c r="K13" s="56" t="s">
        <v>76</v>
      </c>
      <c r="L13" s="56" t="s">
        <v>76</v>
      </c>
      <c r="M13" s="61">
        <v>21699</v>
      </c>
      <c r="N13" s="63">
        <f t="shared" si="1"/>
        <v>760408</v>
      </c>
      <c r="O13" s="62" t="s">
        <v>89</v>
      </c>
      <c r="P13" s="61" t="s">
        <v>76</v>
      </c>
      <c r="Q13" s="58" t="s">
        <v>76</v>
      </c>
    </row>
    <row r="14" spans="1:17" s="3" customFormat="1" ht="15.75" customHeight="1">
      <c r="A14" s="66" t="s">
        <v>6</v>
      </c>
      <c r="B14" s="52" t="s">
        <v>71</v>
      </c>
      <c r="C14" s="53">
        <v>3750699</v>
      </c>
      <c r="D14" s="53">
        <v>1191383</v>
      </c>
      <c r="E14" s="54"/>
      <c r="F14" s="53">
        <v>801177</v>
      </c>
      <c r="G14" s="53">
        <v>900797</v>
      </c>
      <c r="H14" s="53" t="s">
        <v>107</v>
      </c>
      <c r="I14" s="56" t="s">
        <v>76</v>
      </c>
      <c r="J14" s="53" t="s">
        <v>107</v>
      </c>
      <c r="K14" s="56" t="s">
        <v>76</v>
      </c>
      <c r="L14" s="56" t="s">
        <v>76</v>
      </c>
      <c r="M14" s="55" t="s">
        <v>76</v>
      </c>
      <c r="N14" s="63">
        <f t="shared" si="1"/>
        <v>2893357</v>
      </c>
      <c r="O14" s="54"/>
      <c r="P14" s="53">
        <v>2994145</v>
      </c>
      <c r="Q14" s="58">
        <f aca="true" t="shared" si="2" ref="Q14:Q74">+N14/P14*100</f>
        <v>96.63383035891715</v>
      </c>
    </row>
    <row r="15" spans="1:17" ht="15.75" customHeight="1">
      <c r="A15" s="64" t="s">
        <v>7</v>
      </c>
      <c r="B15" s="67" t="s">
        <v>77</v>
      </c>
      <c r="C15" s="61">
        <v>11047249</v>
      </c>
      <c r="D15" s="61">
        <v>1029100</v>
      </c>
      <c r="E15" s="62"/>
      <c r="F15" s="53">
        <v>8471</v>
      </c>
      <c r="G15" s="61">
        <v>1350845</v>
      </c>
      <c r="H15" s="61">
        <v>1150742</v>
      </c>
      <c r="I15" s="61">
        <v>284823</v>
      </c>
      <c r="J15" s="61">
        <v>781955</v>
      </c>
      <c r="K15" s="56" t="s">
        <v>76</v>
      </c>
      <c r="L15" s="61">
        <v>30639</v>
      </c>
      <c r="M15" s="61">
        <v>1846082</v>
      </c>
      <c r="N15" s="63">
        <f t="shared" si="1"/>
        <v>6482657</v>
      </c>
      <c r="O15" s="62"/>
      <c r="P15" s="61">
        <v>8193391</v>
      </c>
      <c r="Q15" s="58">
        <f t="shared" si="2"/>
        <v>79.12056192606943</v>
      </c>
    </row>
    <row r="16" spans="1:17" ht="15.75" customHeight="1">
      <c r="A16" s="64" t="s">
        <v>8</v>
      </c>
      <c r="B16" s="60" t="s">
        <v>77</v>
      </c>
      <c r="C16" s="61">
        <v>304856</v>
      </c>
      <c r="D16" s="56" t="s">
        <v>76</v>
      </c>
      <c r="E16" s="62"/>
      <c r="F16" s="53">
        <f>8915+6953</f>
        <v>15868</v>
      </c>
      <c r="G16" s="61">
        <v>17202</v>
      </c>
      <c r="H16" s="61">
        <v>26175</v>
      </c>
      <c r="I16" s="61">
        <f>81273+16087</f>
        <v>97360</v>
      </c>
      <c r="J16" s="56" t="s">
        <v>76</v>
      </c>
      <c r="K16" s="56" t="s">
        <v>76</v>
      </c>
      <c r="L16" s="56" t="s">
        <v>76</v>
      </c>
      <c r="M16" s="55" t="s">
        <v>76</v>
      </c>
      <c r="N16" s="63">
        <f t="shared" si="1"/>
        <v>156605</v>
      </c>
      <c r="O16" s="62" t="s">
        <v>90</v>
      </c>
      <c r="P16" s="61" t="s">
        <v>76</v>
      </c>
      <c r="Q16" s="58" t="s">
        <v>76</v>
      </c>
    </row>
    <row r="17" spans="1:17" s="3" customFormat="1" ht="15.75" customHeight="1">
      <c r="A17" s="66" t="s">
        <v>9</v>
      </c>
      <c r="B17" s="52" t="s">
        <v>72</v>
      </c>
      <c r="C17" s="53">
        <v>1370145</v>
      </c>
      <c r="D17" s="56" t="s">
        <v>76</v>
      </c>
      <c r="E17" s="54"/>
      <c r="F17" s="53">
        <v>665638</v>
      </c>
      <c r="G17" s="53">
        <v>231220</v>
      </c>
      <c r="H17" s="53">
        <v>30470</v>
      </c>
      <c r="I17" s="53">
        <v>117362</v>
      </c>
      <c r="J17" s="56" t="s">
        <v>76</v>
      </c>
      <c r="K17" s="56" t="s">
        <v>76</v>
      </c>
      <c r="L17" s="56" t="s">
        <v>76</v>
      </c>
      <c r="M17" s="53">
        <v>162224</v>
      </c>
      <c r="N17" s="63">
        <f t="shared" si="1"/>
        <v>1206914</v>
      </c>
      <c r="O17" s="54" t="s">
        <v>89</v>
      </c>
      <c r="P17" s="53" t="s">
        <v>76</v>
      </c>
      <c r="Q17" s="58" t="s">
        <v>76</v>
      </c>
    </row>
    <row r="18" spans="1:17" ht="15.75" customHeight="1">
      <c r="A18" s="64" t="s">
        <v>10</v>
      </c>
      <c r="B18" s="60" t="s">
        <v>71</v>
      </c>
      <c r="C18" s="56" t="s">
        <v>76</v>
      </c>
      <c r="D18" s="61">
        <v>14190</v>
      </c>
      <c r="E18" s="62"/>
      <c r="F18" s="55" t="s">
        <v>76</v>
      </c>
      <c r="G18" s="61">
        <v>157946</v>
      </c>
      <c r="H18" s="61">
        <v>25831</v>
      </c>
      <c r="I18" s="56" t="s">
        <v>76</v>
      </c>
      <c r="J18" s="56" t="s">
        <v>76</v>
      </c>
      <c r="K18" s="56" t="s">
        <v>76</v>
      </c>
      <c r="L18" s="56" t="s">
        <v>76</v>
      </c>
      <c r="M18" s="55" t="s">
        <v>76</v>
      </c>
      <c r="N18" s="63">
        <f t="shared" si="1"/>
        <v>197967</v>
      </c>
      <c r="O18" s="62" t="s">
        <v>88</v>
      </c>
      <c r="P18" s="56" t="s">
        <v>76</v>
      </c>
      <c r="Q18" s="58" t="s">
        <v>76</v>
      </c>
    </row>
    <row r="19" spans="1:17" ht="15.75" customHeight="1">
      <c r="A19" s="64" t="s">
        <v>11</v>
      </c>
      <c r="B19" s="67" t="s">
        <v>78</v>
      </c>
      <c r="C19" s="61">
        <v>2083590</v>
      </c>
      <c r="D19" s="61">
        <v>444</v>
      </c>
      <c r="E19" s="62"/>
      <c r="F19" s="53">
        <v>1250091</v>
      </c>
      <c r="G19" s="61">
        <v>252838</v>
      </c>
      <c r="H19" s="56" t="s">
        <v>76</v>
      </c>
      <c r="I19" s="56" t="s">
        <v>76</v>
      </c>
      <c r="J19" s="56" t="s">
        <v>76</v>
      </c>
      <c r="K19" s="56" t="s">
        <v>76</v>
      </c>
      <c r="L19" s="56" t="s">
        <v>76</v>
      </c>
      <c r="M19" s="55" t="s">
        <v>76</v>
      </c>
      <c r="N19" s="63">
        <f t="shared" si="1"/>
        <v>1503373</v>
      </c>
      <c r="O19" s="62" t="s">
        <v>89</v>
      </c>
      <c r="P19" s="61" t="s">
        <v>76</v>
      </c>
      <c r="Q19" s="58" t="s">
        <v>76</v>
      </c>
    </row>
    <row r="20" spans="1:17" ht="15.75" customHeight="1">
      <c r="A20" s="64" t="s">
        <v>12</v>
      </c>
      <c r="B20" s="67" t="s">
        <v>78</v>
      </c>
      <c r="C20" s="56" t="s">
        <v>76</v>
      </c>
      <c r="D20" s="56" t="s">
        <v>76</v>
      </c>
      <c r="E20" s="62"/>
      <c r="F20" s="53">
        <v>314914</v>
      </c>
      <c r="G20" s="61">
        <v>252312</v>
      </c>
      <c r="H20" s="61">
        <v>577020</v>
      </c>
      <c r="I20" s="61">
        <v>1184607</v>
      </c>
      <c r="J20" s="56" t="s">
        <v>76</v>
      </c>
      <c r="K20" s="56" t="s">
        <v>76</v>
      </c>
      <c r="L20" s="56" t="s">
        <v>76</v>
      </c>
      <c r="M20" s="61">
        <v>25303</v>
      </c>
      <c r="N20" s="63">
        <f t="shared" si="1"/>
        <v>2354156</v>
      </c>
      <c r="O20" s="62"/>
      <c r="P20" s="56" t="s">
        <v>76</v>
      </c>
      <c r="Q20" s="58" t="s">
        <v>76</v>
      </c>
    </row>
    <row r="21" spans="1:17" ht="15.75" customHeight="1">
      <c r="A21" s="64" t="s">
        <v>13</v>
      </c>
      <c r="B21" s="60" t="s">
        <v>80</v>
      </c>
      <c r="C21" s="61">
        <v>295632</v>
      </c>
      <c r="D21" s="56" t="s">
        <v>76</v>
      </c>
      <c r="E21" s="54"/>
      <c r="F21" s="55" t="s">
        <v>76</v>
      </c>
      <c r="G21" s="61">
        <v>40599</v>
      </c>
      <c r="H21" s="61">
        <v>185409</v>
      </c>
      <c r="I21" s="56" t="s">
        <v>76</v>
      </c>
      <c r="J21" s="56" t="s">
        <v>76</v>
      </c>
      <c r="K21" s="56" t="s">
        <v>76</v>
      </c>
      <c r="L21" s="56" t="s">
        <v>76</v>
      </c>
      <c r="M21" s="56" t="s">
        <v>76</v>
      </c>
      <c r="N21" s="63">
        <f t="shared" si="1"/>
        <v>226008</v>
      </c>
      <c r="O21" s="54" t="s">
        <v>89</v>
      </c>
      <c r="P21" s="61" t="s">
        <v>76</v>
      </c>
      <c r="Q21" s="58" t="s">
        <v>76</v>
      </c>
    </row>
    <row r="22" spans="1:17" s="3" customFormat="1" ht="15.75" customHeight="1">
      <c r="A22" s="66" t="s">
        <v>14</v>
      </c>
      <c r="B22" s="52" t="s">
        <v>73</v>
      </c>
      <c r="C22" s="53">
        <v>1877684</v>
      </c>
      <c r="D22" s="56" t="s">
        <v>76</v>
      </c>
      <c r="E22" s="54"/>
      <c r="F22" s="53">
        <v>47681</v>
      </c>
      <c r="G22" s="53">
        <v>54101</v>
      </c>
      <c r="H22" s="53">
        <v>204901</v>
      </c>
      <c r="I22" s="53">
        <v>805288</v>
      </c>
      <c r="J22" s="56" t="s">
        <v>76</v>
      </c>
      <c r="K22" s="56" t="s">
        <v>76</v>
      </c>
      <c r="L22" s="56" t="s">
        <v>76</v>
      </c>
      <c r="M22" s="53">
        <v>3421</v>
      </c>
      <c r="N22" s="63">
        <f t="shared" si="1"/>
        <v>1115392</v>
      </c>
      <c r="O22" s="54"/>
      <c r="P22" s="53" t="s">
        <v>76</v>
      </c>
      <c r="Q22" s="58" t="s">
        <v>76</v>
      </c>
    </row>
    <row r="23" spans="1:17" s="3" customFormat="1" ht="15.75" customHeight="1">
      <c r="A23" s="68" t="s">
        <v>127</v>
      </c>
      <c r="B23" s="52" t="s">
        <v>74</v>
      </c>
      <c r="C23" s="53">
        <v>11997071</v>
      </c>
      <c r="D23" s="53">
        <v>31224</v>
      </c>
      <c r="E23" s="54"/>
      <c r="F23" s="53">
        <v>642451</v>
      </c>
      <c r="G23" s="53">
        <v>3465173</v>
      </c>
      <c r="H23" s="53">
        <v>450170</v>
      </c>
      <c r="I23" s="53">
        <f>124522+83485</f>
        <v>208007</v>
      </c>
      <c r="J23" s="53">
        <v>1046</v>
      </c>
      <c r="K23" s="56" t="s">
        <v>76</v>
      </c>
      <c r="L23" s="56" t="s">
        <v>76</v>
      </c>
      <c r="M23" s="56" t="s">
        <v>76</v>
      </c>
      <c r="N23" s="63">
        <f t="shared" si="1"/>
        <v>4798071</v>
      </c>
      <c r="O23" s="54"/>
      <c r="P23" s="53">
        <v>6545987</v>
      </c>
      <c r="Q23" s="58">
        <f t="shared" si="2"/>
        <v>73.29789991944683</v>
      </c>
    </row>
    <row r="24" spans="1:17" s="3" customFormat="1" ht="15.75" customHeight="1">
      <c r="A24" s="66" t="s">
        <v>98</v>
      </c>
      <c r="B24" s="69">
        <v>1996</v>
      </c>
      <c r="C24" s="53">
        <v>842124</v>
      </c>
      <c r="D24" s="56" t="s">
        <v>76</v>
      </c>
      <c r="E24" s="54"/>
      <c r="F24" s="53">
        <v>26689</v>
      </c>
      <c r="G24" s="53">
        <v>384796</v>
      </c>
      <c r="H24" s="53">
        <v>123581</v>
      </c>
      <c r="I24" s="53">
        <v>53560</v>
      </c>
      <c r="J24" s="56" t="s">
        <v>76</v>
      </c>
      <c r="K24" s="56" t="s">
        <v>76</v>
      </c>
      <c r="L24" s="56" t="s">
        <v>76</v>
      </c>
      <c r="M24" s="70">
        <v>11020</v>
      </c>
      <c r="N24" s="63">
        <f t="shared" si="1"/>
        <v>599646</v>
      </c>
      <c r="O24" s="54" t="s">
        <v>89</v>
      </c>
      <c r="P24" s="53" t="s">
        <v>76</v>
      </c>
      <c r="Q24" s="58" t="s">
        <v>76</v>
      </c>
    </row>
    <row r="25" spans="1:17" ht="15.75" customHeight="1">
      <c r="A25" s="78" t="s">
        <v>15</v>
      </c>
      <c r="B25" s="79">
        <v>2004</v>
      </c>
      <c r="C25" s="80">
        <v>5391800</v>
      </c>
      <c r="D25" s="80">
        <v>963900</v>
      </c>
      <c r="E25" s="81"/>
      <c r="F25" s="82" t="s">
        <v>76</v>
      </c>
      <c r="G25" s="83" t="s">
        <v>76</v>
      </c>
      <c r="H25" s="83" t="s">
        <v>76</v>
      </c>
      <c r="I25" s="83" t="s">
        <v>76</v>
      </c>
      <c r="J25" s="80">
        <v>526000</v>
      </c>
      <c r="K25" s="83" t="s">
        <v>76</v>
      </c>
      <c r="L25" s="83" t="s">
        <v>76</v>
      </c>
      <c r="M25" s="83" t="s">
        <v>76</v>
      </c>
      <c r="N25" s="84">
        <f t="shared" si="1"/>
        <v>1489900</v>
      </c>
      <c r="O25" s="81"/>
      <c r="P25" s="80" t="s">
        <v>76</v>
      </c>
      <c r="Q25" s="85" t="s">
        <v>76</v>
      </c>
    </row>
    <row r="26" spans="1:19" ht="15.75" customHeight="1">
      <c r="A26" s="130" t="s">
        <v>114</v>
      </c>
      <c r="B26" s="131"/>
      <c r="C26" s="106">
        <f aca="true" t="shared" si="3" ref="C26:N26">SUM(C27:C33)</f>
        <v>454232593</v>
      </c>
      <c r="D26" s="106">
        <f t="shared" si="3"/>
        <v>29283141</v>
      </c>
      <c r="E26" s="99"/>
      <c r="F26" s="106">
        <f t="shared" si="3"/>
        <v>1409782</v>
      </c>
      <c r="G26" s="106">
        <f t="shared" si="3"/>
        <v>29909927</v>
      </c>
      <c r="H26" s="106">
        <f t="shared" si="3"/>
        <v>2760941</v>
      </c>
      <c r="I26" s="108"/>
      <c r="J26" s="108"/>
      <c r="K26" s="107"/>
      <c r="L26" s="108"/>
      <c r="M26" s="108"/>
      <c r="N26" s="106">
        <f t="shared" si="3"/>
        <v>70660715</v>
      </c>
      <c r="O26" s="99"/>
      <c r="P26" s="106"/>
      <c r="Q26" s="109"/>
      <c r="S26" s="8"/>
    </row>
    <row r="27" spans="1:19" ht="15.75" customHeight="1">
      <c r="A27" s="86" t="s">
        <v>16</v>
      </c>
      <c r="B27" s="87">
        <v>2001</v>
      </c>
      <c r="C27" s="88">
        <v>67503924</v>
      </c>
      <c r="D27" s="88">
        <v>10860220</v>
      </c>
      <c r="E27" s="89"/>
      <c r="F27" s="90" t="s">
        <v>76</v>
      </c>
      <c r="G27" s="88">
        <f>1299506+235962+35490</f>
        <v>1570958</v>
      </c>
      <c r="H27" s="91" t="s">
        <v>76</v>
      </c>
      <c r="I27" s="88">
        <v>166529</v>
      </c>
      <c r="J27" s="88">
        <v>4696911</v>
      </c>
      <c r="K27" s="91" t="s">
        <v>76</v>
      </c>
      <c r="L27" s="91" t="s">
        <v>76</v>
      </c>
      <c r="M27" s="91" t="s">
        <v>76</v>
      </c>
      <c r="N27" s="92">
        <f t="shared" si="1"/>
        <v>17294618</v>
      </c>
      <c r="O27" s="89"/>
      <c r="P27" s="88" t="s">
        <v>76</v>
      </c>
      <c r="Q27" s="93" t="s">
        <v>76</v>
      </c>
      <c r="S27" s="10"/>
    </row>
    <row r="28" spans="1:17" ht="15.75" customHeight="1">
      <c r="A28" s="64" t="s">
        <v>17</v>
      </c>
      <c r="B28" s="65">
        <v>2003</v>
      </c>
      <c r="C28" s="61">
        <v>3750855</v>
      </c>
      <c r="D28" s="61">
        <v>1442</v>
      </c>
      <c r="E28" s="62"/>
      <c r="F28" s="53">
        <v>4773</v>
      </c>
      <c r="G28" s="61">
        <f>565108+90474+5068</f>
        <v>660650</v>
      </c>
      <c r="H28" s="61">
        <f>26248+381</f>
        <v>26629</v>
      </c>
      <c r="I28" s="56" t="s">
        <v>76</v>
      </c>
      <c r="J28" s="56" t="s">
        <v>76</v>
      </c>
      <c r="K28" s="56" t="s">
        <v>76</v>
      </c>
      <c r="L28" s="56" t="s">
        <v>76</v>
      </c>
      <c r="M28" s="56" t="s">
        <v>76</v>
      </c>
      <c r="N28" s="71">
        <f>SUM(D28:M28)</f>
        <v>693494</v>
      </c>
      <c r="O28" s="62"/>
      <c r="P28" s="61">
        <v>1426698</v>
      </c>
      <c r="Q28" s="58">
        <f t="shared" si="2"/>
        <v>48.60832495734907</v>
      </c>
    </row>
    <row r="29" spans="1:17" ht="15.75" customHeight="1">
      <c r="A29" s="64" t="s">
        <v>18</v>
      </c>
      <c r="B29" s="65">
        <v>1996</v>
      </c>
      <c r="C29" s="61">
        <v>407434</v>
      </c>
      <c r="D29" s="56" t="s">
        <v>76</v>
      </c>
      <c r="E29" s="62"/>
      <c r="F29" s="55" t="s">
        <v>76</v>
      </c>
      <c r="G29" s="61">
        <v>2091</v>
      </c>
      <c r="H29" s="56" t="s">
        <v>76</v>
      </c>
      <c r="I29" s="56" t="s">
        <v>76</v>
      </c>
      <c r="J29" s="56" t="s">
        <v>76</v>
      </c>
      <c r="K29" s="56" t="s">
        <v>76</v>
      </c>
      <c r="L29" s="56" t="s">
        <v>76</v>
      </c>
      <c r="M29" s="61">
        <v>257</v>
      </c>
      <c r="N29" s="71">
        <f t="shared" si="1"/>
        <v>2348</v>
      </c>
      <c r="O29" s="62"/>
      <c r="P29" s="61">
        <v>48760</v>
      </c>
      <c r="Q29" s="58">
        <f t="shared" si="2"/>
        <v>4.815422477440525</v>
      </c>
    </row>
    <row r="30" spans="1:17" ht="15.75" customHeight="1">
      <c r="A30" s="64" t="s">
        <v>19</v>
      </c>
      <c r="B30" s="65">
        <v>2001</v>
      </c>
      <c r="C30" s="61">
        <v>2769529</v>
      </c>
      <c r="D30" s="56" t="s">
        <v>76</v>
      </c>
      <c r="E30" s="62"/>
      <c r="F30" s="53">
        <v>109562</v>
      </c>
      <c r="G30" s="61">
        <v>64016</v>
      </c>
      <c r="H30" s="61">
        <v>499</v>
      </c>
      <c r="I30" s="56" t="s">
        <v>76</v>
      </c>
      <c r="J30" s="56" t="s">
        <v>76</v>
      </c>
      <c r="K30" s="56" t="s">
        <v>76</v>
      </c>
      <c r="L30" s="56" t="s">
        <v>76</v>
      </c>
      <c r="M30" s="56" t="s">
        <v>76</v>
      </c>
      <c r="N30" s="71">
        <f t="shared" si="1"/>
        <v>174077</v>
      </c>
      <c r="O30" s="62"/>
      <c r="P30" s="61">
        <v>547950</v>
      </c>
      <c r="Q30" s="58">
        <f t="shared" si="2"/>
        <v>31.76877452322292</v>
      </c>
    </row>
    <row r="31" spans="1:17" ht="15.75" customHeight="1">
      <c r="A31" s="64" t="s">
        <v>85</v>
      </c>
      <c r="B31" s="65">
        <v>2004</v>
      </c>
      <c r="C31" s="61">
        <v>84990</v>
      </c>
      <c r="D31" s="56" t="s">
        <v>76</v>
      </c>
      <c r="E31" s="62"/>
      <c r="F31" s="53">
        <v>1394</v>
      </c>
      <c r="G31" s="56" t="s">
        <v>76</v>
      </c>
      <c r="H31" s="56" t="s">
        <v>76</v>
      </c>
      <c r="I31" s="56" t="s">
        <v>76</v>
      </c>
      <c r="J31" s="56" t="s">
        <v>76</v>
      </c>
      <c r="K31" s="56" t="s">
        <v>76</v>
      </c>
      <c r="L31" s="56" t="s">
        <v>76</v>
      </c>
      <c r="M31" s="56" t="s">
        <v>76</v>
      </c>
      <c r="N31" s="71">
        <f t="shared" si="1"/>
        <v>1394</v>
      </c>
      <c r="O31" s="62"/>
      <c r="P31" s="61" t="s">
        <v>76</v>
      </c>
      <c r="Q31" s="58" t="s">
        <v>76</v>
      </c>
    </row>
    <row r="32" spans="1:17" ht="14.25" customHeight="1">
      <c r="A32" s="64" t="s">
        <v>128</v>
      </c>
      <c r="B32" s="65">
        <v>2002</v>
      </c>
      <c r="C32" s="61">
        <v>379712151</v>
      </c>
      <c r="D32" s="61">
        <v>18421479</v>
      </c>
      <c r="E32" s="62"/>
      <c r="F32" s="53">
        <v>1294053</v>
      </c>
      <c r="G32" s="61">
        <v>27612210</v>
      </c>
      <c r="H32" s="61">
        <v>2733813</v>
      </c>
      <c r="I32" s="56" t="s">
        <v>76</v>
      </c>
      <c r="J32" s="61">
        <v>1625095</v>
      </c>
      <c r="K32" s="56" t="s">
        <v>76</v>
      </c>
      <c r="L32" s="61">
        <v>808132</v>
      </c>
      <c r="M32" s="56" t="s">
        <v>76</v>
      </c>
      <c r="N32" s="71">
        <f t="shared" si="1"/>
        <v>52494782</v>
      </c>
      <c r="O32" s="62"/>
      <c r="P32" s="61" t="s">
        <v>76</v>
      </c>
      <c r="Q32" s="58" t="s">
        <v>76</v>
      </c>
    </row>
    <row r="33" spans="1:17" ht="18" customHeight="1">
      <c r="A33" s="78" t="s">
        <v>135</v>
      </c>
      <c r="B33" s="79">
        <v>2002</v>
      </c>
      <c r="C33" s="80">
        <v>3710</v>
      </c>
      <c r="D33" s="83" t="s">
        <v>76</v>
      </c>
      <c r="E33" s="81"/>
      <c r="F33" s="82" t="s">
        <v>76</v>
      </c>
      <c r="G33" s="80">
        <v>2</v>
      </c>
      <c r="H33" s="83" t="s">
        <v>76</v>
      </c>
      <c r="I33" s="83" t="s">
        <v>76</v>
      </c>
      <c r="J33" s="83" t="s">
        <v>76</v>
      </c>
      <c r="K33" s="83" t="s">
        <v>76</v>
      </c>
      <c r="L33" s="83" t="s">
        <v>76</v>
      </c>
      <c r="M33" s="83" t="s">
        <v>76</v>
      </c>
      <c r="N33" s="95">
        <f t="shared" si="1"/>
        <v>2</v>
      </c>
      <c r="O33" s="81"/>
      <c r="P33" s="80">
        <v>244</v>
      </c>
      <c r="Q33" s="85">
        <f t="shared" si="2"/>
        <v>0.819672131147541</v>
      </c>
    </row>
    <row r="34" spans="1:20" ht="15.75" customHeight="1">
      <c r="A34" s="130" t="s">
        <v>115</v>
      </c>
      <c r="B34" s="131"/>
      <c r="C34" s="98">
        <f aca="true" t="shared" si="4" ref="C34:H34">SUM(C35:C41)*1</f>
        <v>661771566</v>
      </c>
      <c r="D34" s="98">
        <f t="shared" si="4"/>
        <v>11050051</v>
      </c>
      <c r="E34" s="99"/>
      <c r="F34" s="106">
        <f t="shared" si="4"/>
        <v>3985087</v>
      </c>
      <c r="G34" s="98">
        <f t="shared" si="4"/>
        <v>12239718</v>
      </c>
      <c r="H34" s="98">
        <f t="shared" si="4"/>
        <v>262150</v>
      </c>
      <c r="I34" s="107"/>
      <c r="J34" s="100"/>
      <c r="K34" s="107"/>
      <c r="L34" s="100"/>
      <c r="M34" s="107"/>
      <c r="N34" s="98">
        <f>SUM(N35:N41)</f>
        <v>27766615</v>
      </c>
      <c r="O34" s="99"/>
      <c r="P34" s="98"/>
      <c r="Q34" s="101"/>
      <c r="S34" s="8"/>
      <c r="T34" s="9"/>
    </row>
    <row r="35" spans="1:19" ht="15.75" customHeight="1">
      <c r="A35" s="102" t="s">
        <v>99</v>
      </c>
      <c r="B35" s="103">
        <v>2002</v>
      </c>
      <c r="C35" s="104">
        <v>172105798</v>
      </c>
      <c r="D35" s="88">
        <v>9523269</v>
      </c>
      <c r="E35" s="105" t="s">
        <v>124</v>
      </c>
      <c r="F35" s="90" t="s">
        <v>76</v>
      </c>
      <c r="G35" s="91" t="s">
        <v>76</v>
      </c>
      <c r="H35" s="91" t="s">
        <v>76</v>
      </c>
      <c r="I35" s="91" t="s">
        <v>76</v>
      </c>
      <c r="J35" s="91" t="s">
        <v>76</v>
      </c>
      <c r="K35" s="91" t="s">
        <v>76</v>
      </c>
      <c r="L35" s="91" t="s">
        <v>76</v>
      </c>
      <c r="M35" s="91" t="s">
        <v>76</v>
      </c>
      <c r="N35" s="104">
        <v>9523269</v>
      </c>
      <c r="O35" s="105"/>
      <c r="P35" s="104" t="s">
        <v>76</v>
      </c>
      <c r="Q35" s="93" t="s">
        <v>76</v>
      </c>
      <c r="S35" s="9"/>
    </row>
    <row r="36" spans="1:17" ht="15.75" customHeight="1">
      <c r="A36" s="64" t="s">
        <v>20</v>
      </c>
      <c r="B36" s="60">
        <v>1996</v>
      </c>
      <c r="C36" s="61">
        <v>353611246</v>
      </c>
      <c r="D36" s="61">
        <v>893555</v>
      </c>
      <c r="E36" s="62"/>
      <c r="F36" s="53">
        <v>2977019</v>
      </c>
      <c r="G36" s="61">
        <v>10602850</v>
      </c>
      <c r="H36" s="56" t="s">
        <v>76</v>
      </c>
      <c r="I36" s="56" t="s">
        <v>76</v>
      </c>
      <c r="J36" s="56" t="s">
        <v>76</v>
      </c>
      <c r="K36" s="56" t="s">
        <v>76</v>
      </c>
      <c r="L36" s="56" t="s">
        <v>76</v>
      </c>
      <c r="M36" s="56" t="s">
        <v>76</v>
      </c>
      <c r="N36" s="71">
        <f t="shared" si="1"/>
        <v>14473424</v>
      </c>
      <c r="O36" s="62"/>
      <c r="P36" s="61">
        <v>42562858</v>
      </c>
      <c r="Q36" s="58">
        <f t="shared" si="2"/>
        <v>34.00482176267393</v>
      </c>
    </row>
    <row r="37" spans="1:17" ht="15.75" customHeight="1">
      <c r="A37" s="64" t="s">
        <v>21</v>
      </c>
      <c r="B37" s="60">
        <v>1997</v>
      </c>
      <c r="C37" s="61">
        <v>26502363</v>
      </c>
      <c r="D37" s="61">
        <v>398642</v>
      </c>
      <c r="E37" s="62"/>
      <c r="F37" s="53">
        <v>25748</v>
      </c>
      <c r="G37" s="61">
        <v>86522</v>
      </c>
      <c r="H37" s="56" t="s">
        <v>76</v>
      </c>
      <c r="I37" s="56" t="s">
        <v>76</v>
      </c>
      <c r="J37" s="61">
        <v>21945</v>
      </c>
      <c r="K37" s="56" t="s">
        <v>76</v>
      </c>
      <c r="L37" s="61">
        <v>104369</v>
      </c>
      <c r="M37" s="56" t="s">
        <v>76</v>
      </c>
      <c r="N37" s="71">
        <f t="shared" si="1"/>
        <v>637226</v>
      </c>
      <c r="O37" s="62"/>
      <c r="P37" s="61">
        <v>896489</v>
      </c>
      <c r="Q37" s="58">
        <f t="shared" si="2"/>
        <v>71.08018057109457</v>
      </c>
    </row>
    <row r="38" spans="1:17" ht="15.75" customHeight="1">
      <c r="A38" s="64" t="s">
        <v>22</v>
      </c>
      <c r="B38" s="60">
        <v>2001</v>
      </c>
      <c r="C38" s="61">
        <v>50705453</v>
      </c>
      <c r="D38" s="61">
        <v>21047</v>
      </c>
      <c r="E38" s="62"/>
      <c r="F38" s="53">
        <v>463656</v>
      </c>
      <c r="G38" s="61">
        <v>498126</v>
      </c>
      <c r="H38" s="61">
        <v>57269</v>
      </c>
      <c r="I38" s="56" t="s">
        <v>76</v>
      </c>
      <c r="J38" s="61">
        <v>4030</v>
      </c>
      <c r="K38" s="56" t="s">
        <v>76</v>
      </c>
      <c r="L38" s="56" t="s">
        <v>76</v>
      </c>
      <c r="M38" s="56" t="s">
        <v>76</v>
      </c>
      <c r="N38" s="71">
        <f t="shared" si="1"/>
        <v>1044128</v>
      </c>
      <c r="O38" s="62"/>
      <c r="P38" s="61">
        <v>2012961</v>
      </c>
      <c r="Q38" s="58">
        <f t="shared" si="2"/>
        <v>51.87025481367995</v>
      </c>
    </row>
    <row r="39" spans="1:17" ht="15.75" customHeight="1">
      <c r="A39" s="64" t="s">
        <v>23</v>
      </c>
      <c r="B39" s="72" t="s">
        <v>71</v>
      </c>
      <c r="C39" s="61">
        <v>12355831</v>
      </c>
      <c r="D39" s="56" t="s">
        <v>76</v>
      </c>
      <c r="E39" s="62"/>
      <c r="F39" s="53">
        <v>343936</v>
      </c>
      <c r="G39" s="61">
        <f>323803+25543</f>
        <v>349346</v>
      </c>
      <c r="H39" s="56" t="s">
        <v>76</v>
      </c>
      <c r="I39" s="56" t="s">
        <v>76</v>
      </c>
      <c r="J39" s="56" t="s">
        <v>76</v>
      </c>
      <c r="K39" s="56" t="s">
        <v>76</v>
      </c>
      <c r="L39" s="56" t="s">
        <v>76</v>
      </c>
      <c r="M39" s="56" t="s">
        <v>76</v>
      </c>
      <c r="N39" s="71">
        <f t="shared" si="1"/>
        <v>693282</v>
      </c>
      <c r="O39" s="62"/>
      <c r="P39" s="61">
        <v>1612979</v>
      </c>
      <c r="Q39" s="58">
        <f t="shared" si="2"/>
        <v>42.98146473078695</v>
      </c>
    </row>
    <row r="40" spans="1:17" ht="15.75" customHeight="1">
      <c r="A40" s="64" t="s">
        <v>24</v>
      </c>
      <c r="B40" s="60">
        <v>2000</v>
      </c>
      <c r="C40" s="61">
        <v>16419683</v>
      </c>
      <c r="D40" s="61">
        <v>213538</v>
      </c>
      <c r="E40" s="62"/>
      <c r="F40" s="53">
        <v>174728</v>
      </c>
      <c r="G40" s="61">
        <v>51177</v>
      </c>
      <c r="H40" s="61">
        <v>27547</v>
      </c>
      <c r="I40" s="56" t="s">
        <v>76</v>
      </c>
      <c r="J40" s="61">
        <v>67014</v>
      </c>
      <c r="K40" s="56" t="s">
        <v>76</v>
      </c>
      <c r="L40" s="61">
        <v>32251</v>
      </c>
      <c r="M40" s="56" t="s">
        <v>76</v>
      </c>
      <c r="N40" s="71">
        <f t="shared" si="1"/>
        <v>566255</v>
      </c>
      <c r="O40" s="62"/>
      <c r="P40" s="61">
        <v>1373198</v>
      </c>
      <c r="Q40" s="58">
        <f t="shared" si="2"/>
        <v>41.23622376379809</v>
      </c>
    </row>
    <row r="41" spans="1:17" ht="15.75" customHeight="1">
      <c r="A41" s="78" t="s">
        <v>129</v>
      </c>
      <c r="B41" s="94" t="s">
        <v>80</v>
      </c>
      <c r="C41" s="80">
        <v>30071192</v>
      </c>
      <c r="D41" s="83" t="s">
        <v>76</v>
      </c>
      <c r="E41" s="81"/>
      <c r="F41" s="82" t="s">
        <v>76</v>
      </c>
      <c r="G41" s="80">
        <v>651697</v>
      </c>
      <c r="H41" s="80">
        <v>177334</v>
      </c>
      <c r="I41" s="83" t="s">
        <v>76</v>
      </c>
      <c r="J41" s="83" t="s">
        <v>76</v>
      </c>
      <c r="K41" s="83" t="s">
        <v>76</v>
      </c>
      <c r="L41" s="83" t="s">
        <v>76</v>
      </c>
      <c r="M41" s="83" t="s">
        <v>76</v>
      </c>
      <c r="N41" s="95">
        <f t="shared" si="1"/>
        <v>829031</v>
      </c>
      <c r="O41" s="81"/>
      <c r="P41" s="80" t="s">
        <v>108</v>
      </c>
      <c r="Q41" s="85" t="s">
        <v>76</v>
      </c>
    </row>
    <row r="42" spans="1:20" ht="15.75" customHeight="1">
      <c r="A42" s="130" t="s">
        <v>116</v>
      </c>
      <c r="B42" s="131"/>
      <c r="C42" s="98">
        <f aca="true" t="shared" si="5" ref="C42:N42">SUM(C43:C63)</f>
        <v>383422441</v>
      </c>
      <c r="D42" s="98">
        <f t="shared" si="5"/>
        <v>83616065</v>
      </c>
      <c r="E42" s="99"/>
      <c r="F42" s="98">
        <f t="shared" si="5"/>
        <v>87878896</v>
      </c>
      <c r="G42" s="98">
        <f t="shared" si="5"/>
        <v>35743963</v>
      </c>
      <c r="H42" s="98">
        <f t="shared" si="5"/>
        <v>10550241</v>
      </c>
      <c r="I42" s="100"/>
      <c r="J42" s="100"/>
      <c r="K42" s="100"/>
      <c r="L42" s="100"/>
      <c r="M42" s="100"/>
      <c r="N42" s="98">
        <f t="shared" si="5"/>
        <v>234227494</v>
      </c>
      <c r="O42" s="99"/>
      <c r="P42" s="98"/>
      <c r="Q42" s="101"/>
      <c r="S42" s="8"/>
      <c r="T42" s="9"/>
    </row>
    <row r="43" spans="1:19" ht="15.75" customHeight="1">
      <c r="A43" s="86" t="s">
        <v>83</v>
      </c>
      <c r="B43" s="96" t="s">
        <v>78</v>
      </c>
      <c r="C43" s="88">
        <v>2341000</v>
      </c>
      <c r="D43" s="88">
        <v>598100</v>
      </c>
      <c r="E43" s="89"/>
      <c r="F43" s="97">
        <v>2400</v>
      </c>
      <c r="G43" s="88">
        <v>32300</v>
      </c>
      <c r="H43" s="91" t="s">
        <v>76</v>
      </c>
      <c r="I43" s="91" t="s">
        <v>76</v>
      </c>
      <c r="J43" s="88">
        <v>171400</v>
      </c>
      <c r="K43" s="91" t="s">
        <v>76</v>
      </c>
      <c r="L43" s="91" t="s">
        <v>76</v>
      </c>
      <c r="M43" s="91" t="s">
        <v>76</v>
      </c>
      <c r="N43" s="92">
        <f t="shared" si="1"/>
        <v>804200</v>
      </c>
      <c r="O43" s="89" t="s">
        <v>91</v>
      </c>
      <c r="P43" s="88" t="s">
        <v>109</v>
      </c>
      <c r="Q43" s="93">
        <v>51.69</v>
      </c>
      <c r="S43" s="9"/>
    </row>
    <row r="44" spans="1:17" ht="15.75" customHeight="1">
      <c r="A44" s="64" t="s">
        <v>25</v>
      </c>
      <c r="B44" s="65">
        <v>2000</v>
      </c>
      <c r="C44" s="61">
        <v>105938</v>
      </c>
      <c r="D44" s="61">
        <v>4688</v>
      </c>
      <c r="E44" s="62"/>
      <c r="F44" s="53">
        <v>19145</v>
      </c>
      <c r="G44" s="61">
        <v>31138</v>
      </c>
      <c r="H44" s="56" t="s">
        <v>76</v>
      </c>
      <c r="I44" s="61">
        <v>6166</v>
      </c>
      <c r="J44" s="61">
        <v>1498</v>
      </c>
      <c r="K44" s="56" t="s">
        <v>76</v>
      </c>
      <c r="L44" s="56" t="s">
        <v>76</v>
      </c>
      <c r="M44" s="61">
        <v>3528</v>
      </c>
      <c r="N44" s="71">
        <f t="shared" si="1"/>
        <v>66163</v>
      </c>
      <c r="O44" s="62" t="s">
        <v>87</v>
      </c>
      <c r="P44" s="61">
        <v>109813</v>
      </c>
      <c r="Q44" s="58">
        <f t="shared" si="2"/>
        <v>60.250607851529416</v>
      </c>
    </row>
    <row r="45" spans="1:17" s="3" customFormat="1" ht="15.75" customHeight="1">
      <c r="A45" s="68" t="s">
        <v>26</v>
      </c>
      <c r="B45" s="73">
        <v>1997</v>
      </c>
      <c r="C45" s="53">
        <v>130039200</v>
      </c>
      <c r="D45" s="53">
        <v>28210600</v>
      </c>
      <c r="E45" s="54"/>
      <c r="F45" s="53">
        <v>27954300</v>
      </c>
      <c r="G45" s="53">
        <v>24364200</v>
      </c>
      <c r="H45" s="56" t="s">
        <v>76</v>
      </c>
      <c r="I45" s="56" t="s">
        <v>76</v>
      </c>
      <c r="J45" s="56" t="s">
        <v>76</v>
      </c>
      <c r="K45" s="56" t="s">
        <v>76</v>
      </c>
      <c r="L45" s="56" t="s">
        <v>76</v>
      </c>
      <c r="M45" s="56" t="s">
        <v>76</v>
      </c>
      <c r="N45" s="71">
        <f t="shared" si="1"/>
        <v>80529100</v>
      </c>
      <c r="O45" s="54"/>
      <c r="P45" s="53" t="s">
        <v>76</v>
      </c>
      <c r="Q45" s="58" t="s">
        <v>76</v>
      </c>
    </row>
    <row r="46" spans="1:17" ht="15.75" customHeight="1">
      <c r="A46" s="64" t="s">
        <v>27</v>
      </c>
      <c r="B46" s="74">
        <v>2003</v>
      </c>
      <c r="C46" s="61">
        <v>197128</v>
      </c>
      <c r="D46" s="61">
        <f>426+6797</f>
        <v>7223</v>
      </c>
      <c r="E46" s="62"/>
      <c r="F46" s="55" t="s">
        <v>76</v>
      </c>
      <c r="G46" s="56" t="s">
        <v>76</v>
      </c>
      <c r="H46" s="56" t="s">
        <v>76</v>
      </c>
      <c r="I46" s="56" t="s">
        <v>76</v>
      </c>
      <c r="J46" s="70">
        <v>65007</v>
      </c>
      <c r="K46" s="56" t="s">
        <v>76</v>
      </c>
      <c r="L46" s="56" t="s">
        <v>76</v>
      </c>
      <c r="M46" s="61">
        <v>1614</v>
      </c>
      <c r="N46" s="71">
        <f t="shared" si="1"/>
        <v>73844</v>
      </c>
      <c r="O46" s="62" t="s">
        <v>92</v>
      </c>
      <c r="P46" s="61" t="s">
        <v>76</v>
      </c>
      <c r="Q46" s="58" t="s">
        <v>76</v>
      </c>
    </row>
    <row r="47" spans="1:17" s="3" customFormat="1" ht="15.75" customHeight="1">
      <c r="A47" s="68" t="s">
        <v>84</v>
      </c>
      <c r="B47" s="52" t="s">
        <v>75</v>
      </c>
      <c r="C47" s="53">
        <v>886766</v>
      </c>
      <c r="D47" s="53">
        <v>94685</v>
      </c>
      <c r="E47" s="54"/>
      <c r="F47" s="55" t="s">
        <v>76</v>
      </c>
      <c r="G47" s="53">
        <v>162875</v>
      </c>
      <c r="H47" s="56" t="s">
        <v>76</v>
      </c>
      <c r="I47" s="56" t="s">
        <v>76</v>
      </c>
      <c r="J47" s="56" t="s">
        <v>76</v>
      </c>
      <c r="K47" s="56" t="s">
        <v>76</v>
      </c>
      <c r="L47" s="56" t="s">
        <v>76</v>
      </c>
      <c r="M47" s="56" t="s">
        <v>76</v>
      </c>
      <c r="N47" s="71">
        <f t="shared" si="1"/>
        <v>257560</v>
      </c>
      <c r="O47" s="54"/>
      <c r="P47" s="53">
        <v>472431</v>
      </c>
      <c r="Q47" s="58">
        <f t="shared" si="2"/>
        <v>54.51801427086706</v>
      </c>
    </row>
    <row r="48" spans="1:17" s="3" customFormat="1" ht="15.75" customHeight="1">
      <c r="A48" s="68" t="s">
        <v>28</v>
      </c>
      <c r="B48" s="52" t="s">
        <v>72</v>
      </c>
      <c r="C48" s="53">
        <v>159394000</v>
      </c>
      <c r="D48" s="53">
        <v>23962000</v>
      </c>
      <c r="E48" s="54"/>
      <c r="F48" s="53">
        <v>43116000</v>
      </c>
      <c r="G48" s="53">
        <v>6277000</v>
      </c>
      <c r="H48" s="53">
        <v>10230000</v>
      </c>
      <c r="I48" s="75">
        <v>10889000</v>
      </c>
      <c r="J48" s="53" t="s">
        <v>76</v>
      </c>
      <c r="K48" s="56" t="s">
        <v>76</v>
      </c>
      <c r="L48" s="56" t="s">
        <v>76</v>
      </c>
      <c r="M48" s="56" t="s">
        <v>76</v>
      </c>
      <c r="N48" s="71">
        <f t="shared" si="1"/>
        <v>94474000</v>
      </c>
      <c r="O48" s="54"/>
      <c r="P48" s="53" t="s">
        <v>76</v>
      </c>
      <c r="Q48" s="58" t="s">
        <v>76</v>
      </c>
    </row>
    <row r="49" spans="1:17" ht="15.75" customHeight="1">
      <c r="A49" s="64" t="s">
        <v>130</v>
      </c>
      <c r="B49" s="74">
        <v>2003</v>
      </c>
      <c r="C49" s="61">
        <v>17665198</v>
      </c>
      <c r="D49" s="61">
        <v>6941286</v>
      </c>
      <c r="E49" s="62"/>
      <c r="F49" s="53">
        <v>465453</v>
      </c>
      <c r="G49" s="61">
        <v>178606</v>
      </c>
      <c r="H49" s="61">
        <v>65444</v>
      </c>
      <c r="I49" s="61">
        <v>6681</v>
      </c>
      <c r="J49" s="61">
        <v>1817572</v>
      </c>
      <c r="K49" s="56" t="s">
        <v>76</v>
      </c>
      <c r="L49" s="56" t="s">
        <v>76</v>
      </c>
      <c r="M49" s="56" t="s">
        <v>76</v>
      </c>
      <c r="N49" s="71">
        <f t="shared" si="1"/>
        <v>9475042</v>
      </c>
      <c r="O49" s="62" t="s">
        <v>92</v>
      </c>
      <c r="P49" s="61">
        <v>16197000</v>
      </c>
      <c r="Q49" s="58">
        <f t="shared" si="2"/>
        <v>58.49874668148423</v>
      </c>
    </row>
    <row r="50" spans="1:17" ht="15.75" customHeight="1">
      <c r="A50" s="64" t="s">
        <v>29</v>
      </c>
      <c r="B50" s="74">
        <v>2000</v>
      </c>
      <c r="C50" s="61">
        <v>3734288</v>
      </c>
      <c r="D50" s="61">
        <v>190573</v>
      </c>
      <c r="E50" s="62"/>
      <c r="F50" s="53">
        <v>1474916</v>
      </c>
      <c r="G50" s="56" t="s">
        <v>76</v>
      </c>
      <c r="H50" s="56" t="s">
        <v>76</v>
      </c>
      <c r="I50" s="56" t="s">
        <v>76</v>
      </c>
      <c r="J50" s="56" t="s">
        <v>76</v>
      </c>
      <c r="K50" s="56" t="s">
        <v>76</v>
      </c>
      <c r="L50" s="56" t="s">
        <v>76</v>
      </c>
      <c r="M50" s="56" t="s">
        <v>76</v>
      </c>
      <c r="N50" s="71">
        <f t="shared" si="1"/>
        <v>1665489</v>
      </c>
      <c r="O50" s="62" t="s">
        <v>100</v>
      </c>
      <c r="P50" s="61">
        <v>3477325</v>
      </c>
      <c r="Q50" s="58">
        <f t="shared" si="2"/>
        <v>47.89569568562041</v>
      </c>
    </row>
    <row r="51" spans="1:17" ht="15.75" customHeight="1">
      <c r="A51" s="64" t="s">
        <v>30</v>
      </c>
      <c r="B51" s="74">
        <v>1997</v>
      </c>
      <c r="C51" s="61">
        <v>306001</v>
      </c>
      <c r="D51" s="61">
        <v>56885</v>
      </c>
      <c r="E51" s="62"/>
      <c r="F51" s="55" t="s">
        <v>76</v>
      </c>
      <c r="G51" s="61">
        <v>916</v>
      </c>
      <c r="H51" s="61">
        <v>37</v>
      </c>
      <c r="I51" s="61">
        <v>27</v>
      </c>
      <c r="J51" s="61">
        <v>91794</v>
      </c>
      <c r="K51" s="56" t="s">
        <v>76</v>
      </c>
      <c r="L51" s="56" t="s">
        <v>76</v>
      </c>
      <c r="M51" s="56" t="s">
        <v>76</v>
      </c>
      <c r="N51" s="71">
        <f t="shared" si="1"/>
        <v>149659</v>
      </c>
      <c r="O51" s="62" t="s">
        <v>90</v>
      </c>
      <c r="P51" s="61" t="s">
        <v>76</v>
      </c>
      <c r="Q51" s="58" t="s">
        <v>76</v>
      </c>
    </row>
    <row r="52" spans="1:17" ht="15.75" customHeight="1">
      <c r="A52" s="64" t="s">
        <v>131</v>
      </c>
      <c r="B52" s="74">
        <v>2002</v>
      </c>
      <c r="C52" s="61">
        <v>1306787</v>
      </c>
      <c r="D52" s="61">
        <v>409311</v>
      </c>
      <c r="E52" s="62"/>
      <c r="F52" s="57">
        <v>6786</v>
      </c>
      <c r="G52" s="61">
        <v>46042</v>
      </c>
      <c r="H52" s="56" t="s">
        <v>76</v>
      </c>
      <c r="I52" s="56" t="s">
        <v>76</v>
      </c>
      <c r="J52" s="61">
        <v>58159</v>
      </c>
      <c r="K52" s="70">
        <v>454</v>
      </c>
      <c r="L52" s="70">
        <v>1176</v>
      </c>
      <c r="M52" s="70">
        <v>594</v>
      </c>
      <c r="N52" s="71">
        <f t="shared" si="1"/>
        <v>522522</v>
      </c>
      <c r="O52" s="62" t="s">
        <v>101</v>
      </c>
      <c r="P52" s="61">
        <v>1306787</v>
      </c>
      <c r="Q52" s="58">
        <f t="shared" si="2"/>
        <v>39.985246256658506</v>
      </c>
    </row>
    <row r="53" spans="1:17" ht="15.75" customHeight="1">
      <c r="A53" s="64" t="s">
        <v>132</v>
      </c>
      <c r="B53" s="60" t="s">
        <v>73</v>
      </c>
      <c r="C53" s="61">
        <v>1047700</v>
      </c>
      <c r="D53" s="56" t="s">
        <v>76</v>
      </c>
      <c r="E53" s="62"/>
      <c r="F53" s="53">
        <v>735100</v>
      </c>
      <c r="G53" s="56" t="s">
        <v>76</v>
      </c>
      <c r="H53" s="56" t="s">
        <v>76</v>
      </c>
      <c r="I53" s="56" t="s">
        <v>76</v>
      </c>
      <c r="J53" s="56" t="s">
        <v>76</v>
      </c>
      <c r="K53" s="56" t="s">
        <v>76</v>
      </c>
      <c r="L53" s="56" t="s">
        <v>76</v>
      </c>
      <c r="M53" s="56" t="s">
        <v>76</v>
      </c>
      <c r="N53" s="71">
        <f t="shared" si="1"/>
        <v>735100</v>
      </c>
      <c r="O53" s="62"/>
      <c r="P53" s="61">
        <v>877300</v>
      </c>
      <c r="Q53" s="58">
        <f t="shared" si="2"/>
        <v>83.79117747634788</v>
      </c>
    </row>
    <row r="54" spans="1:19" ht="15.75" customHeight="1">
      <c r="A54" s="64" t="s">
        <v>31</v>
      </c>
      <c r="B54" s="74">
        <v>1998</v>
      </c>
      <c r="C54" s="61">
        <v>247940</v>
      </c>
      <c r="D54" s="61">
        <v>51842</v>
      </c>
      <c r="E54" s="62" t="s">
        <v>124</v>
      </c>
      <c r="F54" s="55" t="s">
        <v>76</v>
      </c>
      <c r="G54" s="56" t="s">
        <v>76</v>
      </c>
      <c r="H54" s="56" t="s">
        <v>76</v>
      </c>
      <c r="I54" s="56" t="s">
        <v>76</v>
      </c>
      <c r="J54" s="56" t="s">
        <v>76</v>
      </c>
      <c r="K54" s="56" t="s">
        <v>76</v>
      </c>
      <c r="L54" s="56" t="s">
        <v>76</v>
      </c>
      <c r="M54" s="56" t="s">
        <v>76</v>
      </c>
      <c r="N54" s="71">
        <v>51842</v>
      </c>
      <c r="O54" s="62"/>
      <c r="P54" s="61">
        <v>247940</v>
      </c>
      <c r="Q54" s="58">
        <f t="shared" si="2"/>
        <v>20.909090909090907</v>
      </c>
      <c r="S54" s="9"/>
    </row>
    <row r="55" spans="1:17" ht="15.75" customHeight="1">
      <c r="A55" s="64" t="s">
        <v>32</v>
      </c>
      <c r="B55" s="74">
        <v>2005</v>
      </c>
      <c r="C55" s="61">
        <v>533914</v>
      </c>
      <c r="D55" s="56" t="s">
        <v>76</v>
      </c>
      <c r="E55" s="62"/>
      <c r="F55" s="53">
        <v>204522</v>
      </c>
      <c r="G55" s="61">
        <v>2915</v>
      </c>
      <c r="H55" s="56" t="s">
        <v>76</v>
      </c>
      <c r="I55" s="56" t="s">
        <v>76</v>
      </c>
      <c r="J55" s="56" t="s">
        <v>76</v>
      </c>
      <c r="K55" s="56" t="s">
        <v>76</v>
      </c>
      <c r="L55" s="56" t="s">
        <v>76</v>
      </c>
      <c r="M55" s="56" t="s">
        <v>76</v>
      </c>
      <c r="N55" s="71">
        <f t="shared" si="1"/>
        <v>207437</v>
      </c>
      <c r="O55" s="62"/>
      <c r="P55" s="61" t="s">
        <v>76</v>
      </c>
      <c r="Q55" s="58" t="s">
        <v>76</v>
      </c>
    </row>
    <row r="56" spans="1:17" s="3" customFormat="1" ht="15.75" customHeight="1">
      <c r="A56" s="68" t="s">
        <v>33</v>
      </c>
      <c r="B56" s="73">
        <v>2003</v>
      </c>
      <c r="C56" s="53">
        <v>8721115</v>
      </c>
      <c r="D56" s="56" t="s">
        <v>76</v>
      </c>
      <c r="E56" s="54"/>
      <c r="F56" s="53">
        <v>5513597</v>
      </c>
      <c r="G56" s="53">
        <v>185126</v>
      </c>
      <c r="H56" s="56" t="s">
        <v>76</v>
      </c>
      <c r="I56" s="56" t="s">
        <v>76</v>
      </c>
      <c r="J56" s="56" t="s">
        <v>76</v>
      </c>
      <c r="K56" s="56" t="s">
        <v>76</v>
      </c>
      <c r="L56" s="56" t="s">
        <v>76</v>
      </c>
      <c r="M56" s="56" t="s">
        <v>76</v>
      </c>
      <c r="N56" s="71">
        <f t="shared" si="1"/>
        <v>5698723</v>
      </c>
      <c r="O56" s="54"/>
      <c r="P56" s="53">
        <v>8029644</v>
      </c>
      <c r="Q56" s="58">
        <f t="shared" si="2"/>
        <v>70.97105425844533</v>
      </c>
    </row>
    <row r="57" spans="1:17" ht="15.75" customHeight="1">
      <c r="A57" s="64" t="s">
        <v>34</v>
      </c>
      <c r="B57" s="74">
        <v>2002</v>
      </c>
      <c r="C57" s="61">
        <v>2654037</v>
      </c>
      <c r="D57" s="61">
        <v>793509</v>
      </c>
      <c r="E57" s="62"/>
      <c r="F57" s="53">
        <v>1544604</v>
      </c>
      <c r="G57" s="61">
        <v>769421</v>
      </c>
      <c r="H57" s="56" t="s">
        <v>76</v>
      </c>
      <c r="I57" s="61">
        <v>250495</v>
      </c>
      <c r="J57" s="61">
        <v>39311</v>
      </c>
      <c r="K57" s="56" t="s">
        <v>76</v>
      </c>
      <c r="L57" s="56" t="s">
        <v>76</v>
      </c>
      <c r="M57" s="61">
        <f>20816+4940</f>
        <v>25756</v>
      </c>
      <c r="N57" s="71">
        <f t="shared" si="1"/>
        <v>3423096</v>
      </c>
      <c r="O57" s="62"/>
      <c r="P57" s="61">
        <v>2356981</v>
      </c>
      <c r="Q57" s="58">
        <f t="shared" si="2"/>
        <v>145.23222715838608</v>
      </c>
    </row>
    <row r="58" spans="1:17" ht="15.75" customHeight="1">
      <c r="A58" s="64" t="s">
        <v>35</v>
      </c>
      <c r="B58" s="74">
        <v>2000</v>
      </c>
      <c r="C58" s="61">
        <v>20437554</v>
      </c>
      <c r="D58" s="61">
        <v>9473772</v>
      </c>
      <c r="E58" s="62"/>
      <c r="F58" s="53">
        <v>2919551</v>
      </c>
      <c r="G58" s="61">
        <v>874429</v>
      </c>
      <c r="H58" s="56" t="s">
        <v>76</v>
      </c>
      <c r="I58" s="56" t="s">
        <v>76</v>
      </c>
      <c r="J58" s="56" t="s">
        <v>76</v>
      </c>
      <c r="K58" s="56" t="s">
        <v>76</v>
      </c>
      <c r="L58" s="56" t="s">
        <v>76</v>
      </c>
      <c r="M58" s="56" t="s">
        <v>76</v>
      </c>
      <c r="N58" s="71">
        <f t="shared" si="1"/>
        <v>13267752</v>
      </c>
      <c r="O58" s="62"/>
      <c r="P58" s="61">
        <v>16498489</v>
      </c>
      <c r="Q58" s="58">
        <f t="shared" si="2"/>
        <v>80.41798251949011</v>
      </c>
    </row>
    <row r="59" spans="1:17" ht="15.75" customHeight="1">
      <c r="A59" s="64" t="s">
        <v>36</v>
      </c>
      <c r="B59" s="74">
        <v>2002</v>
      </c>
      <c r="C59" s="61">
        <v>9670793</v>
      </c>
      <c r="D59" s="56" t="s">
        <v>76</v>
      </c>
      <c r="E59" s="62"/>
      <c r="F59" s="53">
        <v>3922522</v>
      </c>
      <c r="G59" s="61">
        <v>2439067</v>
      </c>
      <c r="H59" s="56" t="s">
        <v>76</v>
      </c>
      <c r="I59" s="56" t="s">
        <v>76</v>
      </c>
      <c r="J59" s="56" t="s">
        <v>76</v>
      </c>
      <c r="K59" s="56" t="s">
        <v>76</v>
      </c>
      <c r="L59" s="56" t="s">
        <v>76</v>
      </c>
      <c r="M59" s="56" t="s">
        <v>76</v>
      </c>
      <c r="N59" s="71">
        <f>SUM(D59:M59)</f>
        <v>6361589</v>
      </c>
      <c r="O59" s="62"/>
      <c r="P59" s="61">
        <v>4935579</v>
      </c>
      <c r="Q59" s="58">
        <f t="shared" si="2"/>
        <v>128.89245618396546</v>
      </c>
    </row>
    <row r="60" spans="1:17" ht="15.75" customHeight="1">
      <c r="A60" s="64" t="s">
        <v>37</v>
      </c>
      <c r="B60" s="60" t="s">
        <v>72</v>
      </c>
      <c r="C60" s="61">
        <v>42328</v>
      </c>
      <c r="D60" s="61">
        <v>12</v>
      </c>
      <c r="E60" s="62"/>
      <c r="F60" s="55" t="s">
        <v>76</v>
      </c>
      <c r="G60" s="61">
        <v>121</v>
      </c>
      <c r="H60" s="56" t="s">
        <v>76</v>
      </c>
      <c r="I60" s="56" t="s">
        <v>76</v>
      </c>
      <c r="J60" s="61">
        <v>1306</v>
      </c>
      <c r="K60" s="56" t="s">
        <v>76</v>
      </c>
      <c r="L60" s="56" t="s">
        <v>76</v>
      </c>
      <c r="M60" s="61">
        <v>262</v>
      </c>
      <c r="N60" s="71">
        <f t="shared" si="1"/>
        <v>1701</v>
      </c>
      <c r="O60" s="62"/>
      <c r="P60" s="61">
        <v>2608</v>
      </c>
      <c r="Q60" s="58">
        <f t="shared" si="2"/>
        <v>65.22239263803681</v>
      </c>
    </row>
    <row r="61" spans="1:17" ht="15.75" customHeight="1">
      <c r="A61" s="64" t="s">
        <v>38</v>
      </c>
      <c r="B61" s="74">
        <v>1999</v>
      </c>
      <c r="C61" s="61">
        <v>4046446</v>
      </c>
      <c r="D61" s="61">
        <v>483865</v>
      </c>
      <c r="E61" s="62"/>
      <c r="F61" s="55" t="s">
        <v>76</v>
      </c>
      <c r="G61" s="61">
        <v>3945</v>
      </c>
      <c r="H61" s="61">
        <v>155420</v>
      </c>
      <c r="I61" s="61">
        <v>6359</v>
      </c>
      <c r="J61" s="56" t="s">
        <v>76</v>
      </c>
      <c r="K61" s="56" t="s">
        <v>76</v>
      </c>
      <c r="L61" s="56" t="s">
        <v>76</v>
      </c>
      <c r="M61" s="56" t="s">
        <v>76</v>
      </c>
      <c r="N61" s="71">
        <f t="shared" si="1"/>
        <v>649589</v>
      </c>
      <c r="O61" s="62"/>
      <c r="P61" s="61">
        <v>1880699</v>
      </c>
      <c r="Q61" s="58">
        <f t="shared" si="2"/>
        <v>34.53976420469198</v>
      </c>
    </row>
    <row r="62" spans="1:17" ht="15.75" customHeight="1">
      <c r="A62" s="64" t="s">
        <v>39</v>
      </c>
      <c r="B62" s="74">
        <v>2001</v>
      </c>
      <c r="C62" s="61">
        <v>18434822</v>
      </c>
      <c r="D62" s="61">
        <v>12253912</v>
      </c>
      <c r="E62" s="62"/>
      <c r="F62" s="55" t="s">
        <v>76</v>
      </c>
      <c r="G62" s="61">
        <v>337394</v>
      </c>
      <c r="H62" s="56" t="s">
        <v>76</v>
      </c>
      <c r="I62" s="56" t="s">
        <v>76</v>
      </c>
      <c r="J62" s="61">
        <v>2438960</v>
      </c>
      <c r="K62" s="56" t="s">
        <v>76</v>
      </c>
      <c r="L62" s="56" t="s">
        <v>76</v>
      </c>
      <c r="M62" s="56" t="s">
        <v>76</v>
      </c>
      <c r="N62" s="71">
        <f t="shared" si="1"/>
        <v>15030266</v>
      </c>
      <c r="O62" s="62"/>
      <c r="P62" s="61">
        <v>15362984</v>
      </c>
      <c r="Q62" s="58">
        <f t="shared" si="2"/>
        <v>97.83428792219011</v>
      </c>
    </row>
    <row r="63" spans="1:17" ht="15.75" customHeight="1">
      <c r="A63" s="78" t="s">
        <v>40</v>
      </c>
      <c r="B63" s="119">
        <v>2002</v>
      </c>
      <c r="C63" s="80">
        <v>1609486</v>
      </c>
      <c r="D63" s="80">
        <v>83802</v>
      </c>
      <c r="E63" s="81"/>
      <c r="F63" s="82" t="s">
        <v>76</v>
      </c>
      <c r="G63" s="80">
        <v>38468</v>
      </c>
      <c r="H63" s="80">
        <v>99340</v>
      </c>
      <c r="I63" s="80">
        <f>428881+97331</f>
        <v>526212</v>
      </c>
      <c r="J63" s="80">
        <v>34998</v>
      </c>
      <c r="K63" s="83" t="s">
        <v>76</v>
      </c>
      <c r="L63" s="83" t="s">
        <v>76</v>
      </c>
      <c r="M63" s="83" t="s">
        <v>76</v>
      </c>
      <c r="N63" s="95">
        <f t="shared" si="1"/>
        <v>782820</v>
      </c>
      <c r="O63" s="81"/>
      <c r="P63" s="80" t="s">
        <v>76</v>
      </c>
      <c r="Q63" s="85" t="s">
        <v>76</v>
      </c>
    </row>
    <row r="64" spans="1:20" ht="15.75" customHeight="1">
      <c r="A64" s="130" t="s">
        <v>117</v>
      </c>
      <c r="B64" s="131"/>
      <c r="C64" s="98">
        <f aca="true" t="shared" si="6" ref="C64:H64">SUM(C65:C91)</f>
        <v>225790280</v>
      </c>
      <c r="D64" s="98">
        <f t="shared" si="6"/>
        <v>31305015.08</v>
      </c>
      <c r="E64" s="99"/>
      <c r="F64" s="98">
        <f t="shared" si="6"/>
        <v>348387.22</v>
      </c>
      <c r="G64" s="98">
        <f t="shared" si="6"/>
        <v>6997498.470000001</v>
      </c>
      <c r="H64" s="98">
        <f t="shared" si="6"/>
        <v>68538.8</v>
      </c>
      <c r="I64" s="100"/>
      <c r="J64" s="100"/>
      <c r="K64" s="100"/>
      <c r="L64" s="100"/>
      <c r="M64" s="100"/>
      <c r="N64" s="98">
        <f>SUM(N65:N91)</f>
        <v>55515814.28</v>
      </c>
      <c r="O64" s="99"/>
      <c r="P64" s="98"/>
      <c r="Q64" s="101"/>
      <c r="R64" s="7"/>
      <c r="S64" s="8"/>
      <c r="T64" s="9"/>
    </row>
    <row r="65" spans="1:19" s="3" customFormat="1" ht="15.75" customHeight="1">
      <c r="A65" s="120" t="s">
        <v>41</v>
      </c>
      <c r="B65" s="103">
        <v>1998</v>
      </c>
      <c r="C65" s="97">
        <v>1889498</v>
      </c>
      <c r="D65" s="97">
        <v>115708</v>
      </c>
      <c r="E65" s="105"/>
      <c r="F65" s="90" t="s">
        <v>76</v>
      </c>
      <c r="G65" s="97">
        <v>45380</v>
      </c>
      <c r="H65" s="91" t="s">
        <v>76</v>
      </c>
      <c r="I65" s="91" t="s">
        <v>76</v>
      </c>
      <c r="J65" s="97">
        <v>1011</v>
      </c>
      <c r="K65" s="97">
        <v>958</v>
      </c>
      <c r="L65" s="97">
        <v>9627</v>
      </c>
      <c r="M65" s="91" t="s">
        <v>76</v>
      </c>
      <c r="N65" s="92">
        <f t="shared" si="1"/>
        <v>172684</v>
      </c>
      <c r="O65" s="105"/>
      <c r="P65" s="97">
        <v>345259</v>
      </c>
      <c r="Q65" s="93">
        <f t="shared" si="2"/>
        <v>50.01578525107239</v>
      </c>
      <c r="R65" s="8"/>
      <c r="S65" s="11"/>
    </row>
    <row r="66" spans="1:18" ht="15.75" customHeight="1">
      <c r="A66" s="64" t="s">
        <v>42</v>
      </c>
      <c r="B66" s="60" t="s">
        <v>71</v>
      </c>
      <c r="C66" s="61">
        <v>6804610</v>
      </c>
      <c r="D66" s="61">
        <v>261270</v>
      </c>
      <c r="E66" s="62"/>
      <c r="F66" s="55" t="s">
        <v>76</v>
      </c>
      <c r="G66" s="61">
        <v>177940</v>
      </c>
      <c r="H66" s="56" t="s">
        <v>76</v>
      </c>
      <c r="I66" s="56" t="s">
        <v>76</v>
      </c>
      <c r="J66" s="61">
        <v>244880</v>
      </c>
      <c r="K66" s="61">
        <v>56140</v>
      </c>
      <c r="L66" s="61">
        <v>35770</v>
      </c>
      <c r="M66" s="56" t="s">
        <v>76</v>
      </c>
      <c r="N66" s="71">
        <f t="shared" si="1"/>
        <v>776000</v>
      </c>
      <c r="O66" s="62"/>
      <c r="P66" s="61">
        <v>1401370</v>
      </c>
      <c r="Q66" s="58">
        <f t="shared" si="2"/>
        <v>55.37438363886768</v>
      </c>
      <c r="R66" s="8"/>
    </row>
    <row r="67" spans="1:18" s="3" customFormat="1" ht="15.75" customHeight="1">
      <c r="A67" s="68" t="s">
        <v>43</v>
      </c>
      <c r="B67" s="52" t="s">
        <v>71</v>
      </c>
      <c r="C67" s="53">
        <v>1426780</v>
      </c>
      <c r="D67" s="53">
        <v>213140</v>
      </c>
      <c r="E67" s="54"/>
      <c r="F67" s="55" t="s">
        <v>76</v>
      </c>
      <c r="G67" s="53">
        <v>35780</v>
      </c>
      <c r="H67" s="56" t="s">
        <v>76</v>
      </c>
      <c r="I67" s="56" t="s">
        <v>76</v>
      </c>
      <c r="J67" s="53">
        <v>48570</v>
      </c>
      <c r="K67" s="53">
        <v>1100</v>
      </c>
      <c r="L67" s="53">
        <v>5340</v>
      </c>
      <c r="M67" s="56" t="s">
        <v>76</v>
      </c>
      <c r="N67" s="71">
        <f t="shared" si="1"/>
        <v>303930</v>
      </c>
      <c r="O67" s="54"/>
      <c r="P67" s="53">
        <v>866080</v>
      </c>
      <c r="Q67" s="58">
        <f t="shared" si="2"/>
        <v>35.09260114539073</v>
      </c>
      <c r="R67" s="8"/>
    </row>
    <row r="68" spans="1:19" s="3" customFormat="1" ht="15.75" customHeight="1">
      <c r="A68" s="68" t="s">
        <v>102</v>
      </c>
      <c r="B68" s="52" t="s">
        <v>79</v>
      </c>
      <c r="C68" s="53">
        <v>1391622</v>
      </c>
      <c r="D68" s="53">
        <v>574916</v>
      </c>
      <c r="E68" s="54" t="s">
        <v>124</v>
      </c>
      <c r="F68" s="55" t="s">
        <v>76</v>
      </c>
      <c r="G68" s="56" t="s">
        <v>76</v>
      </c>
      <c r="H68" s="56" t="s">
        <v>76</v>
      </c>
      <c r="I68" s="56" t="s">
        <v>76</v>
      </c>
      <c r="J68" s="56" t="s">
        <v>76</v>
      </c>
      <c r="K68" s="56" t="s">
        <v>76</v>
      </c>
      <c r="L68" s="56" t="s">
        <v>76</v>
      </c>
      <c r="M68" s="56" t="s">
        <v>76</v>
      </c>
      <c r="N68" s="71">
        <v>574916</v>
      </c>
      <c r="O68" s="54" t="s">
        <v>87</v>
      </c>
      <c r="P68" s="53">
        <v>807529</v>
      </c>
      <c r="Q68" s="58">
        <f t="shared" si="2"/>
        <v>71.19447103447678</v>
      </c>
      <c r="R68" s="8"/>
      <c r="S68" s="12"/>
    </row>
    <row r="69" spans="1:18" ht="15.75" customHeight="1">
      <c r="A69" s="64" t="s">
        <v>82</v>
      </c>
      <c r="B69" s="60">
        <v>2000</v>
      </c>
      <c r="C69" s="61">
        <v>5607935</v>
      </c>
      <c r="D69" s="61">
        <v>924686</v>
      </c>
      <c r="E69" s="62"/>
      <c r="F69" s="55" t="s">
        <v>76</v>
      </c>
      <c r="G69" s="61">
        <v>44602</v>
      </c>
      <c r="H69" s="56" t="s">
        <v>76</v>
      </c>
      <c r="I69" s="56" t="s">
        <v>76</v>
      </c>
      <c r="J69" s="61">
        <v>448891</v>
      </c>
      <c r="K69" s="56" t="s">
        <v>76</v>
      </c>
      <c r="L69" s="56" t="s">
        <v>76</v>
      </c>
      <c r="M69" s="56" t="s">
        <v>76</v>
      </c>
      <c r="N69" s="71">
        <f t="shared" si="1"/>
        <v>1418179</v>
      </c>
      <c r="O69" s="62"/>
      <c r="P69" s="61" t="s">
        <v>76</v>
      </c>
      <c r="Q69" s="58" t="s">
        <v>76</v>
      </c>
      <c r="R69" s="8"/>
    </row>
    <row r="70" spans="1:18" ht="15.75" customHeight="1">
      <c r="A70" s="64" t="s">
        <v>44</v>
      </c>
      <c r="B70" s="67" t="s">
        <v>71</v>
      </c>
      <c r="C70" s="61">
        <v>2878730</v>
      </c>
      <c r="D70" s="61">
        <v>619380</v>
      </c>
      <c r="E70" s="62"/>
      <c r="F70" s="55" t="s">
        <v>76</v>
      </c>
      <c r="G70" s="56" t="s">
        <v>76</v>
      </c>
      <c r="H70" s="56" t="s">
        <v>76</v>
      </c>
      <c r="I70" s="56" t="s">
        <v>76</v>
      </c>
      <c r="J70" s="61">
        <v>701190</v>
      </c>
      <c r="K70" s="61">
        <v>49180</v>
      </c>
      <c r="L70" s="61">
        <v>25780</v>
      </c>
      <c r="M70" s="56" t="s">
        <v>76</v>
      </c>
      <c r="N70" s="71">
        <f t="shared" si="1"/>
        <v>1395530</v>
      </c>
      <c r="O70" s="62"/>
      <c r="P70" s="61">
        <v>2473930</v>
      </c>
      <c r="Q70" s="58">
        <f t="shared" si="2"/>
        <v>56.40943761545395</v>
      </c>
      <c r="R70" s="8"/>
    </row>
    <row r="71" spans="1:18" s="3" customFormat="1" ht="15.75" customHeight="1">
      <c r="A71" s="68" t="s">
        <v>45</v>
      </c>
      <c r="B71" s="74">
        <v>2001</v>
      </c>
      <c r="C71" s="53">
        <v>1705136</v>
      </c>
      <c r="D71" s="53">
        <v>57099</v>
      </c>
      <c r="E71" s="54"/>
      <c r="F71" s="55" t="s">
        <v>76</v>
      </c>
      <c r="G71" s="56" t="s">
        <v>76</v>
      </c>
      <c r="H71" s="56" t="s">
        <v>76</v>
      </c>
      <c r="I71" s="56" t="s">
        <v>76</v>
      </c>
      <c r="J71" s="53">
        <v>136330</v>
      </c>
      <c r="K71" s="53">
        <v>20375</v>
      </c>
      <c r="L71" s="53">
        <v>49435</v>
      </c>
      <c r="M71" s="53">
        <v>10262</v>
      </c>
      <c r="N71" s="71">
        <f t="shared" si="1"/>
        <v>273501</v>
      </c>
      <c r="O71" s="54"/>
      <c r="P71" s="53">
        <v>607324</v>
      </c>
      <c r="Q71" s="58">
        <f t="shared" si="2"/>
        <v>45.033787566438995</v>
      </c>
      <c r="R71" s="8"/>
    </row>
    <row r="72" spans="1:18" ht="15.75" customHeight="1">
      <c r="A72" s="64" t="s">
        <v>46</v>
      </c>
      <c r="B72" s="60" t="s">
        <v>71</v>
      </c>
      <c r="C72" s="61">
        <v>5865530</v>
      </c>
      <c r="D72" s="61">
        <v>149590</v>
      </c>
      <c r="E72" s="62"/>
      <c r="F72" s="55" t="s">
        <v>76</v>
      </c>
      <c r="G72" s="56" t="s">
        <v>76</v>
      </c>
      <c r="H72" s="56" t="s">
        <v>76</v>
      </c>
      <c r="I72" s="56" t="s">
        <v>76</v>
      </c>
      <c r="J72" s="61">
        <v>559090</v>
      </c>
      <c r="K72" s="61">
        <v>44620</v>
      </c>
      <c r="L72" s="61">
        <v>411660</v>
      </c>
      <c r="M72" s="56" t="s">
        <v>76</v>
      </c>
      <c r="N72" s="71">
        <f t="shared" si="1"/>
        <v>1164960</v>
      </c>
      <c r="O72" s="62"/>
      <c r="P72" s="61">
        <v>2188180</v>
      </c>
      <c r="Q72" s="58">
        <f t="shared" si="2"/>
        <v>53.238764635450465</v>
      </c>
      <c r="R72" s="8"/>
    </row>
    <row r="73" spans="1:18" ht="15.75" customHeight="1">
      <c r="A73" s="64" t="s">
        <v>47</v>
      </c>
      <c r="B73" s="60" t="s">
        <v>71</v>
      </c>
      <c r="C73" s="61">
        <v>29897670</v>
      </c>
      <c r="D73" s="61">
        <f>4896510+338600</f>
        <v>5235110</v>
      </c>
      <c r="E73" s="62"/>
      <c r="F73" s="55" t="s">
        <v>76</v>
      </c>
      <c r="G73" s="61">
        <v>1753870</v>
      </c>
      <c r="H73" s="56" t="s">
        <v>76</v>
      </c>
      <c r="I73" s="56" t="s">
        <v>76</v>
      </c>
      <c r="J73" s="61">
        <v>1521930</v>
      </c>
      <c r="K73" s="61">
        <v>30480</v>
      </c>
      <c r="L73" s="61">
        <v>101390</v>
      </c>
      <c r="M73" s="56" t="s">
        <v>76</v>
      </c>
      <c r="N73" s="71">
        <f t="shared" si="1"/>
        <v>8642780</v>
      </c>
      <c r="O73" s="62"/>
      <c r="P73" s="61">
        <v>18419340</v>
      </c>
      <c r="Q73" s="58">
        <f t="shared" si="2"/>
        <v>46.92231100571465</v>
      </c>
      <c r="R73" s="8"/>
    </row>
    <row r="74" spans="1:18" ht="15.75" customHeight="1">
      <c r="A74" s="64" t="s">
        <v>48</v>
      </c>
      <c r="B74" s="60" t="s">
        <v>71</v>
      </c>
      <c r="C74" s="61">
        <v>19097990</v>
      </c>
      <c r="D74" s="61">
        <v>2601120</v>
      </c>
      <c r="E74" s="62"/>
      <c r="F74" s="55" t="s">
        <v>76</v>
      </c>
      <c r="G74" s="61">
        <v>370740</v>
      </c>
      <c r="H74" s="56" t="s">
        <v>76</v>
      </c>
      <c r="I74" s="56" t="s">
        <v>76</v>
      </c>
      <c r="J74" s="61">
        <v>2210350</v>
      </c>
      <c r="K74" s="61">
        <v>756920</v>
      </c>
      <c r="L74" s="61">
        <v>695550</v>
      </c>
      <c r="M74" s="56" t="s">
        <v>76</v>
      </c>
      <c r="N74" s="71">
        <f t="shared" si="1"/>
        <v>6634680</v>
      </c>
      <c r="O74" s="62"/>
      <c r="P74" s="61">
        <v>11830080</v>
      </c>
      <c r="Q74" s="58">
        <f t="shared" si="2"/>
        <v>56.08313722307879</v>
      </c>
      <c r="R74" s="8"/>
    </row>
    <row r="75" spans="1:18" s="3" customFormat="1" ht="15.75" customHeight="1">
      <c r="A75" s="68" t="s">
        <v>49</v>
      </c>
      <c r="B75" s="52" t="s">
        <v>71</v>
      </c>
      <c r="C75" s="53">
        <v>3875180</v>
      </c>
      <c r="D75" s="53">
        <v>744610</v>
      </c>
      <c r="E75" s="54"/>
      <c r="F75" s="55" t="s">
        <v>76</v>
      </c>
      <c r="G75" s="53">
        <v>183320</v>
      </c>
      <c r="H75" s="56" t="s">
        <v>76</v>
      </c>
      <c r="I75" s="56" t="s">
        <v>76</v>
      </c>
      <c r="J75" s="53">
        <v>98000</v>
      </c>
      <c r="K75" s="53">
        <v>19210</v>
      </c>
      <c r="L75" s="53">
        <v>60840</v>
      </c>
      <c r="M75" s="56" t="s">
        <v>76</v>
      </c>
      <c r="N75" s="71">
        <f t="shared" si="1"/>
        <v>1105980</v>
      </c>
      <c r="O75" s="54"/>
      <c r="P75" s="53">
        <v>1976290</v>
      </c>
      <c r="Q75" s="58">
        <f aca="true" t="shared" si="7" ref="Q75:Q96">+N75/P75*100</f>
        <v>55.96243466292903</v>
      </c>
      <c r="R75" s="8"/>
    </row>
    <row r="76" spans="1:18" ht="15.75" customHeight="1">
      <c r="A76" s="64" t="s">
        <v>50</v>
      </c>
      <c r="B76" s="74">
        <v>2000</v>
      </c>
      <c r="C76" s="61">
        <v>4714970</v>
      </c>
      <c r="D76" s="61">
        <v>77970</v>
      </c>
      <c r="E76" s="62"/>
      <c r="F76" s="55" t="s">
        <v>76</v>
      </c>
      <c r="G76" s="56" t="s">
        <v>76</v>
      </c>
      <c r="H76" s="56" t="s">
        <v>76</v>
      </c>
      <c r="I76" s="56" t="s">
        <v>76</v>
      </c>
      <c r="J76" s="61">
        <v>182310</v>
      </c>
      <c r="K76" s="56" t="s">
        <v>76</v>
      </c>
      <c r="L76" s="61">
        <v>16820</v>
      </c>
      <c r="M76" s="56" t="s">
        <v>76</v>
      </c>
      <c r="N76" s="71">
        <f aca="true" t="shared" si="8" ref="N76:N98">SUM(D76:M76)</f>
        <v>277100</v>
      </c>
      <c r="O76" s="62"/>
      <c r="P76" s="61">
        <v>1109360</v>
      </c>
      <c r="Q76" s="58">
        <f t="shared" si="7"/>
        <v>24.978365904665754</v>
      </c>
      <c r="R76" s="8"/>
    </row>
    <row r="77" spans="1:18" ht="15.75" customHeight="1">
      <c r="A77" s="64" t="s">
        <v>51</v>
      </c>
      <c r="B77" s="74">
        <v>2000</v>
      </c>
      <c r="C77" s="61">
        <v>19607094</v>
      </c>
      <c r="D77" s="61">
        <v>2232988</v>
      </c>
      <c r="E77" s="62"/>
      <c r="F77" s="53">
        <v>213886</v>
      </c>
      <c r="G77" s="61">
        <v>1068525</v>
      </c>
      <c r="H77" s="61">
        <v>41953</v>
      </c>
      <c r="I77" s="56" t="s">
        <v>76</v>
      </c>
      <c r="J77" s="61">
        <v>290862</v>
      </c>
      <c r="K77" s="61">
        <v>9113</v>
      </c>
      <c r="L77" s="61">
        <v>166061</v>
      </c>
      <c r="M77" s="56" t="s">
        <v>76</v>
      </c>
      <c r="N77" s="71">
        <f t="shared" si="8"/>
        <v>4023388</v>
      </c>
      <c r="O77" s="62"/>
      <c r="P77" s="61">
        <v>7340221</v>
      </c>
      <c r="Q77" s="58">
        <f t="shared" si="7"/>
        <v>54.81290004755988</v>
      </c>
      <c r="R77" s="8"/>
    </row>
    <row r="78" spans="1:18" ht="15.75" customHeight="1">
      <c r="A78" s="64" t="s">
        <v>52</v>
      </c>
      <c r="B78" s="74">
        <v>2001</v>
      </c>
      <c r="C78" s="61">
        <v>3586200</v>
      </c>
      <c r="D78" s="61">
        <v>167000</v>
      </c>
      <c r="E78" s="62"/>
      <c r="F78" s="55" t="s">
        <v>76</v>
      </c>
      <c r="G78" s="56" t="s">
        <v>76</v>
      </c>
      <c r="H78" s="56" t="s">
        <v>76</v>
      </c>
      <c r="I78" s="56" t="s">
        <v>76</v>
      </c>
      <c r="J78" s="61">
        <v>130200</v>
      </c>
      <c r="K78" s="61">
        <v>55800</v>
      </c>
      <c r="L78" s="61">
        <v>55300</v>
      </c>
      <c r="M78" s="61">
        <v>23200</v>
      </c>
      <c r="N78" s="71">
        <f t="shared" si="8"/>
        <v>431500</v>
      </c>
      <c r="O78" s="62"/>
      <c r="P78" s="61">
        <v>1178100</v>
      </c>
      <c r="Q78" s="58">
        <f t="shared" si="7"/>
        <v>36.62677192088957</v>
      </c>
      <c r="R78" s="8"/>
    </row>
    <row r="79" spans="1:18" ht="15.75" customHeight="1">
      <c r="A79" s="64" t="s">
        <v>53</v>
      </c>
      <c r="B79" s="74">
        <v>2003</v>
      </c>
      <c r="C79" s="61">
        <v>3029700</v>
      </c>
      <c r="D79" s="61">
        <v>852969</v>
      </c>
      <c r="E79" s="62"/>
      <c r="F79" s="55" t="s">
        <v>76</v>
      </c>
      <c r="G79" s="56" t="s">
        <v>76</v>
      </c>
      <c r="H79" s="56" t="s">
        <v>76</v>
      </c>
      <c r="I79" s="56" t="s">
        <v>76</v>
      </c>
      <c r="J79" s="56" t="s">
        <v>76</v>
      </c>
      <c r="K79" s="56" t="s">
        <v>76</v>
      </c>
      <c r="L79" s="56" t="s">
        <v>76</v>
      </c>
      <c r="M79" s="56" t="s">
        <v>76</v>
      </c>
      <c r="N79" s="71">
        <f t="shared" si="8"/>
        <v>852969</v>
      </c>
      <c r="O79" s="62" t="s">
        <v>124</v>
      </c>
      <c r="P79" s="61" t="s">
        <v>76</v>
      </c>
      <c r="Q79" s="58" t="s">
        <v>76</v>
      </c>
      <c r="R79" s="8"/>
    </row>
    <row r="80" spans="1:18" ht="15.75" customHeight="1">
      <c r="A80" s="64" t="s">
        <v>54</v>
      </c>
      <c r="B80" s="60" t="s">
        <v>71</v>
      </c>
      <c r="C80" s="61">
        <v>137600</v>
      </c>
      <c r="D80" s="61">
        <v>7810</v>
      </c>
      <c r="E80" s="62"/>
      <c r="F80" s="55" t="s">
        <v>76</v>
      </c>
      <c r="G80" s="61">
        <v>500</v>
      </c>
      <c r="H80" s="56" t="s">
        <v>76</v>
      </c>
      <c r="I80" s="56" t="s">
        <v>76</v>
      </c>
      <c r="J80" s="61">
        <v>12830</v>
      </c>
      <c r="K80" s="61">
        <v>630</v>
      </c>
      <c r="L80" s="61">
        <v>2960</v>
      </c>
      <c r="M80" s="56" t="s">
        <v>76</v>
      </c>
      <c r="N80" s="71">
        <f t="shared" si="8"/>
        <v>24730</v>
      </c>
      <c r="O80" s="62"/>
      <c r="P80" s="61">
        <v>61730</v>
      </c>
      <c r="Q80" s="58">
        <f t="shared" si="7"/>
        <v>40.06155839948161</v>
      </c>
      <c r="R80" s="8"/>
    </row>
    <row r="81" spans="1:18" ht="15.75" customHeight="1">
      <c r="A81" s="64" t="s">
        <v>55</v>
      </c>
      <c r="B81" s="74">
        <v>2001</v>
      </c>
      <c r="C81" s="61">
        <v>11620</v>
      </c>
      <c r="D81" s="61">
        <v>3572</v>
      </c>
      <c r="E81" s="62"/>
      <c r="F81" s="55" t="s">
        <v>76</v>
      </c>
      <c r="G81" s="56" t="s">
        <v>76</v>
      </c>
      <c r="H81" s="56" t="s">
        <v>76</v>
      </c>
      <c r="I81" s="56" t="s">
        <v>76</v>
      </c>
      <c r="J81" s="61">
        <v>426</v>
      </c>
      <c r="K81" s="56" t="s">
        <v>76</v>
      </c>
      <c r="L81" s="56" t="s">
        <v>76</v>
      </c>
      <c r="M81" s="56" t="s">
        <v>76</v>
      </c>
      <c r="N81" s="71">
        <f t="shared" si="8"/>
        <v>3998</v>
      </c>
      <c r="O81" s="62"/>
      <c r="P81" s="61">
        <v>9232</v>
      </c>
      <c r="Q81" s="58">
        <f t="shared" si="7"/>
        <v>43.305892547660314</v>
      </c>
      <c r="R81" s="8"/>
    </row>
    <row r="82" spans="1:18" ht="15.75" customHeight="1">
      <c r="A82" s="64" t="s">
        <v>56</v>
      </c>
      <c r="B82" s="60" t="s">
        <v>71</v>
      </c>
      <c r="C82" s="61">
        <v>2239290</v>
      </c>
      <c r="D82" s="61">
        <v>102780</v>
      </c>
      <c r="E82" s="62"/>
      <c r="F82" s="55" t="s">
        <v>76</v>
      </c>
      <c r="G82" s="61">
        <v>16040</v>
      </c>
      <c r="H82" s="56" t="s">
        <v>76</v>
      </c>
      <c r="I82" s="56" t="s">
        <v>76</v>
      </c>
      <c r="J82" s="61">
        <v>58290</v>
      </c>
      <c r="K82" s="61">
        <v>2650</v>
      </c>
      <c r="L82" s="61">
        <v>2520</v>
      </c>
      <c r="M82" s="56" t="s">
        <v>76</v>
      </c>
      <c r="N82" s="71">
        <f t="shared" si="8"/>
        <v>182280</v>
      </c>
      <c r="O82" s="62"/>
      <c r="P82" s="61">
        <v>1009530</v>
      </c>
      <c r="Q82" s="58">
        <f t="shared" si="7"/>
        <v>18.055927015541887</v>
      </c>
      <c r="R82" s="8"/>
    </row>
    <row r="83" spans="1:18" s="3" customFormat="1" ht="15.75" customHeight="1">
      <c r="A83" s="68" t="s">
        <v>57</v>
      </c>
      <c r="B83" s="73">
        <v>1999</v>
      </c>
      <c r="C83" s="53">
        <v>1038246</v>
      </c>
      <c r="D83" s="53">
        <v>51580</v>
      </c>
      <c r="E83" s="54"/>
      <c r="F83" s="55" t="s">
        <v>76</v>
      </c>
      <c r="G83" s="55" t="s">
        <v>76</v>
      </c>
      <c r="H83" s="55" t="s">
        <v>76</v>
      </c>
      <c r="I83" s="55" t="s">
        <v>76</v>
      </c>
      <c r="J83" s="53">
        <v>182592</v>
      </c>
      <c r="K83" s="53">
        <v>1456</v>
      </c>
      <c r="L83" s="53">
        <v>91313</v>
      </c>
      <c r="M83" s="53">
        <v>1233</v>
      </c>
      <c r="N83" s="71">
        <f t="shared" si="8"/>
        <v>328174</v>
      </c>
      <c r="O83" s="54"/>
      <c r="P83" s="53" t="s">
        <v>76</v>
      </c>
      <c r="Q83" s="58" t="s">
        <v>76</v>
      </c>
      <c r="R83" s="30"/>
    </row>
    <row r="84" spans="1:18" ht="15.75" customHeight="1">
      <c r="A84" s="64" t="s">
        <v>58</v>
      </c>
      <c r="B84" s="74">
        <v>2002</v>
      </c>
      <c r="C84" s="61">
        <v>19324800</v>
      </c>
      <c r="D84" s="61">
        <v>8293690</v>
      </c>
      <c r="E84" s="62"/>
      <c r="F84" s="55" t="s">
        <v>76</v>
      </c>
      <c r="G84" s="56" t="s">
        <v>76</v>
      </c>
      <c r="H84" s="56" t="s">
        <v>76</v>
      </c>
      <c r="I84" s="56" t="s">
        <v>76</v>
      </c>
      <c r="J84" s="56" t="s">
        <v>76</v>
      </c>
      <c r="K84" s="56" t="s">
        <v>76</v>
      </c>
      <c r="L84" s="56" t="s">
        <v>76</v>
      </c>
      <c r="M84" s="56" t="s">
        <v>76</v>
      </c>
      <c r="N84" s="71">
        <f t="shared" si="8"/>
        <v>8293690</v>
      </c>
      <c r="O84" s="62"/>
      <c r="P84" s="61">
        <v>13066500</v>
      </c>
      <c r="Q84" s="58">
        <f t="shared" si="7"/>
        <v>63.47292695059886</v>
      </c>
      <c r="R84" s="8"/>
    </row>
    <row r="85" spans="1:18" ht="15.75" customHeight="1">
      <c r="A85" s="64" t="s">
        <v>59</v>
      </c>
      <c r="B85" s="74">
        <v>1999</v>
      </c>
      <c r="C85" s="61">
        <v>5188955</v>
      </c>
      <c r="D85" s="61">
        <v>220271</v>
      </c>
      <c r="E85" s="62"/>
      <c r="F85" s="53">
        <v>25113</v>
      </c>
      <c r="G85" s="56" t="s">
        <v>76</v>
      </c>
      <c r="H85" s="61">
        <v>7111</v>
      </c>
      <c r="I85" s="61">
        <v>163693</v>
      </c>
      <c r="J85" s="61">
        <v>24517</v>
      </c>
      <c r="K85" s="61">
        <v>48705</v>
      </c>
      <c r="L85" s="61">
        <v>84364</v>
      </c>
      <c r="M85" s="56" t="s">
        <v>76</v>
      </c>
      <c r="N85" s="71">
        <f t="shared" si="8"/>
        <v>573774</v>
      </c>
      <c r="O85" s="62"/>
      <c r="P85" s="61">
        <v>1761672</v>
      </c>
      <c r="Q85" s="58">
        <f t="shared" si="7"/>
        <v>32.569854093156955</v>
      </c>
      <c r="R85" s="8"/>
    </row>
    <row r="86" spans="1:18" ht="15.75" customHeight="1">
      <c r="A86" s="76" t="s">
        <v>106</v>
      </c>
      <c r="B86" s="74">
        <v>2002</v>
      </c>
      <c r="C86" s="61">
        <v>15707957</v>
      </c>
      <c r="D86" s="61">
        <v>2469278.08</v>
      </c>
      <c r="E86" s="62"/>
      <c r="F86" s="53">
        <v>475.22</v>
      </c>
      <c r="G86" s="53">
        <v>2710420.47</v>
      </c>
      <c r="H86" s="61">
        <v>11091.8</v>
      </c>
      <c r="I86" s="70" t="s">
        <v>107</v>
      </c>
      <c r="J86" s="61">
        <v>336080.78</v>
      </c>
      <c r="K86" s="61">
        <v>26521.41</v>
      </c>
      <c r="L86" s="61">
        <v>183174.15</v>
      </c>
      <c r="M86" s="61">
        <v>8885.37</v>
      </c>
      <c r="N86" s="71">
        <f>+M86+L86+K86+J86+H86+G86+F86+D86+V86</f>
        <v>5745927.280000001</v>
      </c>
      <c r="O86" s="62"/>
      <c r="P86" s="61">
        <v>8942613</v>
      </c>
      <c r="Q86" s="58">
        <f t="shared" si="7"/>
        <v>64.25333713982704</v>
      </c>
      <c r="R86" s="8"/>
    </row>
    <row r="87" spans="1:18" ht="15.75" customHeight="1">
      <c r="A87" s="64" t="s">
        <v>133</v>
      </c>
      <c r="B87" s="74">
        <v>2001</v>
      </c>
      <c r="C87" s="61">
        <v>3462427</v>
      </c>
      <c r="D87" s="61">
        <v>444852</v>
      </c>
      <c r="E87" s="62"/>
      <c r="F87" s="55" t="s">
        <v>76</v>
      </c>
      <c r="G87" s="61">
        <v>120850</v>
      </c>
      <c r="H87" s="61">
        <v>94</v>
      </c>
      <c r="I87" s="61">
        <v>540</v>
      </c>
      <c r="J87" s="61">
        <v>184628</v>
      </c>
      <c r="K87" s="61">
        <v>38048</v>
      </c>
      <c r="L87" s="61">
        <v>16890</v>
      </c>
      <c r="M87" s="61">
        <f>152+11373</f>
        <v>11525</v>
      </c>
      <c r="N87" s="71">
        <f t="shared" si="8"/>
        <v>817427</v>
      </c>
      <c r="O87" s="62"/>
      <c r="P87" s="61" t="s">
        <v>76</v>
      </c>
      <c r="Q87" s="58" t="s">
        <v>76</v>
      </c>
      <c r="R87" s="8"/>
    </row>
    <row r="88" spans="1:18" ht="15.75" customHeight="1">
      <c r="A88" s="64" t="s">
        <v>81</v>
      </c>
      <c r="B88" s="74">
        <v>2000</v>
      </c>
      <c r="C88" s="61">
        <v>950269</v>
      </c>
      <c r="D88" s="61">
        <v>38190</v>
      </c>
      <c r="E88" s="62"/>
      <c r="F88" s="55" t="s">
        <v>76</v>
      </c>
      <c r="G88" s="61">
        <f>48009+24893</f>
        <v>72902</v>
      </c>
      <c r="H88" s="56" t="s">
        <v>76</v>
      </c>
      <c r="I88" s="56" t="s">
        <v>76</v>
      </c>
      <c r="J88" s="61">
        <v>11293</v>
      </c>
      <c r="K88" s="56" t="s">
        <v>76</v>
      </c>
      <c r="L88" s="56" t="s">
        <v>76</v>
      </c>
      <c r="M88" s="56" t="s">
        <v>76</v>
      </c>
      <c r="N88" s="71">
        <f t="shared" si="8"/>
        <v>122385</v>
      </c>
      <c r="O88" s="62"/>
      <c r="P88" s="61">
        <v>170804</v>
      </c>
      <c r="Q88" s="58">
        <f t="shared" si="7"/>
        <v>71.65230322474883</v>
      </c>
      <c r="R88" s="8"/>
    </row>
    <row r="89" spans="1:18" ht="15.75" customHeight="1">
      <c r="A89" s="64" t="s">
        <v>60</v>
      </c>
      <c r="B89" s="74">
        <v>1999</v>
      </c>
      <c r="C89" s="61">
        <v>42180951</v>
      </c>
      <c r="D89" s="61">
        <v>2486116</v>
      </c>
      <c r="E89" s="62"/>
      <c r="F89" s="53">
        <v>108913</v>
      </c>
      <c r="G89" s="61">
        <v>396629</v>
      </c>
      <c r="H89" s="61">
        <v>8289</v>
      </c>
      <c r="I89" s="56" t="s">
        <v>76</v>
      </c>
      <c r="J89" s="61">
        <v>3234693</v>
      </c>
      <c r="K89" s="61">
        <v>143547</v>
      </c>
      <c r="L89" s="61">
        <v>583575</v>
      </c>
      <c r="M89" s="56" t="s">
        <v>76</v>
      </c>
      <c r="N89" s="71">
        <f t="shared" si="8"/>
        <v>6961762</v>
      </c>
      <c r="O89" s="62"/>
      <c r="P89" s="61">
        <v>12459456</v>
      </c>
      <c r="Q89" s="58">
        <f t="shared" si="7"/>
        <v>55.87532874629518</v>
      </c>
      <c r="R89" s="8"/>
    </row>
    <row r="90" spans="1:18" ht="15.75" customHeight="1">
      <c r="A90" s="64" t="s">
        <v>61</v>
      </c>
      <c r="B90" s="60" t="s">
        <v>71</v>
      </c>
      <c r="C90" s="61">
        <v>7641890</v>
      </c>
      <c r="D90" s="61">
        <v>275420</v>
      </c>
      <c r="E90" s="62"/>
      <c r="F90" s="55" t="s">
        <v>76</v>
      </c>
      <c r="G90" s="56" t="s">
        <v>76</v>
      </c>
      <c r="H90" s="56" t="s">
        <v>76</v>
      </c>
      <c r="I90" s="56" t="s">
        <v>76</v>
      </c>
      <c r="J90" s="61">
        <v>481990</v>
      </c>
      <c r="K90" s="61">
        <v>24510</v>
      </c>
      <c r="L90" s="61">
        <v>305660</v>
      </c>
      <c r="M90" s="56" t="s">
        <v>76</v>
      </c>
      <c r="N90" s="71">
        <f t="shared" si="8"/>
        <v>1087580</v>
      </c>
      <c r="O90" s="62"/>
      <c r="P90" s="61">
        <v>2696510</v>
      </c>
      <c r="Q90" s="58">
        <f t="shared" si="7"/>
        <v>40.3328747158364</v>
      </c>
      <c r="R90" s="8"/>
    </row>
    <row r="91" spans="1:18" ht="15.75" customHeight="1">
      <c r="A91" s="78" t="s">
        <v>62</v>
      </c>
      <c r="B91" s="121" t="s">
        <v>71</v>
      </c>
      <c r="C91" s="80">
        <v>16527630</v>
      </c>
      <c r="D91" s="80">
        <v>2083900</v>
      </c>
      <c r="E91" s="81"/>
      <c r="F91" s="82" t="s">
        <v>76</v>
      </c>
      <c r="G91" s="83" t="s">
        <v>76</v>
      </c>
      <c r="H91" s="83" t="s">
        <v>76</v>
      </c>
      <c r="I91" s="83" t="s">
        <v>76</v>
      </c>
      <c r="J91" s="80">
        <v>1126300</v>
      </c>
      <c r="K91" s="80">
        <v>7180</v>
      </c>
      <c r="L91" s="80">
        <v>108610</v>
      </c>
      <c r="M91" s="83" t="s">
        <v>76</v>
      </c>
      <c r="N91" s="95">
        <f t="shared" si="8"/>
        <v>3325990</v>
      </c>
      <c r="O91" s="81"/>
      <c r="P91" s="80">
        <v>6402490</v>
      </c>
      <c r="Q91" s="85">
        <f t="shared" si="7"/>
        <v>51.94838258240153</v>
      </c>
      <c r="R91" s="8"/>
    </row>
    <row r="92" spans="1:20" s="35" customFormat="1" ht="15.75" customHeight="1">
      <c r="A92" s="123" t="s">
        <v>118</v>
      </c>
      <c r="B92" s="124"/>
      <c r="C92" s="125">
        <f>SUM(C93:C98)</f>
        <v>471662461</v>
      </c>
      <c r="D92" s="125">
        <f>SUM(D93:D98)</f>
        <v>12184108</v>
      </c>
      <c r="E92" s="126"/>
      <c r="F92" s="125">
        <v>177000</v>
      </c>
      <c r="G92" s="125">
        <f>SUM(G93:G98)</f>
        <v>88196</v>
      </c>
      <c r="H92" s="125">
        <v>758000</v>
      </c>
      <c r="I92" s="127"/>
      <c r="J92" s="128"/>
      <c r="K92" s="127"/>
      <c r="L92" s="128"/>
      <c r="M92" s="128"/>
      <c r="N92" s="125">
        <f>SUM(N93:N98)</f>
        <v>17572420</v>
      </c>
      <c r="O92" s="126"/>
      <c r="P92" s="125"/>
      <c r="Q92" s="129"/>
      <c r="R92" s="33"/>
      <c r="S92" s="34"/>
      <c r="T92" s="34"/>
    </row>
    <row r="93" spans="1:19" ht="15.75" customHeight="1">
      <c r="A93" s="86" t="s">
        <v>95</v>
      </c>
      <c r="B93" s="122">
        <v>2003</v>
      </c>
      <c r="C93" s="88">
        <v>7949</v>
      </c>
      <c r="D93" s="91" t="s">
        <v>76</v>
      </c>
      <c r="E93" s="89"/>
      <c r="F93" s="90" t="s">
        <v>76</v>
      </c>
      <c r="G93" s="88">
        <v>6</v>
      </c>
      <c r="H93" s="91" t="s">
        <v>76</v>
      </c>
      <c r="I93" s="91" t="s">
        <v>76</v>
      </c>
      <c r="J93" s="91" t="s">
        <v>76</v>
      </c>
      <c r="K93" s="91" t="s">
        <v>76</v>
      </c>
      <c r="L93" s="91" t="s">
        <v>76</v>
      </c>
      <c r="M93" s="91" t="s">
        <v>76</v>
      </c>
      <c r="N93" s="92">
        <f t="shared" si="8"/>
        <v>6</v>
      </c>
      <c r="O93" s="89"/>
      <c r="P93" s="88">
        <v>5035</v>
      </c>
      <c r="Q93" s="93">
        <f t="shared" si="7"/>
        <v>0.11916583912611718</v>
      </c>
      <c r="S93" s="9"/>
    </row>
    <row r="94" spans="1:19" ht="15.75" customHeight="1">
      <c r="A94" s="68" t="s">
        <v>63</v>
      </c>
      <c r="B94" s="73">
        <v>2001</v>
      </c>
      <c r="C94" s="53">
        <v>455723000</v>
      </c>
      <c r="D94" s="53">
        <v>12141000</v>
      </c>
      <c r="E94" s="54"/>
      <c r="F94" s="57">
        <v>177000</v>
      </c>
      <c r="G94" s="57">
        <v>74000</v>
      </c>
      <c r="H94" s="57">
        <v>758000</v>
      </c>
      <c r="I94" s="57">
        <v>30338</v>
      </c>
      <c r="J94" s="57">
        <v>3454000</v>
      </c>
      <c r="K94" s="77" t="s">
        <v>76</v>
      </c>
      <c r="L94" s="57">
        <v>650000</v>
      </c>
      <c r="M94" s="57">
        <v>136357</v>
      </c>
      <c r="N94" s="71">
        <f>SUM(D94:M94)</f>
        <v>17420695</v>
      </c>
      <c r="O94" s="62"/>
      <c r="P94" s="53" t="s">
        <v>76</v>
      </c>
      <c r="Q94" s="58" t="s">
        <v>76</v>
      </c>
      <c r="S94" s="9"/>
    </row>
    <row r="95" spans="1:19" ht="15.75" customHeight="1">
      <c r="A95" s="64" t="s">
        <v>96</v>
      </c>
      <c r="B95" s="74">
        <v>2002</v>
      </c>
      <c r="C95" s="61">
        <v>667</v>
      </c>
      <c r="D95" s="56" t="s">
        <v>76</v>
      </c>
      <c r="E95" s="62"/>
      <c r="F95" s="55" t="s">
        <v>76</v>
      </c>
      <c r="G95" s="61">
        <v>8</v>
      </c>
      <c r="H95" s="56" t="s">
        <v>76</v>
      </c>
      <c r="I95" s="56" t="s">
        <v>76</v>
      </c>
      <c r="J95" s="56" t="s">
        <v>76</v>
      </c>
      <c r="K95" s="56" t="s">
        <v>76</v>
      </c>
      <c r="L95" s="56" t="s">
        <v>76</v>
      </c>
      <c r="M95" s="56" t="s">
        <v>76</v>
      </c>
      <c r="N95" s="71">
        <f t="shared" si="8"/>
        <v>8</v>
      </c>
      <c r="O95" s="62"/>
      <c r="P95" s="61">
        <v>302</v>
      </c>
      <c r="Q95" s="58">
        <f t="shared" si="7"/>
        <v>2.6490066225165565</v>
      </c>
      <c r="S95" s="9"/>
    </row>
    <row r="96" spans="1:19" ht="15.75" customHeight="1">
      <c r="A96" s="64" t="s">
        <v>97</v>
      </c>
      <c r="B96" s="74">
        <v>2002</v>
      </c>
      <c r="C96" s="61">
        <v>289545</v>
      </c>
      <c r="D96" s="61">
        <v>953</v>
      </c>
      <c r="E96" s="62" t="s">
        <v>124</v>
      </c>
      <c r="F96" s="55" t="s">
        <v>76</v>
      </c>
      <c r="G96" s="56" t="s">
        <v>76</v>
      </c>
      <c r="H96" s="56" t="s">
        <v>76</v>
      </c>
      <c r="I96" s="56" t="s">
        <v>76</v>
      </c>
      <c r="J96" s="56" t="s">
        <v>76</v>
      </c>
      <c r="K96" s="56" t="s">
        <v>76</v>
      </c>
      <c r="L96" s="56" t="s">
        <v>76</v>
      </c>
      <c r="M96" s="56" t="s">
        <v>76</v>
      </c>
      <c r="N96" s="71">
        <v>953</v>
      </c>
      <c r="O96" s="62"/>
      <c r="P96" s="61">
        <v>6232</v>
      </c>
      <c r="Q96" s="58">
        <f t="shared" si="7"/>
        <v>15.292041078305521</v>
      </c>
      <c r="S96" s="9"/>
    </row>
    <row r="97" spans="1:17" ht="15.75" customHeight="1">
      <c r="A97" s="64" t="s">
        <v>64</v>
      </c>
      <c r="B97" s="74">
        <v>2002</v>
      </c>
      <c r="C97" s="61">
        <v>15640348</v>
      </c>
      <c r="D97" s="61">
        <v>42155</v>
      </c>
      <c r="E97" s="62"/>
      <c r="F97" s="55" t="s">
        <v>76</v>
      </c>
      <c r="G97" s="61">
        <v>14178</v>
      </c>
      <c r="H97" s="56" t="s">
        <v>76</v>
      </c>
      <c r="I97" s="56" t="s">
        <v>76</v>
      </c>
      <c r="J97" s="61">
        <v>78097</v>
      </c>
      <c r="K97" s="56" t="s">
        <v>76</v>
      </c>
      <c r="L97" s="61">
        <v>7353</v>
      </c>
      <c r="M97" s="61">
        <f>2587+6384</f>
        <v>8971</v>
      </c>
      <c r="N97" s="71">
        <f t="shared" si="8"/>
        <v>150754</v>
      </c>
      <c r="O97" s="62"/>
      <c r="P97" s="61" t="s">
        <v>76</v>
      </c>
      <c r="Q97" s="58" t="s">
        <v>76</v>
      </c>
    </row>
    <row r="98" spans="1:17" ht="15.75" customHeight="1">
      <c r="A98" s="64" t="s">
        <v>134</v>
      </c>
      <c r="B98" s="74">
        <v>2002</v>
      </c>
      <c r="C98" s="61">
        <v>952</v>
      </c>
      <c r="D98" s="56" t="s">
        <v>76</v>
      </c>
      <c r="E98" s="62"/>
      <c r="F98" s="55" t="s">
        <v>76</v>
      </c>
      <c r="G98" s="61">
        <v>4</v>
      </c>
      <c r="H98" s="56" t="s">
        <v>76</v>
      </c>
      <c r="I98" s="56" t="s">
        <v>76</v>
      </c>
      <c r="J98" s="56" t="s">
        <v>76</v>
      </c>
      <c r="K98" s="56" t="s">
        <v>76</v>
      </c>
      <c r="L98" s="56" t="s">
        <v>76</v>
      </c>
      <c r="M98" s="56" t="s">
        <v>76</v>
      </c>
      <c r="N98" s="71">
        <f t="shared" si="8"/>
        <v>4</v>
      </c>
      <c r="O98" s="62"/>
      <c r="P98" s="61" t="s">
        <v>76</v>
      </c>
      <c r="Q98" s="58" t="s">
        <v>76</v>
      </c>
    </row>
    <row r="99" spans="1:17" ht="15.75" customHeight="1">
      <c r="A99" s="6"/>
      <c r="B99" s="17"/>
      <c r="C99" s="18"/>
      <c r="D99" s="19"/>
      <c r="E99" s="20"/>
      <c r="F99" s="21"/>
      <c r="G99" s="18"/>
      <c r="H99" s="19"/>
      <c r="I99" s="19"/>
      <c r="J99" s="19"/>
      <c r="K99" s="19"/>
      <c r="L99" s="19"/>
      <c r="M99" s="19"/>
      <c r="N99" s="22"/>
      <c r="O99" s="20"/>
      <c r="P99" s="18"/>
      <c r="Q99" s="18"/>
    </row>
    <row r="100" spans="1:2" ht="15.75" customHeight="1">
      <c r="A100" s="14" t="s">
        <v>105</v>
      </c>
      <c r="B100" s="15"/>
    </row>
    <row r="101" spans="1:2" ht="15.75" customHeight="1">
      <c r="A101" s="24" t="s">
        <v>136</v>
      </c>
      <c r="B101" s="15"/>
    </row>
    <row r="102" spans="1:2" ht="15.75" customHeight="1">
      <c r="A102" s="24" t="s">
        <v>137</v>
      </c>
      <c r="B102" s="15"/>
    </row>
    <row r="103" spans="1:2" ht="15.75" customHeight="1">
      <c r="A103" s="24" t="s">
        <v>149</v>
      </c>
      <c r="B103" s="15"/>
    </row>
    <row r="104" spans="1:2" ht="15.75" customHeight="1">
      <c r="A104" s="24"/>
      <c r="B104" s="15"/>
    </row>
    <row r="105" spans="1:2" ht="15.75" customHeight="1">
      <c r="A105" s="14" t="s">
        <v>93</v>
      </c>
      <c r="B105" s="15"/>
    </row>
    <row r="106" spans="1:4" ht="15.75" customHeight="1">
      <c r="A106" s="26" t="s">
        <v>139</v>
      </c>
      <c r="B106" s="15"/>
      <c r="D106" s="1" t="s">
        <v>121</v>
      </c>
    </row>
    <row r="107" spans="1:2" ht="15.75" customHeight="1">
      <c r="A107" s="27" t="s">
        <v>140</v>
      </c>
      <c r="B107" s="15"/>
    </row>
    <row r="108" spans="1:2" ht="15.75" customHeight="1">
      <c r="A108" s="28" t="s">
        <v>141</v>
      </c>
      <c r="B108" s="15"/>
    </row>
    <row r="109" spans="1:2" ht="15.75" customHeight="1">
      <c r="A109" s="28" t="s">
        <v>142</v>
      </c>
      <c r="B109" s="15"/>
    </row>
    <row r="110" spans="1:2" ht="15.75" customHeight="1">
      <c r="A110" s="28" t="s">
        <v>143</v>
      </c>
      <c r="B110" s="15"/>
    </row>
    <row r="111" spans="1:2" ht="15.75" customHeight="1">
      <c r="A111" s="28" t="s">
        <v>144</v>
      </c>
      <c r="B111" s="15"/>
    </row>
    <row r="112" spans="1:2" ht="15.75" customHeight="1">
      <c r="A112" s="28" t="s">
        <v>145</v>
      </c>
      <c r="B112" s="15"/>
    </row>
    <row r="113" spans="1:2" ht="15.75" customHeight="1">
      <c r="A113" s="28" t="s">
        <v>146</v>
      </c>
      <c r="B113" s="15"/>
    </row>
    <row r="114" ht="15.75" customHeight="1">
      <c r="A114" s="29" t="s">
        <v>147</v>
      </c>
    </row>
  </sheetData>
  <sheetProtection/>
  <mergeCells count="11">
    <mergeCell ref="A26:B26"/>
    <mergeCell ref="A34:B34"/>
    <mergeCell ref="A42:B42"/>
    <mergeCell ref="A64:B64"/>
    <mergeCell ref="P4:P5"/>
    <mergeCell ref="Q4:Q5"/>
    <mergeCell ref="A2:E2"/>
    <mergeCell ref="A4:A5"/>
    <mergeCell ref="C4:C5"/>
    <mergeCell ref="B4:B5"/>
    <mergeCell ref="D4:O4"/>
  </mergeCells>
  <printOptions/>
  <pageMargins left="0.1968503937007874" right="0.1968503937007874" top="0.63" bottom="0.4724409448818898" header="0.64" footer="0.4330708661417323"/>
  <pageSetup horizontalDpi="600" verticalDpi="600" orientation="landscape" paperSize="9" scale="70" r:id="rId3"/>
  <ignoredErrors>
    <ignoredError sqref="G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2011-10-21T08:05:30Z</cp:lastPrinted>
  <dcterms:created xsi:type="dcterms:W3CDTF">2008-09-01T13:32:59Z</dcterms:created>
  <dcterms:modified xsi:type="dcterms:W3CDTF">2011-10-21T08:05:40Z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-2082571877</vt:i4>
  </property>
  <property fmtid="{D5CDD505-2E9C-101B-9397-08002B2CF9AE}" pid="3" name="_EmailSubject">
    <vt:lpwstr>Master data table 9</vt:lpwstr>
  </property>
  <property fmtid="{D5CDD505-2E9C-101B-9397-08002B2CF9AE}" pid="4" name="_AuthorEmail">
    <vt:lpwstr>Stephanie.Petit@fao.org</vt:lpwstr>
  </property>
  <property fmtid="{D5CDD505-2E9C-101B-9397-08002B2CF9AE}" pid="5" name="_AuthorEmailDisplayName">
    <vt:lpwstr>Petit, Stephanie (ESSS)</vt:lpwstr>
  </property>
  <property fmtid="{D5CDD505-2E9C-101B-9397-08002B2CF9AE}" pid="6" name="_ReviewingToolsShownOnce">
    <vt:lpwstr/>
  </property>
</Properties>
</file>