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6.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xml" ContentType="application/vnd.openxmlformats-officedocument.themeOverrid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2.xml" ContentType="application/vnd.openxmlformats-officedocument.themeOverrid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3.xml" ContentType="application/vnd.openxmlformats-officedocument.themeOverride+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updateLinks="never" codeName="Questa_cartella_di_lavoro" defaultThemeVersion="166925"/>
  <mc:AlternateContent xmlns:mc="http://schemas.openxmlformats.org/markup-compatibility/2006">
    <mc:Choice Requires="x15">
      <x15ac:absPath xmlns:x15ac="http://schemas.microsoft.com/office/spreadsheetml/2010/11/ac" url="https://d.docs.live.net/e3e9d1ee9e2b3690/Desktop/TEER/TEER template/"/>
    </mc:Choice>
  </mc:AlternateContent>
  <xr:revisionPtr revIDLastSave="11" documentId="8_{5131AA20-5F89-473E-8E71-C14B322A222F}" xr6:coauthVersionLast="46" xr6:coauthVersionMax="46" xr10:uidLastSave="{6FE78067-2791-44D0-80FA-C8A0250D82C3}"/>
  <workbookProtection workbookAlgorithmName="SHA-512" workbookHashValue="wl38QZK5izDtMw6diuydWNIW+Lg7AMrBDE04em4L2xMxKFZxcQOXLkjYTOMyHd2hpFNrUWuuqI+0ahwwCNzZUw==" workbookSaltValue="XCAa5US3tvQJIih2J7r+UQ==" workbookSpinCount="100000" lockStructure="1"/>
  <bookViews>
    <workbookView xWindow="-110" yWindow="-110" windowWidth="19420" windowHeight="10420" tabRatio="803" xr2:uid="{3B9EE8E9-4B8F-3B4C-BD24-A942A859FEF2}"/>
  </bookViews>
  <sheets>
    <sheet name="General" sheetId="20" r:id="rId1"/>
    <sheet name="IU 1" sheetId="12" state="hidden" r:id="rId2"/>
    <sheet name="IU 2" sheetId="76" state="hidden" r:id="rId3"/>
    <sheet name="IU 3" sheetId="77" state="hidden" r:id="rId4"/>
    <sheet name="IU 4" sheetId="78" state="hidden" r:id="rId5"/>
    <sheet name="IU 5" sheetId="79" state="hidden" r:id="rId6"/>
    <sheet name="Costs (Tier 1)" sheetId="19" state="hidden" r:id="rId7"/>
    <sheet name="Costs (Tier 2)" sheetId="33" state="hidden" r:id="rId8"/>
    <sheet name="Cost breakdown" sheetId="40" state="hidden" r:id="rId9"/>
    <sheet name="Dashboard" sheetId="46" state="hidden" r:id="rId10"/>
    <sheet name="Dashboard data" sheetId="47" state="hidden" r:id="rId11"/>
    <sheet name="Drop-downs" sheetId="15" state="hidden" r:id="rId12"/>
    <sheet name="Export - General+IUs" sheetId="43" state="hidden" r:id="rId13"/>
    <sheet name="Export - Costs" sheetId="45" state="hidden" r:id="rId14"/>
  </sheets>
  <externalReferences>
    <externalReference r:id="rId15"/>
    <externalReference r:id="rId16"/>
    <externalReference r:id="rId17"/>
  </externalReferences>
  <definedNames>
    <definedName name="_12_COUNTRY" localSheetId="7">'[1]Drop-downs'!$C$4:$C$253</definedName>
    <definedName name="_12_COUNTRY" localSheetId="12">'[2]Drop-downs'!$C$4:$C$253</definedName>
    <definedName name="_12_COUNTRY">'Drop-downs'!$C$4:$C$253</definedName>
    <definedName name="_14_OBJECTIVES">'Drop-downs'!$D$5:$D$44</definedName>
    <definedName name="_15_Donor_type">'Drop-downs'!$E$4:$E$10</definedName>
    <definedName name="_16_Progress">'Drop-downs'!$F$4:$F$8</definedName>
    <definedName name="_17_Funding">'Drop-downs'!$G$4:$G$14</definedName>
    <definedName name="_19_Funder">'Drop-downs'!$H$4:$H$13</definedName>
    <definedName name="_8_ORG_TYPE">'Drop-downs'!$B$4:$B$10</definedName>
    <definedName name="_xlnm._FilterDatabase" localSheetId="11" hidden="1">'Drop-downs'!$A$1:$AZ$253</definedName>
    <definedName name="_xlchart.v1.0" hidden="1">'Dashboard data'!$A$3:$A$9</definedName>
    <definedName name="_xlchart.v1.1" hidden="1">'Dashboard data'!$E$3:$E$9</definedName>
    <definedName name="Active_cells_Interventions" localSheetId="1">'IU 1'!#REF!,'IU 1'!#REF!,'IU 1'!#REF!,'IU 1'!#REF!,'IU 1'!#REF!,'IU 1'!#REF!,'IU 1'!#REF!,'IU 1'!#REF!,'IU 1'!#REF!,'IU 1'!#REF!</definedName>
    <definedName name="Active_cells_Interventions" localSheetId="2">'IU 2'!#REF!,'IU 2'!#REF!,'IU 2'!#REF!,'IU 2'!#REF!,'IU 2'!#REF!,'IU 2'!#REF!,'IU 2'!#REF!,'IU 2'!#REF!,'IU 2'!#REF!,'IU 2'!#REF!</definedName>
    <definedName name="Active_cells_Interventions" localSheetId="3">'IU 3'!#REF!,'IU 3'!#REF!,'IU 3'!#REF!,'IU 3'!#REF!,'IU 3'!#REF!,'IU 3'!#REF!,'IU 3'!#REF!,'IU 3'!#REF!,'IU 3'!#REF!,'IU 3'!#REF!</definedName>
    <definedName name="Active_cells_Interventions" localSheetId="4">'IU 4'!#REF!,'IU 4'!#REF!,'IU 4'!#REF!,'IU 4'!#REF!,'IU 4'!#REF!,'IU 4'!#REF!,'IU 4'!#REF!,'IU 4'!#REF!,'IU 4'!#REF!,'IU 4'!#REF!</definedName>
    <definedName name="Active_cells_Interventions" localSheetId="5">'IU 5'!#REF!,'IU 5'!#REF!,'IU 5'!#REF!,'IU 5'!#REF!,'IU 5'!#REF!,'IU 5'!#REF!,'IU 5'!#REF!,'IU 5'!#REF!,'IU 5'!#REF!,'IU 5'!#REF!</definedName>
    <definedName name="assessment">'[3]Drop-downs'!$BP$5:$BP$7</definedName>
    <definedName name="benefits_change">'[3]Drop-downs'!$BN$5:$BN$9</definedName>
    <definedName name="BIOPHYSICAL">'Drop-downs'!$BC$6:$BC$46</definedName>
    <definedName name="Change">'Drop-downs'!$BJ$5:$BJ$11</definedName>
    <definedName name="Change_from_previous_year">'Drop-downs'!$BJ$5:$BJ$11</definedName>
    <definedName name="compensation">'[3]Drop-downs'!$BO$5:$BO$8</definedName>
    <definedName name="Completed__ongoing_monitoring">'Drop-downs'!$F$4:$F$7</definedName>
    <definedName name="Cost_tier">'[3]Drop-downs'!$BM$5:$BM$6</definedName>
    <definedName name="Currencies" localSheetId="7">'[1]Drop-downs'!$AX$4:$AX$238</definedName>
    <definedName name="Currencies" localSheetId="12">'[2]Drop-downs'!$AX$4:$AX$238</definedName>
    <definedName name="Currencies">'Drop-downs'!$AX$4:$AX$238</definedName>
    <definedName name="ENABLING">'Drop-downs'!$AY$6:$AY$32</definedName>
    <definedName name="Environmental_benefits">'Drop-downs'!$BH$6:$BH$13</definedName>
    <definedName name="Financial_benefits">'Drop-downs'!$BG$5:$BG$13</definedName>
    <definedName name="Land_covers" localSheetId="7">'[1]Drop-downs'!$AW$5:$AW$21</definedName>
    <definedName name="Land_covers" localSheetId="12">'[2]Drop-downs'!$AW$5:$AW$21</definedName>
    <definedName name="Land_covers">'Drop-downs'!$AW$5:$AW$21</definedName>
    <definedName name="List14" localSheetId="7">'[1]Drop-downs'!$D$4:$D$44</definedName>
    <definedName name="List14" localSheetId="12">'[2]Drop-downs'!$D$4:$D$44</definedName>
    <definedName name="List14">'Drop-downs'!$D$4:$D$44</definedName>
    <definedName name="List15">'Drop-downs'!$E$4:$E$10</definedName>
    <definedName name="List16" localSheetId="7">'[1]Drop-downs'!$F$4:$F$8</definedName>
    <definedName name="List16" localSheetId="12">'[2]Drop-downs'!$F$4:$F$8</definedName>
    <definedName name="List16">'Drop-downs'!$F$4:$F$8</definedName>
    <definedName name="List17" localSheetId="7">'[1]Drop-downs'!$G$4:$G$14</definedName>
    <definedName name="List17" localSheetId="12">'[2]Drop-downs'!$G$4:$G$14</definedName>
    <definedName name="List17">'Drop-downs'!$G$4:$G$14</definedName>
    <definedName name="List19" localSheetId="7">'[1]Drop-downs'!$H$4:$H$13</definedName>
    <definedName name="List19" localSheetId="12">'[2]Drop-downs'!$H$4:$H$13</definedName>
    <definedName name="List19">'Drop-downs'!$H$4:$H$13</definedName>
    <definedName name="List21" localSheetId="7">'[1]Drop-downs'!$I$4:$I$9</definedName>
    <definedName name="List21" localSheetId="12">'[2]Drop-downs'!$I$4:$I$9</definedName>
    <definedName name="List21">'Drop-downs'!$I$4:$I$9</definedName>
    <definedName name="Months" localSheetId="7">'[1]Drop-downs'!$AT$5:$AT$16</definedName>
    <definedName name="Months" localSheetId="12">'[2]Drop-downs'!$AT$5:$AT$16</definedName>
    <definedName name="Months">'Drop-downs'!$AT$5:$AT$16</definedName>
    <definedName name="Non_market_benefits">'Drop-downs'!$BH$5:$BH$24</definedName>
    <definedName name="Objective_Importance">'Drop-downs'!$A$13:$A$15</definedName>
    <definedName name="_xlnm.Print_Area" localSheetId="9">Dashboard!$B$1:$K$130</definedName>
    <definedName name="Q_20" localSheetId="7">'[1]Drop-downs'!$AB$4:$AB$7</definedName>
    <definedName name="Q_20" localSheetId="12">'[2]Drop-downs'!$AB$4:$AB$7</definedName>
    <definedName name="Q_20">'Drop-downs'!$AB$4:$AB$7</definedName>
    <definedName name="Q_21" localSheetId="7">'[1]Drop-downs'!$AD$4:$AD$6</definedName>
    <definedName name="Q_21" localSheetId="12">'[2]Drop-downs'!$AD$4:$AD$6</definedName>
    <definedName name="Q_21">'Drop-downs'!$AD$4:$AD$6</definedName>
    <definedName name="Q_22" localSheetId="7">'[1]Drop-downs'!$AE$4:$AE$8</definedName>
    <definedName name="Q_22" localSheetId="12">'[2]Drop-downs'!$AE$4:$AE$8</definedName>
    <definedName name="Q_22">'Drop-downs'!$AE$4:$AE$8</definedName>
    <definedName name="Q_23" localSheetId="7">'[1]Drop-downs'!$AF$4:$AF$7</definedName>
    <definedName name="Q_23" localSheetId="12">'[2]Drop-downs'!$AF$4:$AF$7</definedName>
    <definedName name="Q_23">'Drop-downs'!$AF$4:$AF$7</definedName>
    <definedName name="Q_27" localSheetId="7">'[1]Drop-downs'!$AG$4:$AG$6</definedName>
    <definedName name="Q_27" localSheetId="12">'[2]Drop-downs'!$AG$4:$AG$6</definedName>
    <definedName name="Q_27">'Drop-downs'!$AG$4:$AG$6</definedName>
    <definedName name="Q_28" localSheetId="7">'[1]Drop-downs'!$AH$4:$AH$7</definedName>
    <definedName name="Q_28" localSheetId="12">'[2]Drop-downs'!$AH$4:$AH$7</definedName>
    <definedName name="Q_28">'Drop-downs'!$AH$4:$AH$7</definedName>
    <definedName name="Q_30">'Drop-downs'!$AI$4:$AI$6</definedName>
    <definedName name="Q11_" localSheetId="7">'[1]Drop-downs'!$V$4:$V$6</definedName>
    <definedName name="Q11_" localSheetId="12">'[2]Drop-downs'!$V$4:$V$6</definedName>
    <definedName name="Q11_">'Drop-downs'!$V$4:$V$6</definedName>
    <definedName name="Q12_" localSheetId="7">'[1]Drop-downs'!$W$4:$W$10</definedName>
    <definedName name="Q12_" localSheetId="12">'[2]Drop-downs'!$W$4:$W$10</definedName>
    <definedName name="Q12_">'Drop-downs'!$W$4:$W$10</definedName>
    <definedName name="Q13_" localSheetId="7">'[1]Drop-downs'!$X$4:$X$9</definedName>
    <definedName name="Q13_" localSheetId="12">'[2]Drop-downs'!$X$4:$X$9</definedName>
    <definedName name="Q13_">'Drop-downs'!$X$4:$X$9</definedName>
    <definedName name="Q14_" localSheetId="7">'[1]Drop-downs'!$Y$4:$Y$7</definedName>
    <definedName name="Q14_" localSheetId="12">'[2]Drop-downs'!$Y$4:$Y$7</definedName>
    <definedName name="Q14_">'Drop-downs'!$Y$4:$Y$7</definedName>
    <definedName name="Q14b" localSheetId="7">'[1]Drop-downs'!$Z$4:$Z$6</definedName>
    <definedName name="Q14b" localSheetId="12">'[2]Drop-downs'!$Z$4:$Z$6</definedName>
    <definedName name="Q14b">'Drop-downs'!$Z$4:$Z$6</definedName>
    <definedName name="Q18_" localSheetId="7">'[1]Drop-downs'!$AA$4:$AA$8</definedName>
    <definedName name="Q18_" localSheetId="12">'[2]Drop-downs'!$AA$4:$AA$8</definedName>
    <definedName name="Q18_">'Drop-downs'!$AA$4:$AA$8</definedName>
    <definedName name="Q20_">'Drop-downs'!$AB$4:$AB$7</definedName>
    <definedName name="Q20b" localSheetId="7">'[1]Drop-downs'!$AC$4:$AC$7</definedName>
    <definedName name="Q20b" localSheetId="12">'[2]Drop-downs'!$AC$4:$AC$7</definedName>
    <definedName name="Q20b">'Drop-downs'!$AC$4:$AC$7</definedName>
    <definedName name="Q21_">'Drop-downs'!$AD$4:$AD$6</definedName>
    <definedName name="Q22_">'Drop-downs'!$AE$4:$AE$4</definedName>
    <definedName name="Q23_">'Drop-downs'!$AF$4:$AF$7</definedName>
    <definedName name="Q27_">'Drop-downs'!$AG$4:$AG$6</definedName>
    <definedName name="Q30_" localSheetId="7">'[1]Drop-downs'!$AI$4:$AI$6</definedName>
    <definedName name="Q30_" localSheetId="12">'[2]Drop-downs'!$AI$4:$AI$6</definedName>
    <definedName name="Q30_">'Drop-downs'!$AI$4:$AI$6</definedName>
    <definedName name="Q31_">'Drop-downs'!$AP$4:$AP$9</definedName>
    <definedName name="Q6_" localSheetId="7">'[1]Drop-downs'!$T$4:$T$9</definedName>
    <definedName name="Q6_" localSheetId="12">'[2]Drop-downs'!$T$4:$T$9</definedName>
    <definedName name="Q6_">'Drop-downs'!$T$4:$T$9</definedName>
    <definedName name="Q8_">'Drop-downs'!$U$4:$U$9</definedName>
    <definedName name="Social_benefits">'Drop-downs'!$BH$15:$BH$24</definedName>
    <definedName name="TEER" localSheetId="9">Dashboard!$B$1:$J$150</definedName>
    <definedName name="Trend">'Drop-downs'!$BI$5:$BI$7</definedName>
    <definedName name="Trends_in_benefits">'Drop-downs'!$BI$5:$BI$7</definedName>
    <definedName name="TYPES" localSheetId="7">'[1]Drop-downs'!$AY$2:$AY$3</definedName>
    <definedName name="TYPES" localSheetId="12">'[2]Drop-downs'!$AY$2:$AY$3</definedName>
    <definedName name="TYPES">'Drop-downs'!$AY$2:$AY$3</definedName>
    <definedName name="Years" localSheetId="7">'[1]Drop-downs'!$AU$5:$AU$35</definedName>
    <definedName name="Years" localSheetId="12">'[2]Drop-downs'!$AU$5:$AU$35</definedName>
    <definedName name="Years">'Drop-downs'!$AU$5:$AU$35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1" i="20" l="1"/>
  <c r="S49" i="20"/>
  <c r="M76" i="77" l="1"/>
  <c r="BR7" i="15"/>
  <c r="BR8" i="15" s="1"/>
  <c r="BR9" i="15" s="1"/>
  <c r="BR10" i="15" s="1"/>
  <c r="BR11" i="15" s="1"/>
  <c r="BR12" i="15" s="1"/>
  <c r="BR13" i="15" s="1"/>
  <c r="BR14" i="15" s="1"/>
  <c r="BR15" i="15" s="1"/>
  <c r="BR16" i="15" s="1"/>
  <c r="BR17" i="15" s="1"/>
  <c r="BR18" i="15" s="1"/>
  <c r="BR19" i="15" s="1"/>
  <c r="BR20" i="15" s="1"/>
  <c r="BR21" i="15" s="1"/>
  <c r="BR22" i="15" s="1"/>
  <c r="BR23" i="15" s="1"/>
  <c r="BR24" i="15" s="1"/>
  <c r="BR25" i="15" s="1"/>
  <c r="BR26" i="15" s="1"/>
  <c r="BR27" i="15" s="1"/>
  <c r="BR28" i="15" s="1"/>
  <c r="BR29" i="15" s="1"/>
  <c r="BR30" i="15" s="1"/>
  <c r="BR31" i="15" s="1"/>
  <c r="BR32" i="15" s="1"/>
  <c r="BR33" i="15" s="1"/>
  <c r="BR34" i="15" s="1"/>
  <c r="BR35" i="15" s="1"/>
  <c r="BR36" i="15" s="1"/>
  <c r="BR37" i="15" s="1"/>
  <c r="BR38" i="15" s="1"/>
  <c r="BR39" i="15" s="1"/>
  <c r="BR6" i="15"/>
  <c r="M102" i="45"/>
  <c r="L102" i="45"/>
  <c r="K102" i="45"/>
  <c r="J102" i="45"/>
  <c r="I102" i="45"/>
  <c r="M101" i="45"/>
  <c r="L101" i="45"/>
  <c r="K101" i="45"/>
  <c r="J101" i="45"/>
  <c r="I101" i="45"/>
  <c r="M100" i="45"/>
  <c r="L100" i="45"/>
  <c r="K100" i="45"/>
  <c r="J100" i="45"/>
  <c r="I100" i="45"/>
  <c r="M99" i="45"/>
  <c r="L99" i="45"/>
  <c r="K99" i="45"/>
  <c r="J99" i="45"/>
  <c r="I99" i="45"/>
  <c r="BL105" i="19"/>
  <c r="BK105" i="19"/>
  <c r="BJ105" i="19"/>
  <c r="BI105" i="19"/>
  <c r="BH105" i="19"/>
  <c r="F194" i="45"/>
  <c r="F193" i="45"/>
  <c r="F192" i="45"/>
  <c r="F191" i="45"/>
  <c r="F190" i="45"/>
  <c r="F189" i="45"/>
  <c r="F188" i="45"/>
  <c r="F187" i="45"/>
  <c r="F186" i="45"/>
  <c r="F185" i="45"/>
  <c r="E194" i="45"/>
  <c r="E193" i="45"/>
  <c r="E192" i="45"/>
  <c r="E191" i="45"/>
  <c r="E190" i="45"/>
  <c r="E189" i="45"/>
  <c r="E188" i="45"/>
  <c r="E187" i="45"/>
  <c r="E186" i="45"/>
  <c r="E185" i="45"/>
  <c r="D194" i="45"/>
  <c r="D193" i="45"/>
  <c r="D192" i="45"/>
  <c r="D191" i="45"/>
  <c r="D190" i="45"/>
  <c r="D189" i="45"/>
  <c r="D188" i="45"/>
  <c r="D187" i="45"/>
  <c r="D186" i="45"/>
  <c r="D185" i="45"/>
  <c r="C194" i="45"/>
  <c r="C193" i="45"/>
  <c r="C192" i="45"/>
  <c r="C191" i="45"/>
  <c r="C190" i="45"/>
  <c r="C189" i="45"/>
  <c r="C188" i="45"/>
  <c r="C187" i="45"/>
  <c r="C186" i="45"/>
  <c r="C185" i="45"/>
  <c r="B194" i="45"/>
  <c r="B193" i="45"/>
  <c r="B192" i="45"/>
  <c r="B191" i="45"/>
  <c r="B190" i="45"/>
  <c r="B189" i="45"/>
  <c r="B188" i="45"/>
  <c r="B187" i="45"/>
  <c r="B186" i="45"/>
  <c r="B185" i="45"/>
  <c r="M32" i="45"/>
  <c r="L32" i="45"/>
  <c r="K32" i="45"/>
  <c r="J32" i="45"/>
  <c r="I32" i="45"/>
  <c r="M26" i="45"/>
  <c r="L26" i="45"/>
  <c r="K26" i="45"/>
  <c r="J26" i="45"/>
  <c r="I26" i="45"/>
  <c r="F26" i="45"/>
  <c r="E26" i="45"/>
  <c r="D26" i="45"/>
  <c r="C26" i="45"/>
  <c r="B26" i="45"/>
  <c r="M20" i="45"/>
  <c r="L20" i="45"/>
  <c r="K20" i="45"/>
  <c r="J20" i="45"/>
  <c r="I20" i="45"/>
  <c r="M10" i="45"/>
  <c r="L10" i="45"/>
  <c r="K10" i="45"/>
  <c r="J10" i="45"/>
  <c r="I10" i="45"/>
  <c r="D47" i="43"/>
  <c r="E47" i="43"/>
  <c r="F47" i="43"/>
  <c r="G47" i="43"/>
  <c r="D46" i="43"/>
  <c r="E46" i="43"/>
  <c r="F46" i="43"/>
  <c r="G46" i="43"/>
  <c r="D45" i="43"/>
  <c r="E45" i="43"/>
  <c r="F45" i="43"/>
  <c r="G45" i="43"/>
  <c r="C47" i="43"/>
  <c r="C46" i="43"/>
  <c r="C45" i="43"/>
  <c r="G41" i="43"/>
  <c r="F41" i="43"/>
  <c r="E41" i="43"/>
  <c r="D41" i="43"/>
  <c r="C41" i="43"/>
  <c r="G339" i="43"/>
  <c r="G338" i="43"/>
  <c r="G337" i="43"/>
  <c r="G336" i="43"/>
  <c r="G335" i="43"/>
  <c r="G334" i="43"/>
  <c r="G333" i="43"/>
  <c r="G332" i="43"/>
  <c r="G331" i="43"/>
  <c r="G330" i="43"/>
  <c r="G329" i="43"/>
  <c r="G328" i="43"/>
  <c r="G327" i="43"/>
  <c r="G326" i="43"/>
  <c r="G325" i="43"/>
  <c r="G324" i="43"/>
  <c r="G323" i="43"/>
  <c r="G322" i="43"/>
  <c r="G321" i="43"/>
  <c r="G320" i="43"/>
  <c r="G319" i="43"/>
  <c r="G318" i="43"/>
  <c r="G317" i="43"/>
  <c r="G316" i="43"/>
  <c r="G315" i="43"/>
  <c r="G314" i="43"/>
  <c r="G313" i="43"/>
  <c r="G312" i="43"/>
  <c r="G311" i="43"/>
  <c r="G310" i="43"/>
  <c r="G309" i="43"/>
  <c r="G308" i="43"/>
  <c r="G307" i="43"/>
  <c r="G306" i="43"/>
  <c r="G305" i="43"/>
  <c r="G304" i="43"/>
  <c r="G303" i="43"/>
  <c r="G302" i="43"/>
  <c r="G301" i="43"/>
  <c r="G300" i="43"/>
  <c r="G299" i="43"/>
  <c r="G298" i="43"/>
  <c r="G297" i="43"/>
  <c r="G296" i="43"/>
  <c r="G295" i="43"/>
  <c r="G294" i="43"/>
  <c r="G293" i="43"/>
  <c r="G292" i="43"/>
  <c r="G291" i="43"/>
  <c r="G290" i="43"/>
  <c r="G289" i="43"/>
  <c r="G288" i="43"/>
  <c r="G287" i="43"/>
  <c r="G286" i="43"/>
  <c r="G285" i="43"/>
  <c r="G284" i="43"/>
  <c r="G283" i="43"/>
  <c r="G282" i="43"/>
  <c r="G281" i="43"/>
  <c r="G280" i="43"/>
  <c r="G279" i="43"/>
  <c r="G278" i="43"/>
  <c r="G277" i="43"/>
  <c r="G276" i="43"/>
  <c r="G275" i="43"/>
  <c r="G274" i="43"/>
  <c r="G273" i="43"/>
  <c r="G272" i="43"/>
  <c r="G271" i="43"/>
  <c r="G270" i="43"/>
  <c r="G269" i="43"/>
  <c r="G268" i="43"/>
  <c r="G267" i="43"/>
  <c r="G266" i="43"/>
  <c r="G265" i="43"/>
  <c r="G264" i="43"/>
  <c r="G263" i="43"/>
  <c r="G262" i="43"/>
  <c r="G261" i="43"/>
  <c r="G260" i="43"/>
  <c r="G259" i="43"/>
  <c r="G258" i="43"/>
  <c r="G257" i="43"/>
  <c r="G256" i="43"/>
  <c r="G255" i="43"/>
  <c r="G254" i="43"/>
  <c r="G253" i="43"/>
  <c r="G252" i="43"/>
  <c r="G251" i="43"/>
  <c r="G250" i="43"/>
  <c r="G249" i="43"/>
  <c r="G248" i="43"/>
  <c r="G247" i="43"/>
  <c r="G246" i="43"/>
  <c r="G245" i="43"/>
  <c r="G244" i="43"/>
  <c r="G243" i="43"/>
  <c r="G242" i="43"/>
  <c r="G241" i="43"/>
  <c r="G240" i="43"/>
  <c r="G239" i="43"/>
  <c r="G238" i="43"/>
  <c r="G237" i="43"/>
  <c r="G236" i="43"/>
  <c r="G235" i="43"/>
  <c r="G234" i="43"/>
  <c r="G233" i="43"/>
  <c r="G232" i="43"/>
  <c r="G231" i="43"/>
  <c r="G230" i="43"/>
  <c r="G229" i="43"/>
  <c r="G228" i="43"/>
  <c r="G227" i="43"/>
  <c r="G226" i="43"/>
  <c r="G225" i="43"/>
  <c r="G224" i="43"/>
  <c r="G223" i="43"/>
  <c r="G222" i="43"/>
  <c r="G221" i="43"/>
  <c r="G220" i="43"/>
  <c r="G219" i="43"/>
  <c r="G218" i="43"/>
  <c r="G217" i="43"/>
  <c r="G216" i="43"/>
  <c r="G215" i="43"/>
  <c r="G214" i="43"/>
  <c r="G213" i="43"/>
  <c r="G212" i="43"/>
  <c r="G211" i="43"/>
  <c r="G210" i="43"/>
  <c r="G209" i="43"/>
  <c r="G208" i="43"/>
  <c r="G207" i="43"/>
  <c r="G206" i="43"/>
  <c r="G205" i="43"/>
  <c r="G204" i="43"/>
  <c r="G203" i="43"/>
  <c r="G202" i="43"/>
  <c r="G201" i="43"/>
  <c r="G200" i="43"/>
  <c r="G199" i="43"/>
  <c r="G198" i="43"/>
  <c r="G197" i="43"/>
  <c r="G196" i="43"/>
  <c r="G195" i="43"/>
  <c r="G194" i="43"/>
  <c r="G193" i="43"/>
  <c r="G192" i="43"/>
  <c r="G191" i="43"/>
  <c r="G190" i="43"/>
  <c r="G189" i="43"/>
  <c r="G188" i="43"/>
  <c r="G187" i="43"/>
  <c r="G186" i="43"/>
  <c r="G185" i="43"/>
  <c r="G184" i="43"/>
  <c r="G183" i="43"/>
  <c r="G182" i="43"/>
  <c r="G181" i="43"/>
  <c r="G180" i="43"/>
  <c r="G179" i="43"/>
  <c r="G178" i="43"/>
  <c r="G177" i="43"/>
  <c r="G176" i="43"/>
  <c r="G175" i="43"/>
  <c r="G174" i="43"/>
  <c r="G173" i="43"/>
  <c r="G172" i="43"/>
  <c r="G171" i="43"/>
  <c r="G170" i="43"/>
  <c r="G169" i="43"/>
  <c r="G168" i="43"/>
  <c r="G167" i="43"/>
  <c r="G166" i="43"/>
  <c r="G165" i="43"/>
  <c r="G164" i="43"/>
  <c r="G163" i="43"/>
  <c r="G162" i="43"/>
  <c r="G161" i="43"/>
  <c r="G160" i="43"/>
  <c r="G159"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F339" i="43"/>
  <c r="F338" i="43"/>
  <c r="F337" i="43"/>
  <c r="F336" i="43"/>
  <c r="F335" i="43"/>
  <c r="F334" i="43"/>
  <c r="F333" i="43"/>
  <c r="F332" i="43"/>
  <c r="F331" i="43"/>
  <c r="F330" i="43"/>
  <c r="F329" i="43"/>
  <c r="F328" i="43"/>
  <c r="F327" i="43"/>
  <c r="F326" i="43"/>
  <c r="F325" i="43"/>
  <c r="F324" i="43"/>
  <c r="F323" i="43"/>
  <c r="F322" i="43"/>
  <c r="F321" i="43"/>
  <c r="F320" i="43"/>
  <c r="F319" i="43"/>
  <c r="F318" i="43"/>
  <c r="F317" i="43"/>
  <c r="F316" i="43"/>
  <c r="F315" i="43"/>
  <c r="F314" i="43"/>
  <c r="F313" i="43"/>
  <c r="F312" i="43"/>
  <c r="F311" i="43"/>
  <c r="F310" i="43"/>
  <c r="F309" i="43"/>
  <c r="F308" i="43"/>
  <c r="F307" i="43"/>
  <c r="F306" i="43"/>
  <c r="F305" i="43"/>
  <c r="F304" i="43"/>
  <c r="F303" i="43"/>
  <c r="F302" i="43"/>
  <c r="F301" i="43"/>
  <c r="F300" i="43"/>
  <c r="F299" i="43"/>
  <c r="F298" i="43"/>
  <c r="F297" i="43"/>
  <c r="F296" i="43"/>
  <c r="F295" i="43"/>
  <c r="F294" i="43"/>
  <c r="F293" i="43"/>
  <c r="F292" i="43"/>
  <c r="F291" i="43"/>
  <c r="F290" i="43"/>
  <c r="F289" i="43"/>
  <c r="F288" i="43"/>
  <c r="F287" i="43"/>
  <c r="F286" i="43"/>
  <c r="F285" i="43"/>
  <c r="F284" i="43"/>
  <c r="F283" i="43"/>
  <c r="F282" i="43"/>
  <c r="F281" i="43"/>
  <c r="F280" i="43"/>
  <c r="F279" i="43"/>
  <c r="F278" i="43"/>
  <c r="F277" i="43"/>
  <c r="F276" i="43"/>
  <c r="F275" i="43"/>
  <c r="F274" i="43"/>
  <c r="F273" i="43"/>
  <c r="F272" i="43"/>
  <c r="F271" i="43"/>
  <c r="F270" i="43"/>
  <c r="F269" i="43"/>
  <c r="F268" i="43"/>
  <c r="F267" i="43"/>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F140" i="43"/>
  <c r="F139" i="43"/>
  <c r="F138" i="43"/>
  <c r="F137" i="43"/>
  <c r="F136" i="43"/>
  <c r="F135" i="43"/>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E339" i="43"/>
  <c r="E338" i="43"/>
  <c r="E337" i="43"/>
  <c r="E336" i="43"/>
  <c r="E335" i="43"/>
  <c r="E334" i="43"/>
  <c r="E333" i="43"/>
  <c r="E332" i="43"/>
  <c r="E331" i="43"/>
  <c r="E330" i="43"/>
  <c r="E329" i="43"/>
  <c r="E328" i="43"/>
  <c r="E327" i="43"/>
  <c r="E326" i="43"/>
  <c r="E325" i="43"/>
  <c r="E324" i="43"/>
  <c r="E323" i="43"/>
  <c r="E322" i="43"/>
  <c r="E321" i="43"/>
  <c r="E320" i="43"/>
  <c r="E319" i="43"/>
  <c r="E318" i="43"/>
  <c r="E317" i="43"/>
  <c r="E316" i="43"/>
  <c r="E315" i="43"/>
  <c r="E314" i="43"/>
  <c r="E313" i="43"/>
  <c r="E312" i="43"/>
  <c r="E311" i="43"/>
  <c r="E310" i="43"/>
  <c r="E309" i="43"/>
  <c r="E308" i="43"/>
  <c r="E307" i="43"/>
  <c r="E306" i="43"/>
  <c r="E305" i="43"/>
  <c r="E304" i="43"/>
  <c r="E303" i="43"/>
  <c r="E302" i="43"/>
  <c r="E301" i="43"/>
  <c r="E300" i="43"/>
  <c r="E299" i="43"/>
  <c r="E298" i="43"/>
  <c r="E297" i="43"/>
  <c r="E296" i="43"/>
  <c r="E295" i="43"/>
  <c r="E294" i="43"/>
  <c r="E293" i="43"/>
  <c r="E292" i="43"/>
  <c r="E291" i="43"/>
  <c r="E290" i="43"/>
  <c r="E289" i="43"/>
  <c r="E288" i="43"/>
  <c r="E287" i="43"/>
  <c r="E286" i="43"/>
  <c r="E285" i="43"/>
  <c r="E284" i="43"/>
  <c r="E283" i="43"/>
  <c r="E282" i="43"/>
  <c r="E281" i="43"/>
  <c r="E280" i="43"/>
  <c r="E279" i="43"/>
  <c r="E278" i="43"/>
  <c r="E277" i="43"/>
  <c r="E276" i="43"/>
  <c r="E275" i="43"/>
  <c r="E274" i="43"/>
  <c r="E273" i="43"/>
  <c r="E272" i="43"/>
  <c r="E271" i="43"/>
  <c r="E270" i="43"/>
  <c r="E269" i="43"/>
  <c r="E268" i="43"/>
  <c r="E267" i="43"/>
  <c r="E266" i="43"/>
  <c r="E265" i="43"/>
  <c r="E264" i="43"/>
  <c r="E263" i="43"/>
  <c r="E262" i="43"/>
  <c r="E261" i="43"/>
  <c r="E260" i="43"/>
  <c r="E259" i="43"/>
  <c r="E258" i="43"/>
  <c r="E257" i="43"/>
  <c r="E256" i="43"/>
  <c r="E255" i="43"/>
  <c r="E254" i="43"/>
  <c r="E253" i="43"/>
  <c r="E252" i="43"/>
  <c r="E251" i="43"/>
  <c r="E250" i="43"/>
  <c r="E249" i="43"/>
  <c r="E248" i="43"/>
  <c r="E247" i="43"/>
  <c r="E246" i="43"/>
  <c r="E245" i="43"/>
  <c r="E244" i="43"/>
  <c r="E243" i="43"/>
  <c r="E242" i="43"/>
  <c r="E241" i="43"/>
  <c r="E240" i="43"/>
  <c r="E239" i="43"/>
  <c r="E238" i="43"/>
  <c r="E237" i="43"/>
  <c r="E236" i="43"/>
  <c r="E235" i="43"/>
  <c r="E234" i="43"/>
  <c r="E233" i="43"/>
  <c r="E232" i="43"/>
  <c r="E231" i="43"/>
  <c r="E230" i="43"/>
  <c r="E229" i="43"/>
  <c r="E228" i="43"/>
  <c r="E227" i="43"/>
  <c r="E226" i="43"/>
  <c r="E225" i="43"/>
  <c r="E224" i="43"/>
  <c r="E223" i="43"/>
  <c r="E222" i="43"/>
  <c r="E221" i="43"/>
  <c r="E220" i="43"/>
  <c r="E219" i="43"/>
  <c r="E218" i="43"/>
  <c r="E217" i="43"/>
  <c r="E216" i="43"/>
  <c r="E215" i="43"/>
  <c r="E214" i="43"/>
  <c r="E213" i="43"/>
  <c r="E212" i="43"/>
  <c r="E211" i="43"/>
  <c r="E210" i="43"/>
  <c r="E209" i="43"/>
  <c r="E208" i="43"/>
  <c r="E207" i="43"/>
  <c r="E206" i="43"/>
  <c r="E205" i="43"/>
  <c r="E204" i="43"/>
  <c r="E203" i="43"/>
  <c r="E202" i="43"/>
  <c r="E201" i="43"/>
  <c r="E200" i="43"/>
  <c r="E199" i="43"/>
  <c r="E198" i="43"/>
  <c r="E197" i="43"/>
  <c r="E196" i="43"/>
  <c r="E195" i="43"/>
  <c r="E194" i="43"/>
  <c r="E193" i="43"/>
  <c r="E192" i="43"/>
  <c r="E191" i="43"/>
  <c r="E190" i="43"/>
  <c r="E189" i="43"/>
  <c r="E188" i="43"/>
  <c r="E187" i="43"/>
  <c r="E186" i="43"/>
  <c r="E185" i="43"/>
  <c r="E184" i="43"/>
  <c r="E183" i="43"/>
  <c r="E182" i="43"/>
  <c r="E181" i="43"/>
  <c r="E180" i="43"/>
  <c r="E179" i="43"/>
  <c r="E178" i="43"/>
  <c r="E177" i="43"/>
  <c r="E176" i="43"/>
  <c r="E175" i="43"/>
  <c r="E174" i="43"/>
  <c r="E173" i="43"/>
  <c r="E172" i="43"/>
  <c r="E171" i="43"/>
  <c r="E170" i="43"/>
  <c r="E169" i="43"/>
  <c r="E168" i="43"/>
  <c r="E167" i="43"/>
  <c r="E166" i="43"/>
  <c r="E165" i="43"/>
  <c r="E164" i="43"/>
  <c r="E163" i="43"/>
  <c r="E162" i="43"/>
  <c r="E161" i="43"/>
  <c r="E160" i="43"/>
  <c r="E159" i="43"/>
  <c r="E158" i="43"/>
  <c r="E157" i="43"/>
  <c r="E156" i="43"/>
  <c r="E155" i="43"/>
  <c r="E154" i="43"/>
  <c r="E153" i="43"/>
  <c r="E152" i="43"/>
  <c r="E151" i="43"/>
  <c r="E150" i="43"/>
  <c r="E149" i="43"/>
  <c r="E148" i="43"/>
  <c r="E147" i="43"/>
  <c r="E146" i="43"/>
  <c r="E145" i="43"/>
  <c r="E144" i="43"/>
  <c r="E143" i="43"/>
  <c r="E142" i="43"/>
  <c r="E141" i="43"/>
  <c r="E140" i="43"/>
  <c r="E139" i="43"/>
  <c r="E138" i="43"/>
  <c r="E137" i="43"/>
  <c r="E136" i="43"/>
  <c r="E135" i="43"/>
  <c r="E134" i="43"/>
  <c r="E133" i="43"/>
  <c r="E132" i="43"/>
  <c r="E131" i="43"/>
  <c r="E130" i="43"/>
  <c r="E129" i="43"/>
  <c r="E128" i="43"/>
  <c r="E127" i="43"/>
  <c r="E126" i="43"/>
  <c r="E125" i="43"/>
  <c r="E124" i="43"/>
  <c r="E123" i="43"/>
  <c r="E122" i="43"/>
  <c r="E121" i="43"/>
  <c r="E120" i="43"/>
  <c r="E119" i="43"/>
  <c r="E118" i="43"/>
  <c r="E117" i="43"/>
  <c r="E116" i="43"/>
  <c r="E115" i="43"/>
  <c r="E114" i="43"/>
  <c r="E113" i="43"/>
  <c r="E112" i="43"/>
  <c r="E111" i="43"/>
  <c r="E110" i="43"/>
  <c r="E109" i="43"/>
  <c r="E108" i="43"/>
  <c r="E107" i="43"/>
  <c r="E106" i="43"/>
  <c r="E105" i="43"/>
  <c r="E104" i="43"/>
  <c r="E103" i="43"/>
  <c r="E102" i="43"/>
  <c r="E101" i="43"/>
  <c r="E100" i="43"/>
  <c r="E99" i="43"/>
  <c r="E98" i="43"/>
  <c r="E97" i="43"/>
  <c r="E96" i="43"/>
  <c r="E95" i="43"/>
  <c r="E94" i="43"/>
  <c r="E93" i="43"/>
  <c r="E92" i="43"/>
  <c r="E91" i="43"/>
  <c r="E90" i="43"/>
  <c r="E89" i="43"/>
  <c r="E88" i="43"/>
  <c r="E87" i="43"/>
  <c r="E86" i="43"/>
  <c r="E85" i="43"/>
  <c r="E84" i="43"/>
  <c r="E83" i="43"/>
  <c r="E82" i="43"/>
  <c r="E81" i="43"/>
  <c r="E80" i="43"/>
  <c r="E79" i="43"/>
  <c r="E78" i="43"/>
  <c r="E77" i="43"/>
  <c r="E76" i="43"/>
  <c r="E75" i="43"/>
  <c r="E74" i="43"/>
  <c r="E73" i="43"/>
  <c r="E72" i="43"/>
  <c r="E71" i="43"/>
  <c r="E70" i="43"/>
  <c r="E69" i="43"/>
  <c r="E68" i="43"/>
  <c r="E67" i="43"/>
  <c r="E66" i="43"/>
  <c r="E65" i="43"/>
  <c r="E64" i="43"/>
  <c r="E63" i="43"/>
  <c r="E62" i="43"/>
  <c r="E61" i="43"/>
  <c r="E60" i="43"/>
  <c r="E59" i="43"/>
  <c r="E58" i="43"/>
  <c r="E57" i="43"/>
  <c r="E56" i="43"/>
  <c r="E55" i="43"/>
  <c r="E54" i="43"/>
  <c r="E53" i="43"/>
  <c r="E52" i="43"/>
  <c r="E51" i="43"/>
  <c r="E50" i="43"/>
  <c r="E49" i="43"/>
  <c r="E48" i="43"/>
  <c r="D339" i="43"/>
  <c r="D338" i="43"/>
  <c r="D337" i="43"/>
  <c r="D336" i="43"/>
  <c r="D335" i="43"/>
  <c r="D334" i="43"/>
  <c r="D333" i="43"/>
  <c r="D332" i="43"/>
  <c r="D331" i="43"/>
  <c r="D330" i="43"/>
  <c r="D329" i="43"/>
  <c r="D328" i="43"/>
  <c r="D327" i="43"/>
  <c r="D326" i="43"/>
  <c r="D325" i="43"/>
  <c r="D324" i="43"/>
  <c r="D323" i="43"/>
  <c r="D322" i="43"/>
  <c r="D321" i="43"/>
  <c r="D320" i="43"/>
  <c r="D319" i="43"/>
  <c r="D318" i="43"/>
  <c r="D317" i="43"/>
  <c r="D316" i="43"/>
  <c r="D315" i="43"/>
  <c r="D314" i="43"/>
  <c r="D313" i="43"/>
  <c r="D312" i="43"/>
  <c r="D311" i="43"/>
  <c r="D310" i="43"/>
  <c r="D309" i="43"/>
  <c r="D308" i="43"/>
  <c r="D307" i="43"/>
  <c r="D306" i="43"/>
  <c r="D305" i="43"/>
  <c r="D304" i="43"/>
  <c r="D303" i="43"/>
  <c r="D302" i="43"/>
  <c r="D301" i="43"/>
  <c r="D300" i="43"/>
  <c r="D299" i="43"/>
  <c r="D298" i="43"/>
  <c r="D297" i="43"/>
  <c r="D296" i="43"/>
  <c r="D295" i="43"/>
  <c r="D294" i="43"/>
  <c r="D293" i="43"/>
  <c r="D292" i="43"/>
  <c r="D291" i="43"/>
  <c r="D290" i="43"/>
  <c r="D289" i="43"/>
  <c r="D288" i="43"/>
  <c r="D287" i="43"/>
  <c r="D286" i="43"/>
  <c r="D285" i="43"/>
  <c r="D284" i="43"/>
  <c r="D283" i="43"/>
  <c r="D282" i="43"/>
  <c r="D281" i="43"/>
  <c r="D280" i="43"/>
  <c r="D279" i="43"/>
  <c r="D278" i="43"/>
  <c r="D277" i="43"/>
  <c r="D276" i="43"/>
  <c r="D275" i="43"/>
  <c r="D274" i="43"/>
  <c r="D273" i="43"/>
  <c r="D272" i="43"/>
  <c r="D271" i="43"/>
  <c r="D270" i="43"/>
  <c r="D269" i="43"/>
  <c r="D268" i="43"/>
  <c r="D267" i="43"/>
  <c r="D266" i="43"/>
  <c r="D265" i="43"/>
  <c r="D264" i="43"/>
  <c r="D263" i="43"/>
  <c r="D262" i="43"/>
  <c r="D261" i="43"/>
  <c r="D260" i="43"/>
  <c r="D259" i="43"/>
  <c r="D258" i="43"/>
  <c r="D257" i="43"/>
  <c r="D256" i="43"/>
  <c r="D255" i="43"/>
  <c r="D254" i="43"/>
  <c r="D253" i="43"/>
  <c r="D252" i="43"/>
  <c r="D251" i="43"/>
  <c r="D250" i="43"/>
  <c r="D249" i="43"/>
  <c r="D248" i="43"/>
  <c r="D247" i="43"/>
  <c r="D246" i="43"/>
  <c r="D245" i="43"/>
  <c r="D244" i="43"/>
  <c r="D243" i="43"/>
  <c r="D242" i="43"/>
  <c r="D241" i="43"/>
  <c r="D240" i="43"/>
  <c r="D239" i="43"/>
  <c r="D238" i="43"/>
  <c r="D237" i="43"/>
  <c r="D236" i="43"/>
  <c r="D235" i="43"/>
  <c r="D234" i="43"/>
  <c r="D233" i="43"/>
  <c r="D232" i="43"/>
  <c r="D231" i="43"/>
  <c r="D230" i="43"/>
  <c r="D229" i="43"/>
  <c r="D228" i="43"/>
  <c r="D227" i="43"/>
  <c r="D226" i="43"/>
  <c r="D225" i="43"/>
  <c r="D224" i="43"/>
  <c r="D223" i="43"/>
  <c r="D222" i="43"/>
  <c r="D221" i="43"/>
  <c r="D220" i="43"/>
  <c r="D219" i="43"/>
  <c r="D218" i="43"/>
  <c r="D217" i="43"/>
  <c r="D216" i="43"/>
  <c r="D215" i="43"/>
  <c r="D214" i="43"/>
  <c r="D213" i="43"/>
  <c r="D212" i="43"/>
  <c r="D211" i="43"/>
  <c r="D210" i="43"/>
  <c r="D209" i="43"/>
  <c r="D208" i="43"/>
  <c r="D207" i="43"/>
  <c r="D206" i="43"/>
  <c r="D205" i="43"/>
  <c r="D204" i="43"/>
  <c r="D203" i="43"/>
  <c r="D202" i="43"/>
  <c r="D201" i="43"/>
  <c r="D200" i="43"/>
  <c r="D199" i="43"/>
  <c r="D198" i="43"/>
  <c r="D197" i="43"/>
  <c r="D196" i="43"/>
  <c r="D195" i="43"/>
  <c r="D194" i="43"/>
  <c r="D193" i="43"/>
  <c r="D192" i="43"/>
  <c r="D191" i="43"/>
  <c r="D190" i="43"/>
  <c r="D189" i="43"/>
  <c r="D188" i="43"/>
  <c r="D187" i="43"/>
  <c r="D186" i="43"/>
  <c r="D185" i="43"/>
  <c r="D184" i="43"/>
  <c r="D183" i="43"/>
  <c r="D182" i="43"/>
  <c r="D181" i="43"/>
  <c r="D180" i="43"/>
  <c r="D179" i="43"/>
  <c r="D178" i="43"/>
  <c r="D177" i="43"/>
  <c r="D176" i="43"/>
  <c r="D175" i="43"/>
  <c r="D174" i="43"/>
  <c r="D173" i="43"/>
  <c r="D172" i="43"/>
  <c r="D171" i="43"/>
  <c r="D170" i="43"/>
  <c r="D169" i="43"/>
  <c r="D168" i="43"/>
  <c r="D167" i="43"/>
  <c r="D166" i="43"/>
  <c r="D165" i="43"/>
  <c r="D164" i="43"/>
  <c r="D163" i="43"/>
  <c r="D162" i="43"/>
  <c r="D161" i="43"/>
  <c r="D160" i="43"/>
  <c r="D159" i="43"/>
  <c r="D158" i="43"/>
  <c r="D157" i="43"/>
  <c r="D156" i="43"/>
  <c r="D155" i="43"/>
  <c r="D154" i="43"/>
  <c r="D153" i="43"/>
  <c r="D152" i="43"/>
  <c r="D151" i="43"/>
  <c r="D150" i="43"/>
  <c r="D149" i="43"/>
  <c r="D148" i="43"/>
  <c r="D147" i="43"/>
  <c r="D146" i="43"/>
  <c r="D145" i="43"/>
  <c r="D144" i="43"/>
  <c r="D143" i="43"/>
  <c r="D142" i="43"/>
  <c r="D141" i="43"/>
  <c r="D140" i="43"/>
  <c r="D139" i="43"/>
  <c r="D138" i="43"/>
  <c r="D137" i="43"/>
  <c r="D136" i="43"/>
  <c r="D135" i="43"/>
  <c r="D134" i="43"/>
  <c r="D133" i="43"/>
  <c r="D132" i="43"/>
  <c r="D131" i="43"/>
  <c r="D130" i="43"/>
  <c r="D129" i="43"/>
  <c r="D128" i="43"/>
  <c r="D127" i="43"/>
  <c r="D126" i="43"/>
  <c r="D125" i="43"/>
  <c r="D124" i="43"/>
  <c r="D123" i="43"/>
  <c r="D122" i="43"/>
  <c r="D121" i="43"/>
  <c r="D120" i="43"/>
  <c r="D119" i="43"/>
  <c r="D118" i="43"/>
  <c r="D117" i="43"/>
  <c r="D116"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63" i="43"/>
  <c r="D62" i="43"/>
  <c r="D61" i="43"/>
  <c r="D60" i="43"/>
  <c r="D59" i="43"/>
  <c r="D58" i="43"/>
  <c r="D57" i="43"/>
  <c r="D56" i="43"/>
  <c r="D55" i="43"/>
  <c r="D54" i="43"/>
  <c r="D53" i="43"/>
  <c r="D52" i="43"/>
  <c r="D51" i="43"/>
  <c r="D50" i="43"/>
  <c r="D49" i="43"/>
  <c r="D48" i="43"/>
  <c r="L26" i="47"/>
  <c r="L25" i="47"/>
  <c r="L24" i="47"/>
  <c r="L23" i="47"/>
  <c r="L22" i="47"/>
  <c r="L21" i="47"/>
  <c r="L20" i="47"/>
  <c r="L18" i="47"/>
  <c r="L17" i="47"/>
  <c r="L16" i="47"/>
  <c r="L15" i="47"/>
  <c r="L14" i="47"/>
  <c r="L13" i="47"/>
  <c r="L12" i="47"/>
  <c r="F26" i="47"/>
  <c r="F25" i="47"/>
  <c r="F24" i="47"/>
  <c r="F23" i="47"/>
  <c r="F22" i="47"/>
  <c r="F21" i="47"/>
  <c r="F20" i="47"/>
  <c r="F18" i="47"/>
  <c r="F17" i="47"/>
  <c r="F16" i="47"/>
  <c r="F15" i="47"/>
  <c r="F14" i="47"/>
  <c r="F13" i="47"/>
  <c r="F12" i="47"/>
  <c r="K26" i="47"/>
  <c r="K25" i="47"/>
  <c r="K24" i="47"/>
  <c r="K23" i="47"/>
  <c r="K22" i="47"/>
  <c r="K21" i="47"/>
  <c r="K20" i="47"/>
  <c r="K18" i="47"/>
  <c r="K17" i="47"/>
  <c r="K16" i="47"/>
  <c r="K15" i="47"/>
  <c r="K14" i="47"/>
  <c r="K13" i="47"/>
  <c r="K12" i="47"/>
  <c r="E26" i="47"/>
  <c r="E25" i="47"/>
  <c r="E24" i="47"/>
  <c r="E23" i="47"/>
  <c r="E22" i="47"/>
  <c r="E21" i="47"/>
  <c r="E20" i="47"/>
  <c r="E18" i="47"/>
  <c r="E17" i="47"/>
  <c r="E16" i="47"/>
  <c r="E15" i="47"/>
  <c r="E14" i="47"/>
  <c r="E13" i="47"/>
  <c r="E12" i="47"/>
  <c r="J26" i="47"/>
  <c r="J25" i="47"/>
  <c r="J24" i="47"/>
  <c r="J23" i="47"/>
  <c r="J22" i="47"/>
  <c r="J21" i="47"/>
  <c r="J20" i="47"/>
  <c r="J18" i="47"/>
  <c r="J17" i="47"/>
  <c r="J16" i="47"/>
  <c r="J15" i="47"/>
  <c r="J14" i="47"/>
  <c r="J13" i="47"/>
  <c r="J12" i="47"/>
  <c r="D26" i="47"/>
  <c r="D25" i="47"/>
  <c r="D24" i="47"/>
  <c r="D23" i="47"/>
  <c r="D22" i="47"/>
  <c r="D21" i="47"/>
  <c r="D20" i="47"/>
  <c r="D18" i="47"/>
  <c r="D17" i="47"/>
  <c r="D16" i="47"/>
  <c r="D15" i="47"/>
  <c r="D14" i="47"/>
  <c r="D13" i="47"/>
  <c r="D12" i="47"/>
  <c r="I26" i="47"/>
  <c r="I25" i="47"/>
  <c r="I24" i="47"/>
  <c r="I23" i="47"/>
  <c r="I22" i="47"/>
  <c r="I21" i="47"/>
  <c r="I20" i="47"/>
  <c r="I18" i="47"/>
  <c r="I17" i="47"/>
  <c r="I16" i="47"/>
  <c r="I15" i="47"/>
  <c r="I14" i="47"/>
  <c r="I13" i="47"/>
  <c r="I12" i="47"/>
  <c r="C26" i="47"/>
  <c r="C25" i="47"/>
  <c r="C24" i="47"/>
  <c r="C23" i="47"/>
  <c r="C22" i="47"/>
  <c r="C21" i="47"/>
  <c r="C20" i="47"/>
  <c r="C18" i="47"/>
  <c r="C17" i="47"/>
  <c r="C16" i="47"/>
  <c r="C15" i="47"/>
  <c r="C14" i="47"/>
  <c r="C13" i="47"/>
  <c r="C12" i="47"/>
  <c r="F70" i="40"/>
  <c r="F68" i="40"/>
  <c r="F66" i="40"/>
  <c r="F64" i="40"/>
  <c r="F62" i="40"/>
  <c r="F60" i="40"/>
  <c r="F57" i="40"/>
  <c r="F55" i="40"/>
  <c r="F53" i="40"/>
  <c r="F51" i="40"/>
  <c r="F49" i="40"/>
  <c r="F47" i="40"/>
  <c r="F44" i="40"/>
  <c r="F42" i="40"/>
  <c r="F40" i="40"/>
  <c r="F38" i="40"/>
  <c r="F36" i="40"/>
  <c r="F34" i="40"/>
  <c r="F31" i="40"/>
  <c r="F29" i="40"/>
  <c r="F27" i="40"/>
  <c r="F25" i="40"/>
  <c r="F23" i="40"/>
  <c r="F21" i="40"/>
  <c r="D5" i="79" l="1"/>
  <c r="D5" i="78"/>
  <c r="D5" i="77"/>
  <c r="D5" i="76"/>
  <c r="U342" i="79"/>
  <c r="U341" i="79"/>
  <c r="U340" i="79"/>
  <c r="U339" i="79"/>
  <c r="U338" i="79"/>
  <c r="U337" i="79" s="1"/>
  <c r="U335" i="79"/>
  <c r="U334" i="79"/>
  <c r="U333" i="79"/>
  <c r="U332" i="79"/>
  <c r="U331" i="79"/>
  <c r="U330" i="79"/>
  <c r="U329" i="79"/>
  <c r="U327" i="79" s="1"/>
  <c r="U328" i="79"/>
  <c r="U326" i="79"/>
  <c r="U325" i="79"/>
  <c r="U324" i="79"/>
  <c r="U323" i="79"/>
  <c r="U322" i="79"/>
  <c r="U321" i="79"/>
  <c r="U320" i="79" s="1"/>
  <c r="U291" i="79"/>
  <c r="U290" i="79"/>
  <c r="U122" i="79" s="1"/>
  <c r="U289" i="79"/>
  <c r="U288" i="79"/>
  <c r="U287" i="79"/>
  <c r="U286" i="79"/>
  <c r="V271" i="79"/>
  <c r="V270" i="79"/>
  <c r="V269" i="79"/>
  <c r="V266" i="79"/>
  <c r="V262" i="79" s="1"/>
  <c r="V265" i="79"/>
  <c r="V264" i="79"/>
  <c r="V263" i="79"/>
  <c r="V261" i="79"/>
  <c r="V260" i="79"/>
  <c r="V259" i="79"/>
  <c r="V258" i="79"/>
  <c r="V257" i="79"/>
  <c r="V255" i="79"/>
  <c r="V254" i="79"/>
  <c r="V253" i="79"/>
  <c r="V252" i="79" s="1"/>
  <c r="V251" i="79"/>
  <c r="V250" i="79"/>
  <c r="V249" i="79"/>
  <c r="V248" i="79"/>
  <c r="V247" i="79"/>
  <c r="V246" i="79" s="1"/>
  <c r="V177" i="79"/>
  <c r="V176" i="79"/>
  <c r="V175" i="79"/>
  <c r="V174" i="79"/>
  <c r="V173" i="79"/>
  <c r="V172" i="79"/>
  <c r="V171" i="79" s="1"/>
  <c r="V170" i="79"/>
  <c r="V169" i="79"/>
  <c r="V168" i="79"/>
  <c r="V167" i="79"/>
  <c r="V166" i="79"/>
  <c r="V165" i="79"/>
  <c r="V164" i="79"/>
  <c r="V163" i="79"/>
  <c r="V162" i="79"/>
  <c r="V161" i="79"/>
  <c r="V160" i="79"/>
  <c r="V159" i="79"/>
  <c r="V158" i="79"/>
  <c r="V157" i="79"/>
  <c r="V156" i="79"/>
  <c r="V155" i="79"/>
  <c r="V154" i="79" s="1"/>
  <c r="U148" i="79"/>
  <c r="U147" i="79"/>
  <c r="U146" i="79"/>
  <c r="U145" i="79"/>
  <c r="U144" i="79"/>
  <c r="U143" i="79"/>
  <c r="U142" i="79"/>
  <c r="U141" i="79"/>
  <c r="U140" i="79"/>
  <c r="U139" i="79"/>
  <c r="U138" i="79"/>
  <c r="U137" i="79"/>
  <c r="U136" i="79"/>
  <c r="U126" i="79"/>
  <c r="U125" i="79"/>
  <c r="U124" i="79"/>
  <c r="U123" i="79"/>
  <c r="U121" i="79"/>
  <c r="U120" i="79"/>
  <c r="U119" i="79"/>
  <c r="U118" i="79" s="1"/>
  <c r="U115" i="79"/>
  <c r="U114" i="79"/>
  <c r="U113" i="79"/>
  <c r="U112" i="79"/>
  <c r="U111" i="79"/>
  <c r="U110" i="79"/>
  <c r="U109" i="79"/>
  <c r="U103" i="79"/>
  <c r="Q102" i="79"/>
  <c r="N102" i="79"/>
  <c r="Q100" i="79"/>
  <c r="N100" i="79"/>
  <c r="Q98" i="79"/>
  <c r="N98" i="79"/>
  <c r="Q96" i="79"/>
  <c r="N96" i="79"/>
  <c r="Q94" i="79"/>
  <c r="N94" i="79"/>
  <c r="Q92" i="79"/>
  <c r="N92" i="79"/>
  <c r="Q90" i="79"/>
  <c r="N90" i="79"/>
  <c r="U86" i="79"/>
  <c r="O82" i="79"/>
  <c r="D82" i="79"/>
  <c r="O81" i="79"/>
  <c r="D81" i="79"/>
  <c r="O80" i="79"/>
  <c r="M80" i="79"/>
  <c r="D80" i="79"/>
  <c r="O79" i="79"/>
  <c r="D79" i="79"/>
  <c r="O78" i="79"/>
  <c r="D78" i="79"/>
  <c r="O77" i="79"/>
  <c r="D77" i="79"/>
  <c r="O76" i="79"/>
  <c r="D76" i="79"/>
  <c r="U71" i="79"/>
  <c r="Q70" i="79"/>
  <c r="N70" i="79"/>
  <c r="M82" i="79" s="1"/>
  <c r="Q68" i="79"/>
  <c r="N68" i="79"/>
  <c r="M81" i="79" s="1"/>
  <c r="Q66" i="79"/>
  <c r="N66" i="79"/>
  <c r="Q64" i="79"/>
  <c r="N64" i="79"/>
  <c r="M79" i="79" s="1"/>
  <c r="Q62" i="79"/>
  <c r="N62" i="79"/>
  <c r="M78" i="79" s="1"/>
  <c r="Q60" i="79"/>
  <c r="N60" i="79"/>
  <c r="M77" i="79" s="1"/>
  <c r="Q58" i="79"/>
  <c r="N58" i="79"/>
  <c r="M76" i="79" s="1"/>
  <c r="U54" i="79"/>
  <c r="U53" i="79" s="1"/>
  <c r="AA37" i="79"/>
  <c r="Z37" i="79"/>
  <c r="X37" i="79"/>
  <c r="V37" i="79"/>
  <c r="K36" i="79"/>
  <c r="I36" i="79"/>
  <c r="F36" i="79"/>
  <c r="AA35" i="79"/>
  <c r="Z35" i="79"/>
  <c r="X35" i="79"/>
  <c r="V35" i="79"/>
  <c r="K34" i="79"/>
  <c r="F34" i="79"/>
  <c r="D34" i="79"/>
  <c r="AA33" i="79"/>
  <c r="Z33" i="79"/>
  <c r="X33" i="79"/>
  <c r="V33" i="79"/>
  <c r="K32" i="79"/>
  <c r="F32" i="79"/>
  <c r="AA31" i="79"/>
  <c r="Z31" i="79"/>
  <c r="X31" i="79"/>
  <c r="V31" i="79"/>
  <c r="K30" i="79"/>
  <c r="F30" i="79"/>
  <c r="D30" i="79"/>
  <c r="AA29" i="79"/>
  <c r="Z29" i="79"/>
  <c r="X29" i="79"/>
  <c r="V29" i="79"/>
  <c r="K28" i="79"/>
  <c r="F28" i="79"/>
  <c r="AA27" i="79"/>
  <c r="Z27" i="79"/>
  <c r="X27" i="79"/>
  <c r="X40" i="79" s="1"/>
  <c r="X41" i="79" s="1"/>
  <c r="V27" i="79"/>
  <c r="V40" i="79" s="1"/>
  <c r="V41" i="79" s="1"/>
  <c r="K26" i="79"/>
  <c r="F26" i="79"/>
  <c r="U342" i="78"/>
  <c r="U337" i="78" s="1"/>
  <c r="U341" i="78"/>
  <c r="U340" i="78"/>
  <c r="U339" i="78"/>
  <c r="U338" i="78"/>
  <c r="U335" i="78"/>
  <c r="U334" i="78"/>
  <c r="U333" i="78"/>
  <c r="U332" i="78"/>
  <c r="U331" i="78"/>
  <c r="U330" i="78"/>
  <c r="U329" i="78"/>
  <c r="U328" i="78"/>
  <c r="U327" i="78" s="1"/>
  <c r="U326" i="78"/>
  <c r="U325" i="78"/>
  <c r="U320" i="78" s="1"/>
  <c r="U324" i="78"/>
  <c r="U323" i="78"/>
  <c r="U322" i="78"/>
  <c r="U321" i="78"/>
  <c r="U291" i="78"/>
  <c r="U290" i="78"/>
  <c r="U289" i="78"/>
  <c r="U122" i="78" s="1"/>
  <c r="U288" i="78"/>
  <c r="U287" i="78"/>
  <c r="U286" i="78"/>
  <c r="V271" i="78"/>
  <c r="V270" i="78"/>
  <c r="V269" i="78"/>
  <c r="V266" i="78"/>
  <c r="V265" i="78"/>
  <c r="V264" i="78"/>
  <c r="V263" i="78"/>
  <c r="V262" i="78" s="1"/>
  <c r="V261" i="78"/>
  <c r="V260" i="78"/>
  <c r="V259" i="78"/>
  <c r="V258" i="78"/>
  <c r="V257" i="78"/>
  <c r="V255" i="78"/>
  <c r="V254" i="78"/>
  <c r="V253" i="78"/>
  <c r="V252" i="78" s="1"/>
  <c r="V251" i="78"/>
  <c r="V250" i="78"/>
  <c r="V249" i="78"/>
  <c r="V248" i="78"/>
  <c r="V247" i="78"/>
  <c r="V246" i="78" s="1"/>
  <c r="V177" i="78"/>
  <c r="V176" i="78"/>
  <c r="V175" i="78"/>
  <c r="V174" i="78"/>
  <c r="V173" i="78"/>
  <c r="V172" i="78"/>
  <c r="V171" i="78" s="1"/>
  <c r="V170" i="78"/>
  <c r="V169" i="78"/>
  <c r="V168" i="78"/>
  <c r="V167" i="78"/>
  <c r="V166" i="78"/>
  <c r="V165" i="78"/>
  <c r="V164" i="78"/>
  <c r="V163" i="78"/>
  <c r="V162" i="78"/>
  <c r="V161" i="78"/>
  <c r="V160" i="78"/>
  <c r="V159" i="78"/>
  <c r="V158" i="78"/>
  <c r="V157" i="78"/>
  <c r="V156" i="78"/>
  <c r="V155" i="78"/>
  <c r="V154" i="78" s="1"/>
  <c r="U148" i="78"/>
  <c r="U147" i="78"/>
  <c r="U146" i="78"/>
  <c r="U145" i="78"/>
  <c r="U144" i="78"/>
  <c r="U143" i="78"/>
  <c r="U142" i="78"/>
  <c r="U141" i="78"/>
  <c r="U140" i="78"/>
  <c r="U139" i="78"/>
  <c r="U138" i="78"/>
  <c r="U137" i="78"/>
  <c r="U136" i="78"/>
  <c r="U126" i="78"/>
  <c r="U125" i="78"/>
  <c r="U124" i="78"/>
  <c r="U123" i="78"/>
  <c r="U121" i="78"/>
  <c r="U120" i="78"/>
  <c r="U119" i="78"/>
  <c r="U118" i="78" s="1"/>
  <c r="U115" i="78"/>
  <c r="U114" i="78"/>
  <c r="U113" i="78"/>
  <c r="U112" i="78"/>
  <c r="U111" i="78"/>
  <c r="U110" i="78"/>
  <c r="U109" i="78"/>
  <c r="U103" i="78"/>
  <c r="Q102" i="78"/>
  <c r="N102" i="78"/>
  <c r="Q100" i="78"/>
  <c r="N100" i="78"/>
  <c r="Q98" i="78"/>
  <c r="N98" i="78"/>
  <c r="Q96" i="78"/>
  <c r="N96" i="78"/>
  <c r="Q94" i="78"/>
  <c r="N94" i="78"/>
  <c r="Q92" i="78"/>
  <c r="N92" i="78"/>
  <c r="Q90" i="78"/>
  <c r="N90" i="78"/>
  <c r="U86" i="78"/>
  <c r="O82" i="78"/>
  <c r="D82" i="78"/>
  <c r="O81" i="78"/>
  <c r="D81" i="78"/>
  <c r="O80" i="78"/>
  <c r="M80" i="78"/>
  <c r="D80" i="78"/>
  <c r="O79" i="78"/>
  <c r="D79" i="78"/>
  <c r="O78" i="78"/>
  <c r="D78" i="78"/>
  <c r="O77" i="78"/>
  <c r="M77" i="78"/>
  <c r="D77" i="78"/>
  <c r="O76" i="78"/>
  <c r="D76" i="78"/>
  <c r="U71" i="78"/>
  <c r="Q70" i="78"/>
  <c r="N70" i="78"/>
  <c r="M82" i="78" s="1"/>
  <c r="Q68" i="78"/>
  <c r="N68" i="78"/>
  <c r="M81" i="78" s="1"/>
  <c r="Q66" i="78"/>
  <c r="N66" i="78"/>
  <c r="Q64" i="78"/>
  <c r="N64" i="78"/>
  <c r="M79" i="78" s="1"/>
  <c r="Q62" i="78"/>
  <c r="N62" i="78"/>
  <c r="M78" i="78" s="1"/>
  <c r="Q60" i="78"/>
  <c r="N60" i="78"/>
  <c r="Q58" i="78"/>
  <c r="N58" i="78"/>
  <c r="M76" i="78" s="1"/>
  <c r="U54" i="78"/>
  <c r="U53" i="78"/>
  <c r="AA37" i="78"/>
  <c r="Z37" i="78"/>
  <c r="X37" i="78"/>
  <c r="V37" i="78"/>
  <c r="K36" i="78"/>
  <c r="I36" i="78"/>
  <c r="F36" i="78"/>
  <c r="AA35" i="78"/>
  <c r="Z35" i="78"/>
  <c r="X35" i="78"/>
  <c r="V35" i="78"/>
  <c r="K34" i="78"/>
  <c r="F34" i="78"/>
  <c r="D34" i="78"/>
  <c r="AA33" i="78"/>
  <c r="Z33" i="78"/>
  <c r="X33" i="78"/>
  <c r="V33" i="78"/>
  <c r="K32" i="78"/>
  <c r="F32" i="78"/>
  <c r="AA31" i="78"/>
  <c r="Z31" i="78"/>
  <c r="X31" i="78"/>
  <c r="V31" i="78"/>
  <c r="K30" i="78"/>
  <c r="F30" i="78"/>
  <c r="D30" i="78"/>
  <c r="AA29" i="78"/>
  <c r="Z29" i="78"/>
  <c r="X29" i="78"/>
  <c r="V29" i="78"/>
  <c r="K28" i="78"/>
  <c r="F28" i="78"/>
  <c r="AA27" i="78"/>
  <c r="Z27" i="78"/>
  <c r="X27" i="78"/>
  <c r="X40" i="78" s="1"/>
  <c r="X41" i="78" s="1"/>
  <c r="V27" i="78"/>
  <c r="V40" i="78" s="1"/>
  <c r="V41" i="78" s="1"/>
  <c r="K26" i="78"/>
  <c r="F26" i="78"/>
  <c r="U342" i="77"/>
  <c r="U341" i="77"/>
  <c r="U340" i="77"/>
  <c r="U337" i="77" s="1"/>
  <c r="U339" i="77"/>
  <c r="U338" i="77"/>
  <c r="U335" i="77"/>
  <c r="U334" i="77"/>
  <c r="U333" i="77"/>
  <c r="U332" i="77"/>
  <c r="U331" i="77"/>
  <c r="U330" i="77"/>
  <c r="U329" i="77"/>
  <c r="U328" i="77"/>
  <c r="U327" i="77" s="1"/>
  <c r="U326" i="77"/>
  <c r="U320" i="77" s="1"/>
  <c r="U325" i="77"/>
  <c r="U324" i="77"/>
  <c r="U323" i="77"/>
  <c r="U322" i="77"/>
  <c r="U321" i="77"/>
  <c r="U291" i="77"/>
  <c r="U290" i="77"/>
  <c r="U122" i="77" s="1"/>
  <c r="U289" i="77"/>
  <c r="U288" i="77"/>
  <c r="U287" i="77"/>
  <c r="U286" i="77"/>
  <c r="V271" i="77"/>
  <c r="V270" i="77"/>
  <c r="V269" i="77"/>
  <c r="V266" i="77"/>
  <c r="V265" i="77"/>
  <c r="V264" i="77"/>
  <c r="V263" i="77"/>
  <c r="V262" i="77" s="1"/>
  <c r="V261" i="77"/>
  <c r="V260" i="77"/>
  <c r="V259" i="77"/>
  <c r="V258" i="77"/>
  <c r="V257" i="77"/>
  <c r="V255" i="77"/>
  <c r="V254" i="77"/>
  <c r="V252" i="77" s="1"/>
  <c r="V253" i="77"/>
  <c r="V251" i="77"/>
  <c r="V250" i="77"/>
  <c r="V249" i="77"/>
  <c r="V246" i="77" s="1"/>
  <c r="V248" i="77"/>
  <c r="V247" i="77"/>
  <c r="V177" i="77"/>
  <c r="V176" i="77"/>
  <c r="V175" i="77"/>
  <c r="V174" i="77"/>
  <c r="V173" i="77"/>
  <c r="V171" i="77" s="1"/>
  <c r="V172" i="77"/>
  <c r="V170" i="77"/>
  <c r="V169" i="77"/>
  <c r="V168" i="77"/>
  <c r="V167" i="77"/>
  <c r="V166" i="77"/>
  <c r="V165" i="77"/>
  <c r="V164" i="77"/>
  <c r="V163" i="77"/>
  <c r="V162" i="77"/>
  <c r="V161" i="77"/>
  <c r="V160" i="77"/>
  <c r="V159" i="77"/>
  <c r="V158" i="77"/>
  <c r="V157" i="77"/>
  <c r="V154" i="77" s="1"/>
  <c r="V156" i="77"/>
  <c r="V155" i="77"/>
  <c r="U148" i="77"/>
  <c r="U147" i="77"/>
  <c r="U146" i="77"/>
  <c r="U145" i="77"/>
  <c r="U144" i="77"/>
  <c r="U143" i="77"/>
  <c r="U142" i="77"/>
  <c r="U141" i="77"/>
  <c r="U140" i="77"/>
  <c r="U139" i="77"/>
  <c r="U138" i="77"/>
  <c r="U137" i="77"/>
  <c r="U136" i="77"/>
  <c r="U126" i="77"/>
  <c r="U125" i="77"/>
  <c r="U124" i="77"/>
  <c r="U123" i="77"/>
  <c r="U121" i="77"/>
  <c r="U120" i="77"/>
  <c r="U119" i="77"/>
  <c r="U118" i="77" s="1"/>
  <c r="U115" i="77"/>
  <c r="U114" i="77"/>
  <c r="U113" i="77"/>
  <c r="U112" i="77"/>
  <c r="U111" i="77"/>
  <c r="U110" i="77"/>
  <c r="U109" i="77"/>
  <c r="U103" i="77"/>
  <c r="Q102" i="77"/>
  <c r="N102" i="77"/>
  <c r="Q100" i="77"/>
  <c r="N100" i="77"/>
  <c r="Q98" i="77"/>
  <c r="N98" i="77"/>
  <c r="Q96" i="77"/>
  <c r="N96" i="77"/>
  <c r="Q94" i="77"/>
  <c r="N94" i="77"/>
  <c r="Q92" i="77"/>
  <c r="N92" i="77"/>
  <c r="Q90" i="77"/>
  <c r="N90" i="77"/>
  <c r="U86" i="77"/>
  <c r="O82" i="77"/>
  <c r="D82" i="77"/>
  <c r="O81" i="77"/>
  <c r="D81" i="77"/>
  <c r="O80" i="77"/>
  <c r="M80" i="77"/>
  <c r="D80" i="77"/>
  <c r="O79" i="77"/>
  <c r="D79" i="77"/>
  <c r="O78" i="77"/>
  <c r="D78" i="77"/>
  <c r="O77" i="77"/>
  <c r="D77" i="77"/>
  <c r="O76" i="77"/>
  <c r="D76" i="77"/>
  <c r="U71" i="77"/>
  <c r="Q70" i="77"/>
  <c r="N70" i="77"/>
  <c r="M82" i="77" s="1"/>
  <c r="Q68" i="77"/>
  <c r="N68" i="77"/>
  <c r="M81" i="77" s="1"/>
  <c r="Q66" i="77"/>
  <c r="N66" i="77"/>
  <c r="Q64" i="77"/>
  <c r="N64" i="77"/>
  <c r="M79" i="77" s="1"/>
  <c r="Q62" i="77"/>
  <c r="N62" i="77"/>
  <c r="M78" i="77" s="1"/>
  <c r="Q60" i="77"/>
  <c r="N60" i="77"/>
  <c r="M77" i="77" s="1"/>
  <c r="Q58" i="77"/>
  <c r="N58" i="77"/>
  <c r="U54" i="77"/>
  <c r="U53" i="77"/>
  <c r="AA37" i="77"/>
  <c r="Z37" i="77"/>
  <c r="X37" i="77"/>
  <c r="V37" i="77"/>
  <c r="K36" i="77"/>
  <c r="I36" i="77"/>
  <c r="F36" i="77"/>
  <c r="AA35" i="77"/>
  <c r="Z35" i="77"/>
  <c r="X35" i="77"/>
  <c r="V35" i="77"/>
  <c r="K34" i="77"/>
  <c r="F34" i="77"/>
  <c r="D34" i="77"/>
  <c r="AA33" i="77"/>
  <c r="Z33" i="77"/>
  <c r="X33" i="77"/>
  <c r="V33" i="77"/>
  <c r="K32" i="77"/>
  <c r="F32" i="77"/>
  <c r="AA31" i="77"/>
  <c r="Z31" i="77"/>
  <c r="X31" i="77"/>
  <c r="V31" i="77"/>
  <c r="K30" i="77"/>
  <c r="F30" i="77"/>
  <c r="D30" i="77"/>
  <c r="AA29" i="77"/>
  <c r="Z29" i="77"/>
  <c r="X29" i="77"/>
  <c r="V29" i="77"/>
  <c r="K28" i="77"/>
  <c r="F28" i="77"/>
  <c r="AA27" i="77"/>
  <c r="Z27" i="77"/>
  <c r="X27" i="77"/>
  <c r="X40" i="77" s="1"/>
  <c r="X41" i="77" s="1"/>
  <c r="V27" i="77"/>
  <c r="V40" i="77" s="1"/>
  <c r="V41" i="77" s="1"/>
  <c r="K26" i="77"/>
  <c r="F26" i="77"/>
  <c r="U342" i="76"/>
  <c r="U341" i="76"/>
  <c r="U340" i="76"/>
  <c r="U339" i="76"/>
  <c r="U338" i="76"/>
  <c r="U337" i="76"/>
  <c r="U335" i="76"/>
  <c r="U334" i="76"/>
  <c r="U333" i="76"/>
  <c r="U332" i="76"/>
  <c r="U331" i="76"/>
  <c r="U330" i="76"/>
  <c r="U329" i="76"/>
  <c r="U328" i="76"/>
  <c r="U327" i="76" s="1"/>
  <c r="U326" i="76"/>
  <c r="U325" i="76"/>
  <c r="U324" i="76"/>
  <c r="U323" i="76"/>
  <c r="U322" i="76"/>
  <c r="U321" i="76"/>
  <c r="U320" i="76"/>
  <c r="U291" i="76"/>
  <c r="U290" i="76"/>
  <c r="U122" i="76" s="1"/>
  <c r="U289" i="76"/>
  <c r="U288" i="76"/>
  <c r="U287" i="76"/>
  <c r="U286" i="76"/>
  <c r="V271" i="76"/>
  <c r="V270" i="76"/>
  <c r="V269" i="76"/>
  <c r="V266" i="76"/>
  <c r="V265" i="76"/>
  <c r="V264" i="76"/>
  <c r="V263" i="76"/>
  <c r="V262" i="76" s="1"/>
  <c r="V261" i="76"/>
  <c r="V260" i="76"/>
  <c r="V259" i="76"/>
  <c r="V258" i="76"/>
  <c r="V257" i="76"/>
  <c r="V255" i="76"/>
  <c r="V254" i="76"/>
  <c r="V253" i="76"/>
  <c r="V252" i="76" s="1"/>
  <c r="V251" i="76"/>
  <c r="V250" i="76"/>
  <c r="V249" i="76"/>
  <c r="V246" i="76" s="1"/>
  <c r="V248" i="76"/>
  <c r="V247" i="76"/>
  <c r="V177" i="76"/>
  <c r="V176" i="76"/>
  <c r="V175" i="76"/>
  <c r="V174" i="76"/>
  <c r="V173" i="76"/>
  <c r="V172" i="76"/>
  <c r="V171" i="76" s="1"/>
  <c r="V170" i="76"/>
  <c r="V169" i="76"/>
  <c r="V168" i="76"/>
  <c r="V167" i="76"/>
  <c r="V166" i="76"/>
  <c r="V165" i="76"/>
  <c r="V164" i="76"/>
  <c r="V163" i="76"/>
  <c r="V162" i="76"/>
  <c r="V161" i="76"/>
  <c r="V160" i="76"/>
  <c r="V159" i="76"/>
  <c r="V158" i="76"/>
  <c r="V157" i="76"/>
  <c r="V154" i="76" s="1"/>
  <c r="V156" i="76"/>
  <c r="V155" i="76"/>
  <c r="U148" i="76"/>
  <c r="U147" i="76"/>
  <c r="U146" i="76"/>
  <c r="U145" i="76"/>
  <c r="U144" i="76"/>
  <c r="U143" i="76"/>
  <c r="U142" i="76"/>
  <c r="U141" i="76"/>
  <c r="U140" i="76"/>
  <c r="U139" i="76"/>
  <c r="U138" i="76"/>
  <c r="U137" i="76"/>
  <c r="U136" i="76"/>
  <c r="U126" i="76"/>
  <c r="U125" i="76"/>
  <c r="U124" i="76"/>
  <c r="U123" i="76"/>
  <c r="U121" i="76"/>
  <c r="U120" i="76"/>
  <c r="U119" i="76"/>
  <c r="U118" i="76" s="1"/>
  <c r="U115" i="76"/>
  <c r="U114" i="76"/>
  <c r="U113" i="76"/>
  <c r="U112" i="76"/>
  <c r="U111" i="76"/>
  <c r="U110" i="76"/>
  <c r="U109" i="76"/>
  <c r="U103" i="76"/>
  <c r="Q102" i="76"/>
  <c r="N102" i="76"/>
  <c r="Q100" i="76"/>
  <c r="N100" i="76"/>
  <c r="Q98" i="76"/>
  <c r="N98" i="76"/>
  <c r="Q96" i="76"/>
  <c r="N96" i="76"/>
  <c r="Q94" i="76"/>
  <c r="N94" i="76"/>
  <c r="Q92" i="76"/>
  <c r="N92" i="76"/>
  <c r="Q90" i="76"/>
  <c r="N90" i="76"/>
  <c r="U86" i="76"/>
  <c r="O82" i="76"/>
  <c r="D82" i="76"/>
  <c r="O81" i="76"/>
  <c r="D81" i="76"/>
  <c r="O80" i="76"/>
  <c r="M80" i="76"/>
  <c r="D80" i="76"/>
  <c r="O79" i="76"/>
  <c r="D79" i="76"/>
  <c r="O78" i="76"/>
  <c r="D78" i="76"/>
  <c r="O77" i="76"/>
  <c r="D77" i="76"/>
  <c r="O76" i="76"/>
  <c r="D76" i="76"/>
  <c r="U71" i="76"/>
  <c r="Q70" i="76"/>
  <c r="N70" i="76"/>
  <c r="M82" i="76" s="1"/>
  <c r="Q68" i="76"/>
  <c r="N68" i="76"/>
  <c r="M81" i="76" s="1"/>
  <c r="Q66" i="76"/>
  <c r="N66" i="76"/>
  <c r="Q64" i="76"/>
  <c r="N64" i="76"/>
  <c r="M79" i="76" s="1"/>
  <c r="Q62" i="76"/>
  <c r="N62" i="76"/>
  <c r="M78" i="76" s="1"/>
  <c r="Q60" i="76"/>
  <c r="N60" i="76"/>
  <c r="M77" i="76" s="1"/>
  <c r="Q58" i="76"/>
  <c r="N58" i="76"/>
  <c r="M76" i="76" s="1"/>
  <c r="U54" i="76"/>
  <c r="U53" i="76"/>
  <c r="AA37" i="76"/>
  <c r="Z37" i="76"/>
  <c r="X37" i="76"/>
  <c r="V37" i="76"/>
  <c r="K36" i="76"/>
  <c r="I36" i="76"/>
  <c r="F36" i="76"/>
  <c r="AA35" i="76"/>
  <c r="Z35" i="76"/>
  <c r="X35" i="76"/>
  <c r="V35" i="76"/>
  <c r="K34" i="76"/>
  <c r="F34" i="76"/>
  <c r="D34" i="76"/>
  <c r="AA33" i="76"/>
  <c r="Z33" i="76"/>
  <c r="X33" i="76"/>
  <c r="V33" i="76"/>
  <c r="K32" i="76"/>
  <c r="F32" i="76"/>
  <c r="AA31" i="76"/>
  <c r="Z31" i="76"/>
  <c r="X31" i="76"/>
  <c r="V31" i="76"/>
  <c r="K30" i="76"/>
  <c r="F30" i="76"/>
  <c r="D30" i="76"/>
  <c r="AA29" i="76"/>
  <c r="Z29" i="76"/>
  <c r="X29" i="76"/>
  <c r="V29" i="76"/>
  <c r="K28" i="76"/>
  <c r="F28" i="76"/>
  <c r="AA27" i="76"/>
  <c r="Z27" i="76"/>
  <c r="X27" i="76"/>
  <c r="X40" i="76" s="1"/>
  <c r="X41" i="76" s="1"/>
  <c r="V27" i="76"/>
  <c r="V40" i="76" s="1"/>
  <c r="V41" i="76" s="1"/>
  <c r="K26" i="76"/>
  <c r="F26" i="76"/>
  <c r="C281" i="43"/>
  <c r="C280" i="43"/>
  <c r="C279" i="43"/>
  <c r="C278" i="43"/>
  <c r="C277" i="43"/>
  <c r="C276" i="43"/>
  <c r="C275" i="43"/>
  <c r="C274" i="43"/>
  <c r="C273" i="43"/>
  <c r="C272" i="43"/>
  <c r="C271" i="43"/>
  <c r="C270" i="43"/>
  <c r="C269" i="43"/>
  <c r="C268" i="43"/>
  <c r="C267" i="43"/>
  <c r="C266" i="43"/>
  <c r="C265" i="43"/>
  <c r="C264" i="43"/>
  <c r="C263" i="43"/>
  <c r="C262" i="43"/>
  <c r="C261" i="43"/>
  <c r="C260" i="43"/>
  <c r="C259" i="43"/>
  <c r="C258" i="43"/>
  <c r="C257" i="43"/>
  <c r="C256" i="43"/>
  <c r="C255" i="43"/>
  <c r="C254" i="43"/>
  <c r="C253" i="43"/>
  <c r="C252" i="43"/>
  <c r="C251" i="43"/>
  <c r="C250" i="43"/>
  <c r="C249" i="43"/>
  <c r="C248" i="43"/>
  <c r="C247" i="43"/>
  <c r="C246" i="43"/>
  <c r="C245" i="43"/>
  <c r="C244" i="43"/>
  <c r="C243" i="43"/>
  <c r="C242" i="43"/>
  <c r="C241" i="43"/>
  <c r="C240" i="43"/>
  <c r="C282" i="43"/>
  <c r="C239" i="43"/>
  <c r="C238" i="43"/>
  <c r="C237" i="43"/>
  <c r="C236" i="43"/>
  <c r="C235" i="43"/>
  <c r="C234" i="43"/>
  <c r="C233" i="43"/>
  <c r="C227" i="43"/>
  <c r="C217" i="43"/>
  <c r="C207" i="43"/>
  <c r="C197" i="43"/>
  <c r="C187" i="43"/>
  <c r="C177" i="43"/>
  <c r="C225" i="43"/>
  <c r="C215" i="43"/>
  <c r="C205" i="43"/>
  <c r="C195" i="43"/>
  <c r="C185" i="43"/>
  <c r="C175" i="43"/>
  <c r="C167" i="43"/>
  <c r="C165" i="43"/>
  <c r="H13" i="47"/>
  <c r="H14" i="47"/>
  <c r="H15" i="47"/>
  <c r="H16" i="47"/>
  <c r="H17" i="47"/>
  <c r="H18" i="47"/>
  <c r="H12" i="47"/>
  <c r="AI217" i="47"/>
  <c r="AH216" i="47"/>
  <c r="AG215" i="47"/>
  <c r="AG214" i="47"/>
  <c r="AG213" i="47"/>
  <c r="AF212" i="47"/>
  <c r="AF211" i="47"/>
  <c r="M7" i="47"/>
  <c r="AK210" i="47"/>
  <c r="AF209" i="47"/>
  <c r="AH208" i="47"/>
  <c r="AK207" i="47"/>
  <c r="AF206" i="47"/>
  <c r="AD205" i="47"/>
  <c r="AF204" i="47"/>
  <c r="M6" i="47"/>
  <c r="AF203" i="47"/>
  <c r="AK202" i="47"/>
  <c r="AH201" i="47"/>
  <c r="AE200" i="47"/>
  <c r="AJ199" i="47"/>
  <c r="AG198" i="47"/>
  <c r="AH197" i="47"/>
  <c r="AI196" i="47"/>
  <c r="AE195" i="47"/>
  <c r="AI194" i="47"/>
  <c r="AE193" i="47"/>
  <c r="AI192" i="47"/>
  <c r="AE191" i="47"/>
  <c r="AH190" i="47"/>
  <c r="H26" i="47"/>
  <c r="H25" i="47"/>
  <c r="H24" i="47"/>
  <c r="H23" i="47"/>
  <c r="H22" i="47"/>
  <c r="H21" i="47"/>
  <c r="H20" i="47"/>
  <c r="C32" i="47"/>
  <c r="U103" i="12"/>
  <c r="Q102" i="12"/>
  <c r="N102" i="12"/>
  <c r="B26" i="47" s="1"/>
  <c r="Q100" i="12"/>
  <c r="N100" i="12"/>
  <c r="B25" i="47" s="1"/>
  <c r="Q98" i="12"/>
  <c r="N98" i="12"/>
  <c r="B24" i="47" s="1"/>
  <c r="Q96" i="12"/>
  <c r="N96" i="12"/>
  <c r="B23" i="47" s="1"/>
  <c r="Q94" i="12"/>
  <c r="N94" i="12"/>
  <c r="B22" i="47" s="1"/>
  <c r="Q92" i="12"/>
  <c r="N92" i="12"/>
  <c r="B21" i="47" s="1"/>
  <c r="Q90" i="12"/>
  <c r="N90" i="12"/>
  <c r="B20" i="47" s="1"/>
  <c r="N58" i="12"/>
  <c r="M76" i="12" s="1"/>
  <c r="B12" i="47" s="1"/>
  <c r="F10" i="45"/>
  <c r="E10" i="45"/>
  <c r="D10" i="45"/>
  <c r="C10" i="45"/>
  <c r="B10" i="45"/>
  <c r="C9" i="47"/>
  <c r="BA9" i="33"/>
  <c r="AZ9" i="33"/>
  <c r="AY9" i="33"/>
  <c r="AX9" i="33"/>
  <c r="AW9" i="33"/>
  <c r="AV9" i="33"/>
  <c r="AU9" i="33"/>
  <c r="AT9" i="33"/>
  <c r="AS9" i="33"/>
  <c r="AR9" i="33"/>
  <c r="AQ9" i="33"/>
  <c r="AP9" i="33"/>
  <c r="AO9" i="33"/>
  <c r="AN9" i="33"/>
  <c r="AM9" i="33"/>
  <c r="AL9" i="33"/>
  <c r="AK9" i="33"/>
  <c r="AJ9" i="33"/>
  <c r="AI9" i="33"/>
  <c r="AH9" i="33"/>
  <c r="AG9" i="33"/>
  <c r="AF9" i="33"/>
  <c r="AE9" i="33"/>
  <c r="AD9" i="33"/>
  <c r="AC9" i="33"/>
  <c r="AB9" i="33"/>
  <c r="AA9" i="33"/>
  <c r="Z9" i="33"/>
  <c r="Y9" i="33"/>
  <c r="X9" i="33"/>
  <c r="W9" i="33"/>
  <c r="V9" i="33"/>
  <c r="U9" i="33"/>
  <c r="T9" i="33"/>
  <c r="S9" i="33"/>
  <c r="W129" i="33"/>
  <c r="W128" i="33"/>
  <c r="V132" i="33"/>
  <c r="V133" i="33"/>
  <c r="V134" i="33"/>
  <c r="V135" i="33"/>
  <c r="V136" i="33"/>
  <c r="U132" i="33"/>
  <c r="U133" i="33"/>
  <c r="U134" i="33"/>
  <c r="U135" i="33"/>
  <c r="U136" i="33"/>
  <c r="T132" i="33"/>
  <c r="T133" i="33"/>
  <c r="T134" i="33"/>
  <c r="T135" i="33"/>
  <c r="T136" i="33"/>
  <c r="S132" i="33"/>
  <c r="S133" i="33"/>
  <c r="S134" i="33"/>
  <c r="S135" i="33"/>
  <c r="S136" i="33"/>
  <c r="S131" i="33"/>
  <c r="T131" i="33"/>
  <c r="U131" i="33"/>
  <c r="V131" i="33"/>
  <c r="R132" i="33"/>
  <c r="R133" i="33"/>
  <c r="R134" i="33"/>
  <c r="R135" i="33"/>
  <c r="R136" i="33"/>
  <c r="R131" i="33"/>
  <c r="R67" i="33"/>
  <c r="R68" i="33"/>
  <c r="R66" i="33"/>
  <c r="W126" i="33"/>
  <c r="W125" i="33"/>
  <c r="V125" i="33"/>
  <c r="V126" i="33"/>
  <c r="U126" i="33"/>
  <c r="U125" i="33"/>
  <c r="T126" i="33"/>
  <c r="T125" i="33"/>
  <c r="T128" i="33" s="1"/>
  <c r="S126" i="33"/>
  <c r="S125" i="33"/>
  <c r="S127" i="33" s="1"/>
  <c r="R126" i="33"/>
  <c r="R125" i="33"/>
  <c r="S129" i="33"/>
  <c r="V128" i="33"/>
  <c r="U128" i="33"/>
  <c r="U127" i="33"/>
  <c r="R127" i="33"/>
  <c r="Q137" i="33"/>
  <c r="S137" i="33"/>
  <c r="W33" i="33"/>
  <c r="S4" i="33"/>
  <c r="R46" i="33"/>
  <c r="S140" i="33"/>
  <c r="AE20" i="33"/>
  <c r="Z20" i="33"/>
  <c r="V21" i="33"/>
  <c r="U21" i="33"/>
  <c r="T21" i="33"/>
  <c r="S21" i="33"/>
  <c r="V20" i="33"/>
  <c r="U20" i="33"/>
  <c r="T20" i="33"/>
  <c r="S20" i="33"/>
  <c r="R21" i="33"/>
  <c r="R20" i="33"/>
  <c r="Q155" i="33"/>
  <c r="N134" i="33"/>
  <c r="K134" i="33"/>
  <c r="N132" i="33"/>
  <c r="K132" i="33"/>
  <c r="N130" i="33"/>
  <c r="K130" i="33"/>
  <c r="N128" i="33"/>
  <c r="K128" i="33"/>
  <c r="N126" i="33"/>
  <c r="K126" i="33"/>
  <c r="B2" i="45"/>
  <c r="B9" i="47"/>
  <c r="AV106" i="19"/>
  <c r="BF66" i="19"/>
  <c r="BE66" i="19"/>
  <c r="BD66" i="19"/>
  <c r="BC66" i="19"/>
  <c r="BB66" i="19"/>
  <c r="BA66" i="19"/>
  <c r="AZ66" i="19"/>
  <c r="AY66" i="19"/>
  <c r="AX66" i="19"/>
  <c r="AW66" i="19"/>
  <c r="AW61" i="19"/>
  <c r="AW51" i="19"/>
  <c r="BE12" i="19"/>
  <c r="BC12" i="19"/>
  <c r="BA12" i="19"/>
  <c r="AY12" i="19"/>
  <c r="AW12" i="19"/>
  <c r="AW38" i="19"/>
  <c r="BE37" i="19"/>
  <c r="BC37" i="19"/>
  <c r="BA37" i="19"/>
  <c r="AY37" i="19"/>
  <c r="AW37" i="19"/>
  <c r="BE36" i="19"/>
  <c r="BC36" i="19"/>
  <c r="BA36" i="19"/>
  <c r="AY36" i="19"/>
  <c r="AW36" i="19"/>
  <c r="BE35" i="19"/>
  <c r="BC35" i="19"/>
  <c r="BA35" i="19"/>
  <c r="AY35" i="19"/>
  <c r="AW35" i="19"/>
  <c r="BE34" i="19"/>
  <c r="BC34" i="19"/>
  <c r="BA34" i="19"/>
  <c r="AY34" i="19"/>
  <c r="AW34" i="19"/>
  <c r="BE33" i="19"/>
  <c r="BC33" i="19"/>
  <c r="BA33" i="19"/>
  <c r="AY33" i="19"/>
  <c r="AW33" i="19"/>
  <c r="BE32" i="19"/>
  <c r="BC32" i="19"/>
  <c r="BA32" i="19"/>
  <c r="AY32" i="19"/>
  <c r="AW32" i="19"/>
  <c r="BE31" i="19"/>
  <c r="BC31" i="19"/>
  <c r="BA31" i="19"/>
  <c r="AY31" i="19"/>
  <c r="AW31" i="19"/>
  <c r="BE30" i="19"/>
  <c r="BC30" i="19"/>
  <c r="BA30" i="19"/>
  <c r="AY30" i="19"/>
  <c r="AW30" i="19"/>
  <c r="BE29" i="19"/>
  <c r="BC29" i="19"/>
  <c r="BA29" i="19"/>
  <c r="AY29" i="19"/>
  <c r="AW29" i="19"/>
  <c r="BE28" i="19"/>
  <c r="BC28" i="19"/>
  <c r="BA28" i="19"/>
  <c r="AY28" i="19"/>
  <c r="AW28" i="19"/>
  <c r="BH54" i="19"/>
  <c r="AR4" i="19"/>
  <c r="AI4" i="19"/>
  <c r="AF4" i="19"/>
  <c r="AC4" i="19"/>
  <c r="Z4" i="19"/>
  <c r="W4" i="19"/>
  <c r="T4" i="19"/>
  <c r="Q4" i="19"/>
  <c r="N4" i="19"/>
  <c r="K4" i="19"/>
  <c r="AS158" i="19"/>
  <c r="AO158" i="19"/>
  <c r="AK158" i="19"/>
  <c r="AH158" i="19"/>
  <c r="AE158" i="19"/>
  <c r="AB158" i="19"/>
  <c r="Y158" i="19"/>
  <c r="V158" i="19"/>
  <c r="S158" i="19"/>
  <c r="P158" i="19"/>
  <c r="M158" i="19"/>
  <c r="J158" i="19"/>
  <c r="AS151" i="19"/>
  <c r="AO151" i="19"/>
  <c r="AK151" i="19"/>
  <c r="AH151" i="19"/>
  <c r="AE151" i="19"/>
  <c r="AB151" i="19"/>
  <c r="Y151" i="19"/>
  <c r="V151" i="19"/>
  <c r="S151" i="19"/>
  <c r="P151" i="19"/>
  <c r="M151" i="19"/>
  <c r="J151" i="19"/>
  <c r="AS145" i="19"/>
  <c r="AO145" i="19"/>
  <c r="AK145" i="19"/>
  <c r="AH145" i="19"/>
  <c r="AE145" i="19"/>
  <c r="AB145" i="19"/>
  <c r="Y145" i="19"/>
  <c r="V145" i="19"/>
  <c r="S145" i="19"/>
  <c r="P145" i="19"/>
  <c r="M145" i="19"/>
  <c r="J145" i="19"/>
  <c r="AS143" i="19"/>
  <c r="AO143" i="19"/>
  <c r="AK143" i="19"/>
  <c r="AH143" i="19"/>
  <c r="AE143" i="19"/>
  <c r="AB143" i="19"/>
  <c r="Y143" i="19"/>
  <c r="V143" i="19"/>
  <c r="S143" i="19"/>
  <c r="P143" i="19"/>
  <c r="M143" i="19"/>
  <c r="J143" i="19"/>
  <c r="AS141" i="19"/>
  <c r="AO141" i="19"/>
  <c r="AK141" i="19"/>
  <c r="AH141" i="19"/>
  <c r="AE141" i="19"/>
  <c r="AB141" i="19"/>
  <c r="Y141" i="19"/>
  <c r="V141" i="19"/>
  <c r="S141" i="19"/>
  <c r="P141" i="19"/>
  <c r="M141" i="19"/>
  <c r="J141" i="19"/>
  <c r="AS139" i="19"/>
  <c r="AO139" i="19"/>
  <c r="AK139" i="19"/>
  <c r="AH139" i="19"/>
  <c r="AE139" i="19"/>
  <c r="AB139" i="19"/>
  <c r="Y139" i="19"/>
  <c r="V139" i="19"/>
  <c r="S139" i="19"/>
  <c r="P139" i="19"/>
  <c r="M139" i="19"/>
  <c r="J139" i="19"/>
  <c r="AS137" i="19"/>
  <c r="AO137" i="19"/>
  <c r="AK137" i="19"/>
  <c r="AH137" i="19"/>
  <c r="AE137" i="19"/>
  <c r="AB137" i="19"/>
  <c r="Y137" i="19"/>
  <c r="V137" i="19"/>
  <c r="S137" i="19"/>
  <c r="P137" i="19"/>
  <c r="M137" i="19"/>
  <c r="J137" i="19"/>
  <c r="AS135" i="19"/>
  <c r="AO135" i="19"/>
  <c r="AK135" i="19"/>
  <c r="AH135" i="19"/>
  <c r="AE135" i="19"/>
  <c r="AB135" i="19"/>
  <c r="Y135" i="19"/>
  <c r="V135" i="19"/>
  <c r="S135" i="19"/>
  <c r="P135" i="19"/>
  <c r="M135" i="19"/>
  <c r="J135" i="19"/>
  <c r="AS126" i="19"/>
  <c r="AS122" i="19"/>
  <c r="AS118" i="19"/>
  <c r="AS114" i="19"/>
  <c r="AS110" i="19"/>
  <c r="AS106" i="19"/>
  <c r="AS99" i="19"/>
  <c r="AO99" i="19"/>
  <c r="AK99" i="19"/>
  <c r="AH99" i="19"/>
  <c r="AE99" i="19"/>
  <c r="AB99" i="19"/>
  <c r="Y99" i="19"/>
  <c r="V99" i="19"/>
  <c r="S99" i="19"/>
  <c r="P99" i="19"/>
  <c r="M99" i="19"/>
  <c r="J99" i="19"/>
  <c r="AS97" i="19"/>
  <c r="AO97" i="19"/>
  <c r="AK97" i="19"/>
  <c r="AH97" i="19"/>
  <c r="AE97" i="19"/>
  <c r="AB97" i="19"/>
  <c r="Y97" i="19"/>
  <c r="V97" i="19"/>
  <c r="S97" i="19"/>
  <c r="P97" i="19"/>
  <c r="M97" i="19"/>
  <c r="J97" i="19"/>
  <c r="AS95" i="19"/>
  <c r="AO95" i="19"/>
  <c r="AK95" i="19"/>
  <c r="AH95" i="19"/>
  <c r="AE95" i="19"/>
  <c r="AB95" i="19"/>
  <c r="Y95" i="19"/>
  <c r="V95" i="19"/>
  <c r="S95" i="19"/>
  <c r="P95" i="19"/>
  <c r="M95" i="19"/>
  <c r="J95" i="19"/>
  <c r="AS93" i="19"/>
  <c r="AO93" i="19"/>
  <c r="AK93" i="19"/>
  <c r="AH93" i="19"/>
  <c r="AE93" i="19"/>
  <c r="AB93" i="19"/>
  <c r="Y93" i="19"/>
  <c r="V93" i="19"/>
  <c r="S93" i="19"/>
  <c r="P93" i="19"/>
  <c r="M93" i="19"/>
  <c r="J93" i="19"/>
  <c r="AS91" i="19"/>
  <c r="AO91" i="19"/>
  <c r="AK91" i="19"/>
  <c r="AH91" i="19"/>
  <c r="AE91" i="19"/>
  <c r="AB91" i="19"/>
  <c r="Y91" i="19"/>
  <c r="V91" i="19"/>
  <c r="S91" i="19"/>
  <c r="P91" i="19"/>
  <c r="M91" i="19"/>
  <c r="J91" i="19"/>
  <c r="AS89" i="19"/>
  <c r="AO89" i="19"/>
  <c r="AK89" i="19"/>
  <c r="AH89" i="19"/>
  <c r="AE89" i="19"/>
  <c r="AB89" i="19"/>
  <c r="Y89" i="19"/>
  <c r="V89" i="19"/>
  <c r="S89" i="19"/>
  <c r="P89" i="19"/>
  <c r="M89" i="19"/>
  <c r="J89" i="19"/>
  <c r="AS82" i="19"/>
  <c r="AO82" i="19"/>
  <c r="AK82" i="19"/>
  <c r="AH82" i="19"/>
  <c r="AE82" i="19"/>
  <c r="AB82" i="19"/>
  <c r="Y82" i="19"/>
  <c r="V82" i="19"/>
  <c r="S82" i="19"/>
  <c r="P82" i="19"/>
  <c r="M82" i="19"/>
  <c r="J82" i="19"/>
  <c r="AS80" i="19"/>
  <c r="AO80" i="19"/>
  <c r="AK80" i="19"/>
  <c r="AH80" i="19"/>
  <c r="AE80" i="19"/>
  <c r="AB80" i="19"/>
  <c r="Y80" i="19"/>
  <c r="V80" i="19"/>
  <c r="S80" i="19"/>
  <c r="P80" i="19"/>
  <c r="M80" i="19"/>
  <c r="J80" i="19"/>
  <c r="AS78" i="19"/>
  <c r="AO78" i="19"/>
  <c r="AK78" i="19"/>
  <c r="AH78" i="19"/>
  <c r="AE78" i="19"/>
  <c r="AB78" i="19"/>
  <c r="Y78" i="19"/>
  <c r="V78" i="19"/>
  <c r="S78" i="19"/>
  <c r="P78" i="19"/>
  <c r="M78" i="19"/>
  <c r="J78" i="19"/>
  <c r="AS76" i="19"/>
  <c r="AO76" i="19"/>
  <c r="AK76" i="19"/>
  <c r="AH76" i="19"/>
  <c r="AE76" i="19"/>
  <c r="AB76" i="19"/>
  <c r="Y76" i="19"/>
  <c r="V76" i="19"/>
  <c r="S76" i="19"/>
  <c r="P76" i="19"/>
  <c r="M76" i="19"/>
  <c r="J76" i="19"/>
  <c r="AS74" i="19"/>
  <c r="AO74" i="19"/>
  <c r="AK74" i="19"/>
  <c r="AH74" i="19"/>
  <c r="AE74" i="19"/>
  <c r="AB74" i="19"/>
  <c r="Y74" i="19"/>
  <c r="V74" i="19"/>
  <c r="S74" i="19"/>
  <c r="P74" i="19"/>
  <c r="M74" i="19"/>
  <c r="J74" i="19"/>
  <c r="AS72" i="19"/>
  <c r="AO72" i="19"/>
  <c r="AK72" i="19"/>
  <c r="AH72" i="19"/>
  <c r="AE72" i="19"/>
  <c r="AB72" i="19"/>
  <c r="Y72" i="19"/>
  <c r="V72" i="19"/>
  <c r="S72" i="19"/>
  <c r="P72" i="19"/>
  <c r="M72" i="19"/>
  <c r="J72" i="19"/>
  <c r="AW65" i="19"/>
  <c r="AS65" i="19"/>
  <c r="AO65" i="19"/>
  <c r="AK65" i="19"/>
  <c r="AH65" i="19"/>
  <c r="AE65" i="19"/>
  <c r="AB65" i="19"/>
  <c r="Y65" i="19"/>
  <c r="V65" i="19"/>
  <c r="S65" i="19"/>
  <c r="P65" i="19"/>
  <c r="M65" i="19"/>
  <c r="J65" i="19"/>
  <c r="AW63" i="19"/>
  <c r="AS63" i="19"/>
  <c r="AO63" i="19"/>
  <c r="AK63" i="19"/>
  <c r="AH63" i="19"/>
  <c r="AE63" i="19"/>
  <c r="AB63" i="19"/>
  <c r="Y63" i="19"/>
  <c r="V63" i="19"/>
  <c r="S63" i="19"/>
  <c r="P63" i="19"/>
  <c r="M63" i="19"/>
  <c r="J63" i="19"/>
  <c r="AS61" i="19"/>
  <c r="AO61" i="19"/>
  <c r="AK61" i="19"/>
  <c r="AH61" i="19"/>
  <c r="AE61" i="19"/>
  <c r="AB61" i="19"/>
  <c r="Y61" i="19"/>
  <c r="V61" i="19"/>
  <c r="S61" i="19"/>
  <c r="P61" i="19"/>
  <c r="M61" i="19"/>
  <c r="J61" i="19"/>
  <c r="AW59" i="19"/>
  <c r="AS59" i="19"/>
  <c r="AO59" i="19"/>
  <c r="AK59" i="19"/>
  <c r="AH59" i="19"/>
  <c r="AE59" i="19"/>
  <c r="AB59" i="19"/>
  <c r="Y59" i="19"/>
  <c r="V59" i="19"/>
  <c r="S59" i="19"/>
  <c r="P59" i="19"/>
  <c r="M59" i="19"/>
  <c r="J59" i="19"/>
  <c r="AW57" i="19"/>
  <c r="AS57" i="19"/>
  <c r="AO57" i="19"/>
  <c r="AK57" i="19"/>
  <c r="AH57" i="19"/>
  <c r="AE57" i="19"/>
  <c r="AB57" i="19"/>
  <c r="Y57" i="19"/>
  <c r="V57" i="19"/>
  <c r="S57" i="19"/>
  <c r="P57" i="19"/>
  <c r="M57" i="19"/>
  <c r="J57" i="19"/>
  <c r="AW55" i="19"/>
  <c r="AS55" i="19"/>
  <c r="AO55" i="19"/>
  <c r="AK55" i="19"/>
  <c r="AH55" i="19"/>
  <c r="AE55" i="19"/>
  <c r="AB55" i="19"/>
  <c r="Y55" i="19"/>
  <c r="V55" i="19"/>
  <c r="S55" i="19"/>
  <c r="P55" i="19"/>
  <c r="M55" i="19"/>
  <c r="J55" i="19"/>
  <c r="AO44" i="19"/>
  <c r="AK44" i="19"/>
  <c r="AH44" i="19"/>
  <c r="AE44" i="19"/>
  <c r="AB44" i="19"/>
  <c r="Y44" i="19"/>
  <c r="V44" i="19"/>
  <c r="S44" i="19"/>
  <c r="P44" i="19"/>
  <c r="M44" i="19"/>
  <c r="J44" i="19"/>
  <c r="AS42" i="19"/>
  <c r="AS38" i="19"/>
  <c r="AO38" i="19"/>
  <c r="AK38" i="19"/>
  <c r="AH38" i="19"/>
  <c r="AE38" i="19"/>
  <c r="AB38" i="19"/>
  <c r="Y38" i="19"/>
  <c r="V38" i="19"/>
  <c r="S38" i="19"/>
  <c r="P38" i="19"/>
  <c r="M38" i="19"/>
  <c r="J38" i="19"/>
  <c r="AS36" i="19"/>
  <c r="AS32" i="19"/>
  <c r="AO32" i="19"/>
  <c r="AK32" i="19"/>
  <c r="AH32" i="19"/>
  <c r="AE32" i="19"/>
  <c r="AB32" i="19"/>
  <c r="Y32" i="19"/>
  <c r="V32" i="19"/>
  <c r="S32" i="19"/>
  <c r="P32" i="19"/>
  <c r="M32" i="19"/>
  <c r="J32" i="19"/>
  <c r="AS31" i="19"/>
  <c r="AS30" i="19"/>
  <c r="BL36" i="19"/>
  <c r="BK36" i="19"/>
  <c r="BJ54" i="19"/>
  <c r="BI54" i="19"/>
  <c r="AS26" i="19"/>
  <c r="AO26" i="19"/>
  <c r="AK26" i="19"/>
  <c r="AH26" i="19"/>
  <c r="AE26" i="19"/>
  <c r="AB26" i="19"/>
  <c r="Y26" i="19"/>
  <c r="V26" i="19"/>
  <c r="S26" i="19"/>
  <c r="P26" i="19"/>
  <c r="M26" i="19"/>
  <c r="J26" i="19"/>
  <c r="BL25" i="19"/>
  <c r="AS25" i="19"/>
  <c r="AS24" i="19"/>
  <c r="AU21" i="19"/>
  <c r="AU20" i="19"/>
  <c r="AS20" i="19"/>
  <c r="AO20" i="19"/>
  <c r="AK20" i="19"/>
  <c r="AH20" i="19"/>
  <c r="AE20" i="19"/>
  <c r="AB20" i="19"/>
  <c r="Y20" i="19"/>
  <c r="V20" i="19"/>
  <c r="S20" i="19"/>
  <c r="P20" i="19"/>
  <c r="M20" i="19"/>
  <c r="J20" i="19"/>
  <c r="AU19" i="19"/>
  <c r="AS19" i="19"/>
  <c r="AS18" i="19"/>
  <c r="BE14" i="19"/>
  <c r="BC14" i="19"/>
  <c r="BA14" i="19"/>
  <c r="AY14" i="19"/>
  <c r="AW14" i="19"/>
  <c r="AU14" i="19"/>
  <c r="AS14" i="19"/>
  <c r="AO14" i="19"/>
  <c r="AK14" i="19"/>
  <c r="AH14" i="19"/>
  <c r="AE14" i="19"/>
  <c r="AB14" i="19"/>
  <c r="Y14" i="19"/>
  <c r="V14" i="19"/>
  <c r="S14" i="19"/>
  <c r="P14" i="19"/>
  <c r="M14" i="19"/>
  <c r="J14" i="19"/>
  <c r="AO4" i="19"/>
  <c r="AK4" i="19"/>
  <c r="AH4" i="19"/>
  <c r="AE4" i="19"/>
  <c r="AB4" i="19"/>
  <c r="Y4" i="19"/>
  <c r="V4" i="19"/>
  <c r="S4" i="19"/>
  <c r="P4" i="19"/>
  <c r="M4" i="19"/>
  <c r="J4" i="19"/>
  <c r="H4" i="19"/>
  <c r="BA40" i="19" s="1"/>
  <c r="AM3" i="19"/>
  <c r="H3" i="19"/>
  <c r="K3" i="19" s="1"/>
  <c r="BL148" i="19"/>
  <c r="BK148" i="19"/>
  <c r="BJ148" i="19"/>
  <c r="BI148" i="19"/>
  <c r="BH148" i="19"/>
  <c r="BL146" i="19"/>
  <c r="BK146" i="19"/>
  <c r="BJ146" i="19"/>
  <c r="BI146" i="19"/>
  <c r="BH146" i="19"/>
  <c r="BL143" i="19"/>
  <c r="BK143" i="19"/>
  <c r="BJ143" i="19"/>
  <c r="BI143" i="19"/>
  <c r="BH143" i="19"/>
  <c r="BL141" i="19"/>
  <c r="BK141" i="19"/>
  <c r="BJ141" i="19"/>
  <c r="BI141" i="19"/>
  <c r="BH141" i="19"/>
  <c r="BL140" i="19"/>
  <c r="BK140" i="19"/>
  <c r="BJ140" i="19"/>
  <c r="BI140" i="19"/>
  <c r="BH140" i="19"/>
  <c r="BJ138" i="19"/>
  <c r="BI138" i="19"/>
  <c r="BL137" i="19"/>
  <c r="BK137" i="19"/>
  <c r="BJ137" i="19"/>
  <c r="BI137" i="19"/>
  <c r="BH137" i="19"/>
  <c r="BJ135" i="19"/>
  <c r="BI135" i="19"/>
  <c r="BH135" i="19"/>
  <c r="BL134" i="19"/>
  <c r="BK134" i="19"/>
  <c r="BJ134" i="19"/>
  <c r="BI134" i="19"/>
  <c r="BH134" i="19"/>
  <c r="BQ6" i="15"/>
  <c r="BQ7" i="15" s="1"/>
  <c r="BQ8" i="15" s="1"/>
  <c r="BQ9" i="15" s="1"/>
  <c r="BQ10" i="15" s="1"/>
  <c r="BQ11" i="15" s="1"/>
  <c r="BQ12" i="15" s="1"/>
  <c r="BQ13" i="15" s="1"/>
  <c r="BQ14" i="15" s="1"/>
  <c r="BQ15" i="15" s="1"/>
  <c r="BQ16" i="15" s="1"/>
  <c r="BQ17" i="15" s="1"/>
  <c r="BQ18" i="15" s="1"/>
  <c r="BQ19" i="15" s="1"/>
  <c r="BQ20" i="15" s="1"/>
  <c r="BQ21" i="15" s="1"/>
  <c r="BQ22" i="15" s="1"/>
  <c r="BQ23" i="15" s="1"/>
  <c r="BQ24" i="15" s="1"/>
  <c r="BQ25" i="15" s="1"/>
  <c r="I59" i="40"/>
  <c r="I46" i="40"/>
  <c r="I33" i="40"/>
  <c r="I20" i="40"/>
  <c r="I7" i="40"/>
  <c r="N68" i="12"/>
  <c r="M81" i="12" s="1"/>
  <c r="N66" i="12"/>
  <c r="M80" i="12" s="1"/>
  <c r="N64" i="12"/>
  <c r="M79" i="12" s="1"/>
  <c r="N62" i="12"/>
  <c r="M78" i="12" s="1"/>
  <c r="N60" i="12"/>
  <c r="M77" i="12" s="1"/>
  <c r="N70" i="12"/>
  <c r="M82" i="12" s="1"/>
  <c r="I211" i="47" l="1"/>
  <c r="Q211" i="47"/>
  <c r="Y211" i="47"/>
  <c r="AG211" i="47"/>
  <c r="W205" i="47"/>
  <c r="I212" i="47"/>
  <c r="Q212" i="47"/>
  <c r="Y212" i="47"/>
  <c r="AG212" i="47"/>
  <c r="AG206" i="47"/>
  <c r="J213" i="47"/>
  <c r="R213" i="47"/>
  <c r="Z213" i="47"/>
  <c r="AH213" i="47"/>
  <c r="AD207" i="47"/>
  <c r="J214" i="47"/>
  <c r="R214" i="47"/>
  <c r="Z214" i="47"/>
  <c r="AH214" i="47"/>
  <c r="AI208" i="47"/>
  <c r="J215" i="47"/>
  <c r="R215" i="47"/>
  <c r="Z215" i="47"/>
  <c r="AH215" i="47"/>
  <c r="C216" i="47"/>
  <c r="K216" i="47"/>
  <c r="S216" i="47"/>
  <c r="AA216" i="47"/>
  <c r="AI216" i="47"/>
  <c r="C217" i="47"/>
  <c r="K217" i="47"/>
  <c r="T217" i="47"/>
  <c r="AB217" i="47"/>
  <c r="AJ217" i="47"/>
  <c r="AA197" i="47"/>
  <c r="J211" i="47"/>
  <c r="R211" i="47"/>
  <c r="Z211" i="47"/>
  <c r="AH211" i="47"/>
  <c r="AE205" i="47"/>
  <c r="J212" i="47"/>
  <c r="R212" i="47"/>
  <c r="Z212" i="47"/>
  <c r="AH212" i="47"/>
  <c r="C213" i="47"/>
  <c r="K213" i="47"/>
  <c r="S213" i="47"/>
  <c r="AA213" i="47"/>
  <c r="AI213" i="47"/>
  <c r="C214" i="47"/>
  <c r="K214" i="47"/>
  <c r="S214" i="47"/>
  <c r="AA214" i="47"/>
  <c r="AI214" i="47"/>
  <c r="C215" i="47"/>
  <c r="K215" i="47"/>
  <c r="S215" i="47"/>
  <c r="AA215" i="47"/>
  <c r="AI215" i="47"/>
  <c r="D216" i="47"/>
  <c r="L216" i="47"/>
  <c r="T216" i="47"/>
  <c r="AB216" i="47"/>
  <c r="AJ216" i="47"/>
  <c r="D217" i="47"/>
  <c r="L217" i="47"/>
  <c r="U217" i="47"/>
  <c r="AC217" i="47"/>
  <c r="AK217" i="47"/>
  <c r="C211" i="47"/>
  <c r="K211" i="47"/>
  <c r="S211" i="47"/>
  <c r="AA211" i="47"/>
  <c r="AI211" i="47"/>
  <c r="C212" i="47"/>
  <c r="K212" i="47"/>
  <c r="S212" i="47"/>
  <c r="AA212" i="47"/>
  <c r="AI212" i="47"/>
  <c r="D213" i="47"/>
  <c r="L213" i="47"/>
  <c r="T213" i="47"/>
  <c r="AB213" i="47"/>
  <c r="AJ213" i="47"/>
  <c r="D214" i="47"/>
  <c r="L214" i="47"/>
  <c r="T214" i="47"/>
  <c r="AB214" i="47"/>
  <c r="AJ214" i="47"/>
  <c r="D215" i="47"/>
  <c r="L215" i="47"/>
  <c r="T215" i="47"/>
  <c r="AB215" i="47"/>
  <c r="AJ215" i="47"/>
  <c r="E216" i="47"/>
  <c r="M216" i="47"/>
  <c r="U216" i="47"/>
  <c r="AC216" i="47"/>
  <c r="AK216" i="47"/>
  <c r="E217" i="47"/>
  <c r="M217" i="47"/>
  <c r="V217" i="47"/>
  <c r="AD217" i="47"/>
  <c r="P217" i="47"/>
  <c r="D211" i="47"/>
  <c r="L211" i="47"/>
  <c r="T211" i="47"/>
  <c r="AB211" i="47"/>
  <c r="AJ211" i="47"/>
  <c r="D212" i="47"/>
  <c r="L212" i="47"/>
  <c r="T212" i="47"/>
  <c r="AB212" i="47"/>
  <c r="AJ212" i="47"/>
  <c r="E213" i="47"/>
  <c r="M213" i="47"/>
  <c r="U213" i="47"/>
  <c r="AC213" i="47"/>
  <c r="AK213" i="47"/>
  <c r="E214" i="47"/>
  <c r="M214" i="47"/>
  <c r="U214" i="47"/>
  <c r="AC214" i="47"/>
  <c r="AK214" i="47"/>
  <c r="E215" i="47"/>
  <c r="M215" i="47"/>
  <c r="U215" i="47"/>
  <c r="AC215" i="47"/>
  <c r="AK215" i="47"/>
  <c r="F216" i="47"/>
  <c r="N216" i="47"/>
  <c r="V216" i="47"/>
  <c r="AD216" i="47"/>
  <c r="V196" i="47"/>
  <c r="F217" i="47"/>
  <c r="N217" i="47"/>
  <c r="W217" i="47"/>
  <c r="AE217" i="47"/>
  <c r="E211" i="47"/>
  <c r="M211" i="47"/>
  <c r="U211" i="47"/>
  <c r="AC211" i="47"/>
  <c r="AK211" i="47"/>
  <c r="E212" i="47"/>
  <c r="M212" i="47"/>
  <c r="U212" i="47"/>
  <c r="AC212" i="47"/>
  <c r="AK212" i="47"/>
  <c r="F213" i="47"/>
  <c r="N213" i="47"/>
  <c r="V213" i="47"/>
  <c r="AD213" i="47"/>
  <c r="R193" i="47"/>
  <c r="F214" i="47"/>
  <c r="N214" i="47"/>
  <c r="V214" i="47"/>
  <c r="AD214" i="47"/>
  <c r="C208" i="47"/>
  <c r="F215" i="47"/>
  <c r="N215" i="47"/>
  <c r="V215" i="47"/>
  <c r="AD215" i="47"/>
  <c r="I209" i="47"/>
  <c r="G216" i="47"/>
  <c r="O216" i="47"/>
  <c r="W216" i="47"/>
  <c r="AE216" i="47"/>
  <c r="F210" i="47"/>
  <c r="G217" i="47"/>
  <c r="O217" i="47"/>
  <c r="X217" i="47"/>
  <c r="AF217" i="47"/>
  <c r="F211" i="47"/>
  <c r="N211" i="47"/>
  <c r="V211" i="47"/>
  <c r="AD211" i="47"/>
  <c r="J198" i="47"/>
  <c r="F212" i="47"/>
  <c r="N212" i="47"/>
  <c r="V212" i="47"/>
  <c r="AD212" i="47"/>
  <c r="I206" i="47"/>
  <c r="G213" i="47"/>
  <c r="O213" i="47"/>
  <c r="W213" i="47"/>
  <c r="AE213" i="47"/>
  <c r="F207" i="47"/>
  <c r="G214" i="47"/>
  <c r="O214" i="47"/>
  <c r="W214" i="47"/>
  <c r="AE214" i="47"/>
  <c r="K208" i="47"/>
  <c r="G215" i="47"/>
  <c r="O215" i="47"/>
  <c r="W215" i="47"/>
  <c r="AE215" i="47"/>
  <c r="Q209" i="47"/>
  <c r="H216" i="47"/>
  <c r="P216" i="47"/>
  <c r="X216" i="47"/>
  <c r="AF216" i="47"/>
  <c r="N210" i="47"/>
  <c r="H217" i="47"/>
  <c r="Q217" i="47"/>
  <c r="Y217" i="47"/>
  <c r="AG217" i="47"/>
  <c r="G211" i="47"/>
  <c r="O211" i="47"/>
  <c r="W211" i="47"/>
  <c r="AE211" i="47"/>
  <c r="G205" i="47"/>
  <c r="G212" i="47"/>
  <c r="O212" i="47"/>
  <c r="W212" i="47"/>
  <c r="AE212" i="47"/>
  <c r="Q206" i="47"/>
  <c r="H213" i="47"/>
  <c r="P213" i="47"/>
  <c r="X213" i="47"/>
  <c r="AF213" i="47"/>
  <c r="N207" i="47"/>
  <c r="H214" i="47"/>
  <c r="P214" i="47"/>
  <c r="X214" i="47"/>
  <c r="AF214" i="47"/>
  <c r="S208" i="47"/>
  <c r="H215" i="47"/>
  <c r="P215" i="47"/>
  <c r="X215" i="47"/>
  <c r="AF215" i="47"/>
  <c r="Y209" i="47"/>
  <c r="I216" i="47"/>
  <c r="Q216" i="47"/>
  <c r="Y216" i="47"/>
  <c r="AG216" i="47"/>
  <c r="V210" i="47"/>
  <c r="I217" i="47"/>
  <c r="R217" i="47"/>
  <c r="Z217" i="47"/>
  <c r="AH217" i="47"/>
  <c r="H211" i="47"/>
  <c r="P211" i="47"/>
  <c r="X211" i="47"/>
  <c r="O205" i="47"/>
  <c r="H212" i="47"/>
  <c r="P212" i="47"/>
  <c r="X212" i="47"/>
  <c r="Y206" i="47"/>
  <c r="I213" i="47"/>
  <c r="Q213" i="47"/>
  <c r="Y213" i="47"/>
  <c r="V207" i="47"/>
  <c r="I214" i="47"/>
  <c r="Q214" i="47"/>
  <c r="Y214" i="47"/>
  <c r="AA208" i="47"/>
  <c r="I215" i="47"/>
  <c r="Q215" i="47"/>
  <c r="Y215" i="47"/>
  <c r="AG209" i="47"/>
  <c r="J216" i="47"/>
  <c r="R216" i="47"/>
  <c r="Z216" i="47"/>
  <c r="AD210" i="47"/>
  <c r="J217" i="47"/>
  <c r="S217" i="47"/>
  <c r="AA217" i="47"/>
  <c r="I204" i="47"/>
  <c r="Q204" i="47"/>
  <c r="Y204" i="47"/>
  <c r="AG204" i="47"/>
  <c r="V202" i="47"/>
  <c r="AI197" i="47"/>
  <c r="J204" i="47"/>
  <c r="R204" i="47"/>
  <c r="Z204" i="47"/>
  <c r="AH204" i="47"/>
  <c r="R198" i="47"/>
  <c r="H205" i="47"/>
  <c r="P205" i="47"/>
  <c r="X205" i="47"/>
  <c r="AF205" i="47"/>
  <c r="J206" i="47"/>
  <c r="R206" i="47"/>
  <c r="Z206" i="47"/>
  <c r="AH206" i="47"/>
  <c r="H200" i="47"/>
  <c r="G207" i="47"/>
  <c r="O207" i="47"/>
  <c r="W207" i="47"/>
  <c r="AE207" i="47"/>
  <c r="D208" i="47"/>
  <c r="L208" i="47"/>
  <c r="T208" i="47"/>
  <c r="AB208" i="47"/>
  <c r="AJ208" i="47"/>
  <c r="AD202" i="47"/>
  <c r="J209" i="47"/>
  <c r="R209" i="47"/>
  <c r="Z209" i="47"/>
  <c r="AH209" i="47"/>
  <c r="I203" i="47"/>
  <c r="G210" i="47"/>
  <c r="O210" i="47"/>
  <c r="W210" i="47"/>
  <c r="AE210" i="47"/>
  <c r="C204" i="47"/>
  <c r="K204" i="47"/>
  <c r="S204" i="47"/>
  <c r="AA204" i="47"/>
  <c r="AI204" i="47"/>
  <c r="Z198" i="47"/>
  <c r="I205" i="47"/>
  <c r="Q205" i="47"/>
  <c r="Y205" i="47"/>
  <c r="AG205" i="47"/>
  <c r="C206" i="47"/>
  <c r="K206" i="47"/>
  <c r="S206" i="47"/>
  <c r="AA206" i="47"/>
  <c r="AI206" i="47"/>
  <c r="P200" i="47"/>
  <c r="H207" i="47"/>
  <c r="P207" i="47"/>
  <c r="X207" i="47"/>
  <c r="AF207" i="47"/>
  <c r="E208" i="47"/>
  <c r="M208" i="47"/>
  <c r="U208" i="47"/>
  <c r="AC208" i="47"/>
  <c r="AK208" i="47"/>
  <c r="C209" i="47"/>
  <c r="K209" i="47"/>
  <c r="S209" i="47"/>
  <c r="AA209" i="47"/>
  <c r="AI209" i="47"/>
  <c r="Q203" i="47"/>
  <c r="H210" i="47"/>
  <c r="P210" i="47"/>
  <c r="X210" i="47"/>
  <c r="AF210" i="47"/>
  <c r="D204" i="47"/>
  <c r="L204" i="47"/>
  <c r="T204" i="47"/>
  <c r="AB204" i="47"/>
  <c r="AJ204" i="47"/>
  <c r="AH198" i="47"/>
  <c r="J205" i="47"/>
  <c r="R205" i="47"/>
  <c r="Z205" i="47"/>
  <c r="AH205" i="47"/>
  <c r="D206" i="47"/>
  <c r="L206" i="47"/>
  <c r="T206" i="47"/>
  <c r="AB206" i="47"/>
  <c r="AJ206" i="47"/>
  <c r="X200" i="47"/>
  <c r="I207" i="47"/>
  <c r="Q207" i="47"/>
  <c r="Y207" i="47"/>
  <c r="AG207" i="47"/>
  <c r="C201" i="47"/>
  <c r="F208" i="47"/>
  <c r="N208" i="47"/>
  <c r="V208" i="47"/>
  <c r="AD208" i="47"/>
  <c r="D209" i="47"/>
  <c r="L209" i="47"/>
  <c r="T209" i="47"/>
  <c r="AB209" i="47"/>
  <c r="AJ209" i="47"/>
  <c r="Y203" i="47"/>
  <c r="I210" i="47"/>
  <c r="Q210" i="47"/>
  <c r="Y210" i="47"/>
  <c r="AG210" i="47"/>
  <c r="M4" i="47"/>
  <c r="F190" i="47"/>
  <c r="E204" i="47"/>
  <c r="M204" i="47"/>
  <c r="U204" i="47"/>
  <c r="AC204" i="47"/>
  <c r="AK204" i="47"/>
  <c r="C205" i="47"/>
  <c r="K205" i="47"/>
  <c r="S205" i="47"/>
  <c r="AA205" i="47"/>
  <c r="AI205" i="47"/>
  <c r="E206" i="47"/>
  <c r="M206" i="47"/>
  <c r="U206" i="47"/>
  <c r="AC206" i="47"/>
  <c r="AK206" i="47"/>
  <c r="AF200" i="47"/>
  <c r="J207" i="47"/>
  <c r="R207" i="47"/>
  <c r="Z207" i="47"/>
  <c r="AH207" i="47"/>
  <c r="K201" i="47"/>
  <c r="G208" i="47"/>
  <c r="O208" i="47"/>
  <c r="W208" i="47"/>
  <c r="AE208" i="47"/>
  <c r="E209" i="47"/>
  <c r="M209" i="47"/>
  <c r="U209" i="47"/>
  <c r="AC209" i="47"/>
  <c r="AK209" i="47"/>
  <c r="AG203" i="47"/>
  <c r="J210" i="47"/>
  <c r="R210" i="47"/>
  <c r="Z210" i="47"/>
  <c r="AH210" i="47"/>
  <c r="C197" i="47"/>
  <c r="F204" i="47"/>
  <c r="N204" i="47"/>
  <c r="V204" i="47"/>
  <c r="AD204" i="47"/>
  <c r="D205" i="47"/>
  <c r="L205" i="47"/>
  <c r="T205" i="47"/>
  <c r="AB205" i="47"/>
  <c r="AJ205" i="47"/>
  <c r="F206" i="47"/>
  <c r="N206" i="47"/>
  <c r="V206" i="47"/>
  <c r="AD206" i="47"/>
  <c r="C207" i="47"/>
  <c r="K207" i="47"/>
  <c r="S207" i="47"/>
  <c r="AA207" i="47"/>
  <c r="AI207" i="47"/>
  <c r="S201" i="47"/>
  <c r="H208" i="47"/>
  <c r="P208" i="47"/>
  <c r="X208" i="47"/>
  <c r="AF208" i="47"/>
  <c r="F209" i="47"/>
  <c r="N209" i="47"/>
  <c r="V209" i="47"/>
  <c r="AD209" i="47"/>
  <c r="C210" i="47"/>
  <c r="K210" i="47"/>
  <c r="S210" i="47"/>
  <c r="AA210" i="47"/>
  <c r="AI210" i="47"/>
  <c r="K197" i="47"/>
  <c r="G204" i="47"/>
  <c r="O204" i="47"/>
  <c r="W204" i="47"/>
  <c r="AE204" i="47"/>
  <c r="E205" i="47"/>
  <c r="M205" i="47"/>
  <c r="U205" i="47"/>
  <c r="AC205" i="47"/>
  <c r="AK205" i="47"/>
  <c r="G206" i="47"/>
  <c r="O206" i="47"/>
  <c r="W206" i="47"/>
  <c r="AE206" i="47"/>
  <c r="D207" i="47"/>
  <c r="L207" i="47"/>
  <c r="T207" i="47"/>
  <c r="AB207" i="47"/>
  <c r="AJ207" i="47"/>
  <c r="AA201" i="47"/>
  <c r="I208" i="47"/>
  <c r="Q208" i="47"/>
  <c r="Y208" i="47"/>
  <c r="AG208" i="47"/>
  <c r="F202" i="47"/>
  <c r="G209" i="47"/>
  <c r="O209" i="47"/>
  <c r="W209" i="47"/>
  <c r="AE209" i="47"/>
  <c r="D210" i="47"/>
  <c r="L210" i="47"/>
  <c r="T210" i="47"/>
  <c r="AB210" i="47"/>
  <c r="AJ210" i="47"/>
  <c r="S197" i="47"/>
  <c r="H204" i="47"/>
  <c r="P204" i="47"/>
  <c r="X204" i="47"/>
  <c r="F205" i="47"/>
  <c r="N205" i="47"/>
  <c r="V205" i="47"/>
  <c r="H206" i="47"/>
  <c r="P206" i="47"/>
  <c r="X206" i="47"/>
  <c r="E207" i="47"/>
  <c r="M207" i="47"/>
  <c r="U207" i="47"/>
  <c r="AC207" i="47"/>
  <c r="AI201" i="47"/>
  <c r="J208" i="47"/>
  <c r="R208" i="47"/>
  <c r="Z208" i="47"/>
  <c r="N202" i="47"/>
  <c r="H209" i="47"/>
  <c r="P209" i="47"/>
  <c r="X209" i="47"/>
  <c r="E210" i="47"/>
  <c r="M210" i="47"/>
  <c r="U210" i="47"/>
  <c r="AC210" i="47"/>
  <c r="E199" i="47"/>
  <c r="K190" i="47"/>
  <c r="D197" i="47"/>
  <c r="L197" i="47"/>
  <c r="T197" i="47"/>
  <c r="AB197" i="47"/>
  <c r="AJ197" i="47"/>
  <c r="C198" i="47"/>
  <c r="K198" i="47"/>
  <c r="S198" i="47"/>
  <c r="AA198" i="47"/>
  <c r="AI198" i="47"/>
  <c r="F199" i="47"/>
  <c r="N199" i="47"/>
  <c r="V199" i="47"/>
  <c r="AD199" i="47"/>
  <c r="Z193" i="47"/>
  <c r="I200" i="47"/>
  <c r="Q200" i="47"/>
  <c r="Y200" i="47"/>
  <c r="AG200" i="47"/>
  <c r="D201" i="47"/>
  <c r="L201" i="47"/>
  <c r="T201" i="47"/>
  <c r="AB201" i="47"/>
  <c r="AJ201" i="47"/>
  <c r="J195" i="47"/>
  <c r="G202" i="47"/>
  <c r="O202" i="47"/>
  <c r="W202" i="47"/>
  <c r="AE202" i="47"/>
  <c r="AD196" i="47"/>
  <c r="J203" i="47"/>
  <c r="R203" i="47"/>
  <c r="Z203" i="47"/>
  <c r="AH203" i="47"/>
  <c r="AC199" i="47"/>
  <c r="N190" i="47"/>
  <c r="E197" i="47"/>
  <c r="M197" i="47"/>
  <c r="U197" i="47"/>
  <c r="AC197" i="47"/>
  <c r="AK197" i="47"/>
  <c r="D198" i="47"/>
  <c r="L198" i="47"/>
  <c r="T198" i="47"/>
  <c r="AB198" i="47"/>
  <c r="AJ198" i="47"/>
  <c r="F192" i="47"/>
  <c r="G199" i="47"/>
  <c r="O199" i="47"/>
  <c r="W199" i="47"/>
  <c r="AE199" i="47"/>
  <c r="AH193" i="47"/>
  <c r="J200" i="47"/>
  <c r="R200" i="47"/>
  <c r="Z200" i="47"/>
  <c r="AH200" i="47"/>
  <c r="E201" i="47"/>
  <c r="M201" i="47"/>
  <c r="U201" i="47"/>
  <c r="AC201" i="47"/>
  <c r="AK201" i="47"/>
  <c r="R195" i="47"/>
  <c r="H202" i="47"/>
  <c r="P202" i="47"/>
  <c r="X202" i="47"/>
  <c r="AF202" i="47"/>
  <c r="C203" i="47"/>
  <c r="K203" i="47"/>
  <c r="S203" i="47"/>
  <c r="AA203" i="47"/>
  <c r="AI203" i="47"/>
  <c r="U199" i="47"/>
  <c r="S190" i="47"/>
  <c r="F197" i="47"/>
  <c r="N197" i="47"/>
  <c r="V197" i="47"/>
  <c r="AD197" i="47"/>
  <c r="E198" i="47"/>
  <c r="M198" i="47"/>
  <c r="U198" i="47"/>
  <c r="AC198" i="47"/>
  <c r="AK198" i="47"/>
  <c r="N192" i="47"/>
  <c r="H199" i="47"/>
  <c r="P199" i="47"/>
  <c r="X199" i="47"/>
  <c r="AF199" i="47"/>
  <c r="C200" i="47"/>
  <c r="K200" i="47"/>
  <c r="S200" i="47"/>
  <c r="AA200" i="47"/>
  <c r="AI200" i="47"/>
  <c r="F201" i="47"/>
  <c r="N201" i="47"/>
  <c r="V201" i="47"/>
  <c r="AD201" i="47"/>
  <c r="Z195" i="47"/>
  <c r="I202" i="47"/>
  <c r="Q202" i="47"/>
  <c r="Y202" i="47"/>
  <c r="AG202" i="47"/>
  <c r="D203" i="47"/>
  <c r="L203" i="47"/>
  <c r="T203" i="47"/>
  <c r="AB203" i="47"/>
  <c r="AJ203" i="47"/>
  <c r="M5" i="47"/>
  <c r="V190" i="47"/>
  <c r="G197" i="47"/>
  <c r="O197" i="47"/>
  <c r="W197" i="47"/>
  <c r="AE197" i="47"/>
  <c r="F198" i="47"/>
  <c r="N198" i="47"/>
  <c r="V198" i="47"/>
  <c r="AD198" i="47"/>
  <c r="V192" i="47"/>
  <c r="I199" i="47"/>
  <c r="Q199" i="47"/>
  <c r="Y199" i="47"/>
  <c r="AG199" i="47"/>
  <c r="D200" i="47"/>
  <c r="L200" i="47"/>
  <c r="T200" i="47"/>
  <c r="AB200" i="47"/>
  <c r="AJ200" i="47"/>
  <c r="F194" i="47"/>
  <c r="G201" i="47"/>
  <c r="O201" i="47"/>
  <c r="W201" i="47"/>
  <c r="AE201" i="47"/>
  <c r="AH195" i="47"/>
  <c r="J202" i="47"/>
  <c r="R202" i="47"/>
  <c r="Z202" i="47"/>
  <c r="AH202" i="47"/>
  <c r="E203" i="47"/>
  <c r="M203" i="47"/>
  <c r="U203" i="47"/>
  <c r="AC203" i="47"/>
  <c r="AK203" i="47"/>
  <c r="AK199" i="47"/>
  <c r="AA190" i="47"/>
  <c r="H197" i="47"/>
  <c r="P197" i="47"/>
  <c r="X197" i="47"/>
  <c r="AF197" i="47"/>
  <c r="G198" i="47"/>
  <c r="O198" i="47"/>
  <c r="W198" i="47"/>
  <c r="AE198" i="47"/>
  <c r="AD192" i="47"/>
  <c r="J199" i="47"/>
  <c r="R199" i="47"/>
  <c r="Z199" i="47"/>
  <c r="AH199" i="47"/>
  <c r="E200" i="47"/>
  <c r="M200" i="47"/>
  <c r="U200" i="47"/>
  <c r="AC200" i="47"/>
  <c r="AK200" i="47"/>
  <c r="N194" i="47"/>
  <c r="H201" i="47"/>
  <c r="P201" i="47"/>
  <c r="X201" i="47"/>
  <c r="AF201" i="47"/>
  <c r="C202" i="47"/>
  <c r="K202" i="47"/>
  <c r="S202" i="47"/>
  <c r="AA202" i="47"/>
  <c r="AI202" i="47"/>
  <c r="F203" i="47"/>
  <c r="N203" i="47"/>
  <c r="V203" i="47"/>
  <c r="AD203" i="47"/>
  <c r="AD190" i="47"/>
  <c r="I197" i="47"/>
  <c r="Q197" i="47"/>
  <c r="Y197" i="47"/>
  <c r="AG197" i="47"/>
  <c r="H198" i="47"/>
  <c r="P198" i="47"/>
  <c r="X198" i="47"/>
  <c r="AF198" i="47"/>
  <c r="C199" i="47"/>
  <c r="K199" i="47"/>
  <c r="S199" i="47"/>
  <c r="AA199" i="47"/>
  <c r="AI199" i="47"/>
  <c r="F200" i="47"/>
  <c r="N200" i="47"/>
  <c r="V200" i="47"/>
  <c r="AD200" i="47"/>
  <c r="V194" i="47"/>
  <c r="I201" i="47"/>
  <c r="Q201" i="47"/>
  <c r="Y201" i="47"/>
  <c r="AG201" i="47"/>
  <c r="D202" i="47"/>
  <c r="L202" i="47"/>
  <c r="T202" i="47"/>
  <c r="AB202" i="47"/>
  <c r="AJ202" i="47"/>
  <c r="F196" i="47"/>
  <c r="G203" i="47"/>
  <c r="O203" i="47"/>
  <c r="W203" i="47"/>
  <c r="AE203" i="47"/>
  <c r="M199" i="47"/>
  <c r="C190" i="47"/>
  <c r="AI190" i="47"/>
  <c r="J197" i="47"/>
  <c r="R197" i="47"/>
  <c r="Z197" i="47"/>
  <c r="I198" i="47"/>
  <c r="Q198" i="47"/>
  <c r="Y198" i="47"/>
  <c r="D199" i="47"/>
  <c r="L199" i="47"/>
  <c r="T199" i="47"/>
  <c r="AB199" i="47"/>
  <c r="J193" i="47"/>
  <c r="G200" i="47"/>
  <c r="O200" i="47"/>
  <c r="W200" i="47"/>
  <c r="AD194" i="47"/>
  <c r="J201" i="47"/>
  <c r="R201" i="47"/>
  <c r="Z201" i="47"/>
  <c r="E202" i="47"/>
  <c r="M202" i="47"/>
  <c r="U202" i="47"/>
  <c r="AC202" i="47"/>
  <c r="N196" i="47"/>
  <c r="H203" i="47"/>
  <c r="P203" i="47"/>
  <c r="X203" i="47"/>
  <c r="J191" i="47"/>
  <c r="D190" i="47"/>
  <c r="L190" i="47"/>
  <c r="T190" i="47"/>
  <c r="AB190" i="47"/>
  <c r="AJ190" i="47"/>
  <c r="H191" i="47"/>
  <c r="P191" i="47"/>
  <c r="X191" i="47"/>
  <c r="AF191" i="47"/>
  <c r="D192" i="47"/>
  <c r="L192" i="47"/>
  <c r="T192" i="47"/>
  <c r="AB192" i="47"/>
  <c r="AJ192" i="47"/>
  <c r="H193" i="47"/>
  <c r="P193" i="47"/>
  <c r="X193" i="47"/>
  <c r="AF193" i="47"/>
  <c r="D194" i="47"/>
  <c r="L194" i="47"/>
  <c r="T194" i="47"/>
  <c r="AB194" i="47"/>
  <c r="AJ194" i="47"/>
  <c r="H195" i="47"/>
  <c r="P195" i="47"/>
  <c r="X195" i="47"/>
  <c r="AF195" i="47"/>
  <c r="D196" i="47"/>
  <c r="L196" i="47"/>
  <c r="T196" i="47"/>
  <c r="AB196" i="47"/>
  <c r="AJ196" i="47"/>
  <c r="AH191" i="47"/>
  <c r="E190" i="47"/>
  <c r="M190" i="47"/>
  <c r="U190" i="47"/>
  <c r="AC190" i="47"/>
  <c r="AK190" i="47"/>
  <c r="I191" i="47"/>
  <c r="Q191" i="47"/>
  <c r="Y191" i="47"/>
  <c r="AG191" i="47"/>
  <c r="E192" i="47"/>
  <c r="M192" i="47"/>
  <c r="U192" i="47"/>
  <c r="AC192" i="47"/>
  <c r="AK192" i="47"/>
  <c r="I193" i="47"/>
  <c r="Q193" i="47"/>
  <c r="Y193" i="47"/>
  <c r="AG193" i="47"/>
  <c r="E194" i="47"/>
  <c r="M194" i="47"/>
  <c r="U194" i="47"/>
  <c r="AC194" i="47"/>
  <c r="AK194" i="47"/>
  <c r="I195" i="47"/>
  <c r="Q195" i="47"/>
  <c r="Y195" i="47"/>
  <c r="AG195" i="47"/>
  <c r="E196" i="47"/>
  <c r="M196" i="47"/>
  <c r="U196" i="47"/>
  <c r="AC196" i="47"/>
  <c r="AK196" i="47"/>
  <c r="Z191" i="47"/>
  <c r="G190" i="47"/>
  <c r="O190" i="47"/>
  <c r="W190" i="47"/>
  <c r="AE190" i="47"/>
  <c r="C191" i="47"/>
  <c r="K191" i="47"/>
  <c r="S191" i="47"/>
  <c r="AA191" i="47"/>
  <c r="AI191" i="47"/>
  <c r="G192" i="47"/>
  <c r="O192" i="47"/>
  <c r="W192" i="47"/>
  <c r="AE192" i="47"/>
  <c r="C193" i="47"/>
  <c r="K193" i="47"/>
  <c r="S193" i="47"/>
  <c r="AA193" i="47"/>
  <c r="AI193" i="47"/>
  <c r="G194" i="47"/>
  <c r="O194" i="47"/>
  <c r="W194" i="47"/>
  <c r="AE194" i="47"/>
  <c r="C195" i="47"/>
  <c r="K195" i="47"/>
  <c r="S195" i="47"/>
  <c r="AA195" i="47"/>
  <c r="AI195" i="47"/>
  <c r="G196" i="47"/>
  <c r="O196" i="47"/>
  <c r="W196" i="47"/>
  <c r="AE196" i="47"/>
  <c r="H190" i="47"/>
  <c r="P190" i="47"/>
  <c r="X190" i="47"/>
  <c r="AF190" i="47"/>
  <c r="D191" i="47"/>
  <c r="L191" i="47"/>
  <c r="T191" i="47"/>
  <c r="AB191" i="47"/>
  <c r="AJ191" i="47"/>
  <c r="H192" i="47"/>
  <c r="P192" i="47"/>
  <c r="X192" i="47"/>
  <c r="AF192" i="47"/>
  <c r="D193" i="47"/>
  <c r="L193" i="47"/>
  <c r="T193" i="47"/>
  <c r="AB193" i="47"/>
  <c r="AJ193" i="47"/>
  <c r="H194" i="47"/>
  <c r="P194" i="47"/>
  <c r="X194" i="47"/>
  <c r="AF194" i="47"/>
  <c r="D195" i="47"/>
  <c r="L195" i="47"/>
  <c r="T195" i="47"/>
  <c r="AB195" i="47"/>
  <c r="AJ195" i="47"/>
  <c r="H196" i="47"/>
  <c r="P196" i="47"/>
  <c r="X196" i="47"/>
  <c r="AF196" i="47"/>
  <c r="I190" i="47"/>
  <c r="Q190" i="47"/>
  <c r="Y190" i="47"/>
  <c r="AG190" i="47"/>
  <c r="E191" i="47"/>
  <c r="M191" i="47"/>
  <c r="U191" i="47"/>
  <c r="AC191" i="47"/>
  <c r="AK191" i="47"/>
  <c r="I192" i="47"/>
  <c r="Q192" i="47"/>
  <c r="Y192" i="47"/>
  <c r="AG192" i="47"/>
  <c r="E193" i="47"/>
  <c r="M193" i="47"/>
  <c r="U193" i="47"/>
  <c r="AC193" i="47"/>
  <c r="AK193" i="47"/>
  <c r="I194" i="47"/>
  <c r="Q194" i="47"/>
  <c r="Y194" i="47"/>
  <c r="AG194" i="47"/>
  <c r="E195" i="47"/>
  <c r="M195" i="47"/>
  <c r="U195" i="47"/>
  <c r="AC195" i="47"/>
  <c r="AK195" i="47"/>
  <c r="I196" i="47"/>
  <c r="Q196" i="47"/>
  <c r="Y196" i="47"/>
  <c r="AG196" i="47"/>
  <c r="J190" i="47"/>
  <c r="R190" i="47"/>
  <c r="Z190" i="47"/>
  <c r="F191" i="47"/>
  <c r="N191" i="47"/>
  <c r="V191" i="47"/>
  <c r="AD191" i="47"/>
  <c r="J192" i="47"/>
  <c r="R192" i="47"/>
  <c r="Z192" i="47"/>
  <c r="AH192" i="47"/>
  <c r="F193" i="47"/>
  <c r="N193" i="47"/>
  <c r="V193" i="47"/>
  <c r="AD193" i="47"/>
  <c r="J194" i="47"/>
  <c r="R194" i="47"/>
  <c r="Z194" i="47"/>
  <c r="AH194" i="47"/>
  <c r="F195" i="47"/>
  <c r="N195" i="47"/>
  <c r="V195" i="47"/>
  <c r="AD195" i="47"/>
  <c r="J196" i="47"/>
  <c r="R196" i="47"/>
  <c r="Z196" i="47"/>
  <c r="AH196" i="47"/>
  <c r="R191" i="47"/>
  <c r="G191" i="47"/>
  <c r="O191" i="47"/>
  <c r="W191" i="47"/>
  <c r="C192" i="47"/>
  <c r="K192" i="47"/>
  <c r="S192" i="47"/>
  <c r="AA192" i="47"/>
  <c r="G193" i="47"/>
  <c r="O193" i="47"/>
  <c r="W193" i="47"/>
  <c r="C194" i="47"/>
  <c r="K194" i="47"/>
  <c r="S194" i="47"/>
  <c r="AA194" i="47"/>
  <c r="G195" i="47"/>
  <c r="O195" i="47"/>
  <c r="W195" i="47"/>
  <c r="C196" i="47"/>
  <c r="K196" i="47"/>
  <c r="S196" i="47"/>
  <c r="AA196" i="47"/>
  <c r="AK186" i="47"/>
  <c r="AH183" i="47"/>
  <c r="AH187" i="47"/>
  <c r="AI184" i="47"/>
  <c r="AI188" i="47"/>
  <c r="C147" i="47"/>
  <c r="AJ185" i="47"/>
  <c r="AJ189" i="47"/>
  <c r="C183" i="47"/>
  <c r="G183" i="47"/>
  <c r="K183" i="47"/>
  <c r="O183" i="47"/>
  <c r="S183" i="47"/>
  <c r="W183" i="47"/>
  <c r="AA183" i="47"/>
  <c r="AE183" i="47"/>
  <c r="AI183" i="47"/>
  <c r="D184" i="47"/>
  <c r="H184" i="47"/>
  <c r="L184" i="47"/>
  <c r="P184" i="47"/>
  <c r="T184" i="47"/>
  <c r="X184" i="47"/>
  <c r="AB184" i="47"/>
  <c r="AF184" i="47"/>
  <c r="AJ184" i="47"/>
  <c r="E185" i="47"/>
  <c r="I185" i="47"/>
  <c r="M185" i="47"/>
  <c r="Q185" i="47"/>
  <c r="U185" i="47"/>
  <c r="Y185" i="47"/>
  <c r="AC185" i="47"/>
  <c r="AG185" i="47"/>
  <c r="AK185" i="47"/>
  <c r="F186" i="47"/>
  <c r="J186" i="47"/>
  <c r="N186" i="47"/>
  <c r="R186" i="47"/>
  <c r="V186" i="47"/>
  <c r="Z186" i="47"/>
  <c r="AD186" i="47"/>
  <c r="AH186" i="47"/>
  <c r="C187" i="47"/>
  <c r="G187" i="47"/>
  <c r="K187" i="47"/>
  <c r="O187" i="47"/>
  <c r="S187" i="47"/>
  <c r="W187" i="47"/>
  <c r="AA187" i="47"/>
  <c r="AE187" i="47"/>
  <c r="AI187" i="47"/>
  <c r="D188" i="47"/>
  <c r="H188" i="47"/>
  <c r="L188" i="47"/>
  <c r="P188" i="47"/>
  <c r="T188" i="47"/>
  <c r="X188" i="47"/>
  <c r="AB188" i="47"/>
  <c r="AF188" i="47"/>
  <c r="AJ188" i="47"/>
  <c r="E189" i="47"/>
  <c r="I189" i="47"/>
  <c r="M189" i="47"/>
  <c r="Q189" i="47"/>
  <c r="U189" i="47"/>
  <c r="Y189" i="47"/>
  <c r="AC189" i="47"/>
  <c r="AG189" i="47"/>
  <c r="AK189" i="47"/>
  <c r="D183" i="47"/>
  <c r="H183" i="47"/>
  <c r="L183" i="47"/>
  <c r="P183" i="47"/>
  <c r="T183" i="47"/>
  <c r="X183" i="47"/>
  <c r="AB183" i="47"/>
  <c r="AF183" i="47"/>
  <c r="AJ183" i="47"/>
  <c r="E184" i="47"/>
  <c r="I184" i="47"/>
  <c r="M184" i="47"/>
  <c r="Q184" i="47"/>
  <c r="U184" i="47"/>
  <c r="Y184" i="47"/>
  <c r="AC184" i="47"/>
  <c r="AG184" i="47"/>
  <c r="AK184" i="47"/>
  <c r="F185" i="47"/>
  <c r="J185" i="47"/>
  <c r="N185" i="47"/>
  <c r="R185" i="47"/>
  <c r="V185" i="47"/>
  <c r="Z185" i="47"/>
  <c r="AD185" i="47"/>
  <c r="AH185" i="47"/>
  <c r="C186" i="47"/>
  <c r="G186" i="47"/>
  <c r="K186" i="47"/>
  <c r="O186" i="47"/>
  <c r="S186" i="47"/>
  <c r="W186" i="47"/>
  <c r="AA186" i="47"/>
  <c r="AE186" i="47"/>
  <c r="AI186" i="47"/>
  <c r="D187" i="47"/>
  <c r="H187" i="47"/>
  <c r="L187" i="47"/>
  <c r="P187" i="47"/>
  <c r="T187" i="47"/>
  <c r="X187" i="47"/>
  <c r="AB187" i="47"/>
  <c r="AF187" i="47"/>
  <c r="AJ187" i="47"/>
  <c r="E188" i="47"/>
  <c r="I188" i="47"/>
  <c r="M188" i="47"/>
  <c r="Q188" i="47"/>
  <c r="U188" i="47"/>
  <c r="Y188" i="47"/>
  <c r="AC188" i="47"/>
  <c r="AG188" i="47"/>
  <c r="AK188" i="47"/>
  <c r="F189" i="47"/>
  <c r="J189" i="47"/>
  <c r="N189" i="47"/>
  <c r="R189" i="47"/>
  <c r="V189" i="47"/>
  <c r="Z189" i="47"/>
  <c r="AD189" i="47"/>
  <c r="AH189" i="47"/>
  <c r="E183" i="47"/>
  <c r="I183" i="47"/>
  <c r="M183" i="47"/>
  <c r="Q183" i="47"/>
  <c r="U183" i="47"/>
  <c r="Y183" i="47"/>
  <c r="AC183" i="47"/>
  <c r="AG183" i="47"/>
  <c r="AK183" i="47"/>
  <c r="F184" i="47"/>
  <c r="J184" i="47"/>
  <c r="N184" i="47"/>
  <c r="R184" i="47"/>
  <c r="V184" i="47"/>
  <c r="Z184" i="47"/>
  <c r="AD184" i="47"/>
  <c r="AH184" i="47"/>
  <c r="C185" i="47"/>
  <c r="G185" i="47"/>
  <c r="K185" i="47"/>
  <c r="O185" i="47"/>
  <c r="S185" i="47"/>
  <c r="W185" i="47"/>
  <c r="AA185" i="47"/>
  <c r="AE185" i="47"/>
  <c r="AI185" i="47"/>
  <c r="D186" i="47"/>
  <c r="H186" i="47"/>
  <c r="L186" i="47"/>
  <c r="P186" i="47"/>
  <c r="T186" i="47"/>
  <c r="X186" i="47"/>
  <c r="AB186" i="47"/>
  <c r="AF186" i="47"/>
  <c r="AJ186" i="47"/>
  <c r="E187" i="47"/>
  <c r="I187" i="47"/>
  <c r="M187" i="47"/>
  <c r="Q187" i="47"/>
  <c r="U187" i="47"/>
  <c r="Y187" i="47"/>
  <c r="AC187" i="47"/>
  <c r="AG187" i="47"/>
  <c r="AK187" i="47"/>
  <c r="F188" i="47"/>
  <c r="J188" i="47"/>
  <c r="N188" i="47"/>
  <c r="R188" i="47"/>
  <c r="V188" i="47"/>
  <c r="Z188" i="47"/>
  <c r="AD188" i="47"/>
  <c r="AH188" i="47"/>
  <c r="C189" i="47"/>
  <c r="G189" i="47"/>
  <c r="K189" i="47"/>
  <c r="O189" i="47"/>
  <c r="S189" i="47"/>
  <c r="W189" i="47"/>
  <c r="AA189" i="47"/>
  <c r="AE189" i="47"/>
  <c r="AI189" i="47"/>
  <c r="F183" i="47"/>
  <c r="J183" i="47"/>
  <c r="N183" i="47"/>
  <c r="R183" i="47"/>
  <c r="V183" i="47"/>
  <c r="Z183" i="47"/>
  <c r="AD183" i="47"/>
  <c r="C184" i="47"/>
  <c r="G184" i="47"/>
  <c r="K184" i="47"/>
  <c r="O184" i="47"/>
  <c r="S184" i="47"/>
  <c r="W184" i="47"/>
  <c r="AA184" i="47"/>
  <c r="AE184" i="47"/>
  <c r="D185" i="47"/>
  <c r="H185" i="47"/>
  <c r="L185" i="47"/>
  <c r="P185" i="47"/>
  <c r="T185" i="47"/>
  <c r="X185" i="47"/>
  <c r="AB185" i="47"/>
  <c r="AF185" i="47"/>
  <c r="E186" i="47"/>
  <c r="I186" i="47"/>
  <c r="M186" i="47"/>
  <c r="Q186" i="47"/>
  <c r="U186" i="47"/>
  <c r="Y186" i="47"/>
  <c r="AC186" i="47"/>
  <c r="AG186" i="47"/>
  <c r="F187" i="47"/>
  <c r="J187" i="47"/>
  <c r="N187" i="47"/>
  <c r="R187" i="47"/>
  <c r="V187" i="47"/>
  <c r="Z187" i="47"/>
  <c r="AD187" i="47"/>
  <c r="C188" i="47"/>
  <c r="G188" i="47"/>
  <c r="K188" i="47"/>
  <c r="O188" i="47"/>
  <c r="S188" i="47"/>
  <c r="W188" i="47"/>
  <c r="AA188" i="47"/>
  <c r="AE188" i="47"/>
  <c r="D189" i="47"/>
  <c r="H189" i="47"/>
  <c r="L189" i="47"/>
  <c r="P189" i="47"/>
  <c r="T189" i="47"/>
  <c r="X189" i="47"/>
  <c r="AB189" i="47"/>
  <c r="AF189" i="47"/>
  <c r="V127" i="33"/>
  <c r="T127" i="33"/>
  <c r="T130" i="33" s="1"/>
  <c r="R130" i="33"/>
  <c r="U130" i="33"/>
  <c r="S130" i="33"/>
  <c r="R128" i="33"/>
  <c r="T129" i="33"/>
  <c r="S128" i="33"/>
  <c r="U129" i="33"/>
  <c r="V129" i="33"/>
  <c r="R129" i="33"/>
  <c r="AU28" i="19"/>
  <c r="BK25" i="19"/>
  <c r="BK14" i="19"/>
  <c r="BI25" i="19"/>
  <c r="BL14" i="19"/>
  <c r="BI14" i="19"/>
  <c r="BH14" i="19"/>
  <c r="BH25" i="19"/>
  <c r="BE40" i="19"/>
  <c r="BK54" i="19"/>
  <c r="BJ14" i="19"/>
  <c r="BL54" i="19"/>
  <c r="BC40" i="19"/>
  <c r="BH36" i="19"/>
  <c r="BI36" i="19"/>
  <c r="BJ25" i="19"/>
  <c r="BJ36" i="19"/>
  <c r="AW40" i="19"/>
  <c r="AY40" i="19"/>
  <c r="V130" i="33" l="1"/>
  <c r="W127" i="33"/>
  <c r="C339" i="43"/>
  <c r="C338" i="43"/>
  <c r="C337" i="43"/>
  <c r="C336" i="43"/>
  <c r="C335" i="43"/>
  <c r="C334" i="43"/>
  <c r="C333" i="43"/>
  <c r="C332" i="43"/>
  <c r="C331" i="43"/>
  <c r="C330" i="43"/>
  <c r="C329" i="43"/>
  <c r="C328" i="43"/>
  <c r="C327" i="43"/>
  <c r="C326" i="43"/>
  <c r="C325" i="43"/>
  <c r="C324" i="43"/>
  <c r="C323" i="43"/>
  <c r="C322" i="43"/>
  <c r="C321" i="43"/>
  <c r="C320" i="43"/>
  <c r="C319" i="43"/>
  <c r="C318" i="43"/>
  <c r="C317" i="43"/>
  <c r="C316" i="43"/>
  <c r="C315" i="43"/>
  <c r="C314" i="43"/>
  <c r="C313" i="43"/>
  <c r="C312" i="43"/>
  <c r="C311" i="43"/>
  <c r="C310" i="43"/>
  <c r="C309" i="43"/>
  <c r="C308" i="43"/>
  <c r="C307" i="43"/>
  <c r="C306" i="43"/>
  <c r="C305" i="43"/>
  <c r="C304" i="43"/>
  <c r="C303" i="43"/>
  <c r="C302" i="43"/>
  <c r="C301" i="43"/>
  <c r="C300" i="43"/>
  <c r="C299" i="43"/>
  <c r="C298" i="43"/>
  <c r="C297" i="43"/>
  <c r="C296" i="43"/>
  <c r="C295" i="43"/>
  <c r="C294" i="43"/>
  <c r="C293" i="43"/>
  <c r="C292" i="43"/>
  <c r="C291" i="43"/>
  <c r="C290" i="43"/>
  <c r="C289" i="43"/>
  <c r="C288" i="43"/>
  <c r="C287" i="43"/>
  <c r="C286" i="43"/>
  <c r="C285" i="43"/>
  <c r="C284" i="43"/>
  <c r="C283" i="43"/>
  <c r="C232" i="43"/>
  <c r="C230" i="43"/>
  <c r="C229" i="43"/>
  <c r="C228" i="43"/>
  <c r="C220" i="43"/>
  <c r="C219" i="43"/>
  <c r="C218" i="43"/>
  <c r="C210" i="43"/>
  <c r="C209" i="43"/>
  <c r="C208" i="43"/>
  <c r="C200" i="43"/>
  <c r="C199" i="43"/>
  <c r="C198" i="43"/>
  <c r="C190" i="43"/>
  <c r="C189" i="43"/>
  <c r="C188" i="43"/>
  <c r="C180" i="43"/>
  <c r="C179" i="43"/>
  <c r="C178" i="43"/>
  <c r="C224" i="43"/>
  <c r="C223" i="43"/>
  <c r="C222" i="43"/>
  <c r="C214" i="43"/>
  <c r="C213" i="43"/>
  <c r="C212" i="43"/>
  <c r="V248" i="12"/>
  <c r="U144" i="12"/>
  <c r="D76" i="12"/>
  <c r="C204" i="43"/>
  <c r="C203" i="43"/>
  <c r="C202" i="43"/>
  <c r="C194" i="43"/>
  <c r="C193" i="43"/>
  <c r="C192" i="43"/>
  <c r="C184" i="43"/>
  <c r="C183" i="43"/>
  <c r="C182" i="43"/>
  <c r="C174" i="43"/>
  <c r="C173" i="43"/>
  <c r="C172" i="43"/>
  <c r="C170" i="43"/>
  <c r="C169" i="43"/>
  <c r="C168" i="43"/>
  <c r="C164" i="43"/>
  <c r="C163" i="43"/>
  <c r="C162" i="43"/>
  <c r="C161" i="43"/>
  <c r="C171" i="43" l="1"/>
  <c r="C166" i="43"/>
  <c r="V172" i="12"/>
  <c r="V173" i="12"/>
  <c r="V174" i="12"/>
  <c r="V175" i="12"/>
  <c r="V176" i="12"/>
  <c r="V177" i="12"/>
  <c r="V170" i="12"/>
  <c r="V166" i="12"/>
  <c r="V167" i="12"/>
  <c r="V168" i="12"/>
  <c r="V169" i="12"/>
  <c r="V164" i="12"/>
  <c r="C111" i="43"/>
  <c r="V156" i="12"/>
  <c r="V157" i="12"/>
  <c r="V158" i="12"/>
  <c r="V159" i="12"/>
  <c r="V160" i="12"/>
  <c r="V161" i="12"/>
  <c r="V162" i="12"/>
  <c r="V163" i="12"/>
  <c r="V155" i="12"/>
  <c r="U138" i="12"/>
  <c r="U321" i="12"/>
  <c r="V171" i="12" l="1"/>
  <c r="C110" i="43" s="1"/>
  <c r="V165" i="12"/>
  <c r="C109" i="43" s="1"/>
  <c r="V154" i="12"/>
  <c r="C108" i="43" s="1"/>
  <c r="AI180" i="47"/>
  <c r="AA180" i="47"/>
  <c r="S180" i="47"/>
  <c r="K180" i="47"/>
  <c r="C180" i="47"/>
  <c r="AH180" i="47"/>
  <c r="Z180" i="47"/>
  <c r="R180" i="47"/>
  <c r="J180" i="47"/>
  <c r="D180" i="47"/>
  <c r="AG180" i="47"/>
  <c r="Y180" i="47"/>
  <c r="Q180" i="47"/>
  <c r="I180" i="47"/>
  <c r="AB180" i="47"/>
  <c r="AF180" i="47"/>
  <c r="X180" i="47"/>
  <c r="P180" i="47"/>
  <c r="H180" i="47"/>
  <c r="AE180" i="47"/>
  <c r="W180" i="47"/>
  <c r="O180" i="47"/>
  <c r="G180" i="47"/>
  <c r="AD180" i="47"/>
  <c r="V180" i="47"/>
  <c r="N180" i="47"/>
  <c r="F180" i="47"/>
  <c r="AJ180" i="47"/>
  <c r="L180" i="47"/>
  <c r="AK180" i="47"/>
  <c r="AC180" i="47"/>
  <c r="U180" i="47"/>
  <c r="M180" i="47"/>
  <c r="E180" i="47"/>
  <c r="T180" i="47"/>
  <c r="AF181" i="47"/>
  <c r="X181" i="47"/>
  <c r="P181" i="47"/>
  <c r="H181" i="47"/>
  <c r="I181" i="47"/>
  <c r="AE181" i="47"/>
  <c r="W181" i="47"/>
  <c r="O181" i="47"/>
  <c r="G181" i="47"/>
  <c r="AG181" i="47"/>
  <c r="AD181" i="47"/>
  <c r="V181" i="47"/>
  <c r="N181" i="47"/>
  <c r="F181" i="47"/>
  <c r="AK181" i="47"/>
  <c r="AC181" i="47"/>
  <c r="U181" i="47"/>
  <c r="M181" i="47"/>
  <c r="E181" i="47"/>
  <c r="AJ181" i="47"/>
  <c r="AB181" i="47"/>
  <c r="T181" i="47"/>
  <c r="L181" i="47"/>
  <c r="D181" i="47"/>
  <c r="Y181" i="47"/>
  <c r="AI181" i="47"/>
  <c r="AA181" i="47"/>
  <c r="S181" i="47"/>
  <c r="K181" i="47"/>
  <c r="C181" i="47"/>
  <c r="AH181" i="47"/>
  <c r="Z181" i="47"/>
  <c r="R181" i="47"/>
  <c r="J181" i="47"/>
  <c r="Q181" i="47"/>
  <c r="AH175" i="47"/>
  <c r="Z175" i="47"/>
  <c r="R175" i="47"/>
  <c r="J175" i="47"/>
  <c r="Q175" i="47"/>
  <c r="S175" i="47"/>
  <c r="AG175" i="47"/>
  <c r="Y175" i="47"/>
  <c r="I175" i="47"/>
  <c r="AI175" i="47"/>
  <c r="AF175" i="47"/>
  <c r="X175" i="47"/>
  <c r="P175" i="47"/>
  <c r="H175" i="47"/>
  <c r="K175" i="47"/>
  <c r="AE175" i="47"/>
  <c r="W175" i="47"/>
  <c r="O175" i="47"/>
  <c r="G175" i="47"/>
  <c r="V175" i="47"/>
  <c r="F175" i="47"/>
  <c r="F46" i="47" s="1"/>
  <c r="AD175" i="47"/>
  <c r="N175" i="47"/>
  <c r="AA175" i="47"/>
  <c r="AK175" i="47"/>
  <c r="AC175" i="47"/>
  <c r="U175" i="47"/>
  <c r="M175" i="47"/>
  <c r="E175" i="47"/>
  <c r="C175" i="47"/>
  <c r="AJ175" i="47"/>
  <c r="AB175" i="47"/>
  <c r="T175" i="47"/>
  <c r="L175" i="47"/>
  <c r="D175" i="47"/>
  <c r="AE176" i="47"/>
  <c r="W176" i="47"/>
  <c r="O176" i="47"/>
  <c r="G176" i="47"/>
  <c r="X176" i="47"/>
  <c r="AD176" i="47"/>
  <c r="V176" i="47"/>
  <c r="N176" i="47"/>
  <c r="F176" i="47"/>
  <c r="AK176" i="47"/>
  <c r="AC176" i="47"/>
  <c r="U176" i="47"/>
  <c r="M176" i="47"/>
  <c r="E176" i="47"/>
  <c r="P176" i="47"/>
  <c r="AJ176" i="47"/>
  <c r="AB176" i="47"/>
  <c r="T176" i="47"/>
  <c r="L176" i="47"/>
  <c r="D176" i="47"/>
  <c r="AA176" i="47"/>
  <c r="K176" i="47"/>
  <c r="AI176" i="47"/>
  <c r="S176" i="47"/>
  <c r="C176" i="47"/>
  <c r="AH176" i="47"/>
  <c r="Z176" i="47"/>
  <c r="R176" i="47"/>
  <c r="J176" i="47"/>
  <c r="AF176" i="47"/>
  <c r="AG176" i="47"/>
  <c r="Y176" i="47"/>
  <c r="Q176" i="47"/>
  <c r="I176" i="47"/>
  <c r="H176" i="47"/>
  <c r="AJ177" i="47"/>
  <c r="AB177" i="47"/>
  <c r="T177" i="47"/>
  <c r="L177" i="47"/>
  <c r="D177" i="47"/>
  <c r="U177" i="47"/>
  <c r="AI177" i="47"/>
  <c r="AA177" i="47"/>
  <c r="S177" i="47"/>
  <c r="K177" i="47"/>
  <c r="C177" i="47"/>
  <c r="AK177" i="47"/>
  <c r="AH177" i="47"/>
  <c r="Z177" i="47"/>
  <c r="R177" i="47"/>
  <c r="J177" i="47"/>
  <c r="E177" i="47"/>
  <c r="AG177" i="47"/>
  <c r="Y177" i="47"/>
  <c r="Q177" i="47"/>
  <c r="I177" i="47"/>
  <c r="AF177" i="47"/>
  <c r="H177" i="47"/>
  <c r="X177" i="47"/>
  <c r="P177" i="47"/>
  <c r="AC177" i="47"/>
  <c r="AE177" i="47"/>
  <c r="W177" i="47"/>
  <c r="O177" i="47"/>
  <c r="G177" i="47"/>
  <c r="AD177" i="47"/>
  <c r="V177" i="47"/>
  <c r="N177" i="47"/>
  <c r="F177" i="47"/>
  <c r="M177" i="47"/>
  <c r="AG178" i="47"/>
  <c r="Y178" i="47"/>
  <c r="Q178" i="47"/>
  <c r="I178" i="47"/>
  <c r="AF178" i="47"/>
  <c r="X178" i="47"/>
  <c r="P178" i="47"/>
  <c r="H178" i="47"/>
  <c r="AE178" i="47"/>
  <c r="W178" i="47"/>
  <c r="O178" i="47"/>
  <c r="G178" i="47"/>
  <c r="Z178" i="47"/>
  <c r="AD178" i="47"/>
  <c r="V178" i="47"/>
  <c r="N178" i="47"/>
  <c r="F178" i="47"/>
  <c r="AK178" i="47"/>
  <c r="AC178" i="47"/>
  <c r="U178" i="47"/>
  <c r="M178" i="47"/>
  <c r="E178" i="47"/>
  <c r="AJ178" i="47"/>
  <c r="AB178" i="47"/>
  <c r="T178" i="47"/>
  <c r="L178" i="47"/>
  <c r="D178" i="47"/>
  <c r="AH178" i="47"/>
  <c r="J178" i="47"/>
  <c r="AI178" i="47"/>
  <c r="AA178" i="47"/>
  <c r="S178" i="47"/>
  <c r="K178" i="47"/>
  <c r="C178" i="47"/>
  <c r="R178" i="47"/>
  <c r="AD179" i="47"/>
  <c r="V179" i="47"/>
  <c r="N179" i="47"/>
  <c r="F179" i="47"/>
  <c r="G179" i="47"/>
  <c r="AK179" i="47"/>
  <c r="AC179" i="47"/>
  <c r="U179" i="47"/>
  <c r="M179" i="47"/>
  <c r="E179" i="47"/>
  <c r="AJ179" i="47"/>
  <c r="AB179" i="47"/>
  <c r="T179" i="47"/>
  <c r="L179" i="47"/>
  <c r="D179" i="47"/>
  <c r="AI179" i="47"/>
  <c r="AA179" i="47"/>
  <c r="S179" i="47"/>
  <c r="K179" i="47"/>
  <c r="C179" i="47"/>
  <c r="AH179" i="47"/>
  <c r="Z179" i="47"/>
  <c r="R179" i="47"/>
  <c r="J179" i="47"/>
  <c r="AE179" i="47"/>
  <c r="AG179" i="47"/>
  <c r="Y179" i="47"/>
  <c r="Q179" i="47"/>
  <c r="I179" i="47"/>
  <c r="W179" i="47"/>
  <c r="AF179" i="47"/>
  <c r="X179" i="47"/>
  <c r="P179" i="47"/>
  <c r="H179" i="47"/>
  <c r="O179" i="47"/>
  <c r="AI172" i="47"/>
  <c r="AA172" i="47"/>
  <c r="S172" i="47"/>
  <c r="K172" i="47"/>
  <c r="C172" i="47"/>
  <c r="AH172" i="47"/>
  <c r="Z172" i="47"/>
  <c r="R172" i="47"/>
  <c r="J172" i="47"/>
  <c r="AG172" i="47"/>
  <c r="Y172" i="47"/>
  <c r="Q172" i="47"/>
  <c r="I172" i="47"/>
  <c r="AF172" i="47"/>
  <c r="X172" i="47"/>
  <c r="P172" i="47"/>
  <c r="H172" i="47"/>
  <c r="AJ172" i="47"/>
  <c r="D172" i="47"/>
  <c r="AE172" i="47"/>
  <c r="W172" i="47"/>
  <c r="O172" i="47"/>
  <c r="G172" i="47"/>
  <c r="L172" i="47"/>
  <c r="AD172" i="47"/>
  <c r="V172" i="47"/>
  <c r="N172" i="47"/>
  <c r="F172" i="47"/>
  <c r="T172" i="47"/>
  <c r="AK172" i="47"/>
  <c r="AC172" i="47"/>
  <c r="U172" i="47"/>
  <c r="M172" i="47"/>
  <c r="E172" i="47"/>
  <c r="AB172" i="47"/>
  <c r="AF173" i="47"/>
  <c r="X173" i="47"/>
  <c r="P173" i="47"/>
  <c r="H173" i="47"/>
  <c r="AE173" i="47"/>
  <c r="W173" i="47"/>
  <c r="O173" i="47"/>
  <c r="G173" i="47"/>
  <c r="AD173" i="47"/>
  <c r="V173" i="47"/>
  <c r="N173" i="47"/>
  <c r="F173" i="47"/>
  <c r="AK173" i="47"/>
  <c r="AC173" i="47"/>
  <c r="U173" i="47"/>
  <c r="M173" i="47"/>
  <c r="E173" i="47"/>
  <c r="Y173" i="47"/>
  <c r="AJ173" i="47"/>
  <c r="AB173" i="47"/>
  <c r="T173" i="47"/>
  <c r="L173" i="47"/>
  <c r="D173" i="47"/>
  <c r="Q173" i="47"/>
  <c r="AI173" i="47"/>
  <c r="AA173" i="47"/>
  <c r="S173" i="47"/>
  <c r="K173" i="47"/>
  <c r="C173" i="47"/>
  <c r="I173" i="47"/>
  <c r="AH173" i="47"/>
  <c r="Z173" i="47"/>
  <c r="R173" i="47"/>
  <c r="J173" i="47"/>
  <c r="AG173" i="47"/>
  <c r="AK174" i="47"/>
  <c r="AC174" i="47"/>
  <c r="U174" i="47"/>
  <c r="M174" i="47"/>
  <c r="E174" i="47"/>
  <c r="AJ174" i="47"/>
  <c r="AB174" i="47"/>
  <c r="T174" i="47"/>
  <c r="L174" i="47"/>
  <c r="D174" i="47"/>
  <c r="AI174" i="47"/>
  <c r="AA174" i="47"/>
  <c r="S174" i="47"/>
  <c r="K174" i="47"/>
  <c r="C174" i="47"/>
  <c r="AH174" i="47"/>
  <c r="Z174" i="47"/>
  <c r="R174" i="47"/>
  <c r="J174" i="47"/>
  <c r="V174" i="47"/>
  <c r="AG174" i="47"/>
  <c r="Y174" i="47"/>
  <c r="Q174" i="47"/>
  <c r="I174" i="47"/>
  <c r="N174" i="47"/>
  <c r="AF174" i="47"/>
  <c r="X174" i="47"/>
  <c r="P174" i="47"/>
  <c r="H174" i="47"/>
  <c r="F174" i="47"/>
  <c r="AE174" i="47"/>
  <c r="W174" i="47"/>
  <c r="O174" i="47"/>
  <c r="G174" i="47"/>
  <c r="AD174" i="47"/>
  <c r="AE168" i="47"/>
  <c r="W168" i="47"/>
  <c r="O168" i="47"/>
  <c r="G168" i="47"/>
  <c r="AD168" i="47"/>
  <c r="N168" i="47"/>
  <c r="F168" i="47"/>
  <c r="V168" i="47"/>
  <c r="AK168" i="47"/>
  <c r="AC168" i="47"/>
  <c r="U168" i="47"/>
  <c r="M168" i="47"/>
  <c r="E168" i="47"/>
  <c r="P168" i="47"/>
  <c r="AJ168" i="47"/>
  <c r="AB168" i="47"/>
  <c r="T168" i="47"/>
  <c r="L168" i="47"/>
  <c r="D168" i="47"/>
  <c r="X168" i="47"/>
  <c r="AI168" i="47"/>
  <c r="AA168" i="47"/>
  <c r="S168" i="47"/>
  <c r="S45" i="47" s="1"/>
  <c r="K168" i="47"/>
  <c r="C168" i="47"/>
  <c r="AH168" i="47"/>
  <c r="Z168" i="47"/>
  <c r="R168" i="47"/>
  <c r="J168" i="47"/>
  <c r="H168" i="47"/>
  <c r="AG168" i="47"/>
  <c r="Y168" i="47"/>
  <c r="Q168" i="47"/>
  <c r="I168" i="47"/>
  <c r="AF168" i="47"/>
  <c r="AJ169" i="47"/>
  <c r="AB169" i="47"/>
  <c r="T169" i="47"/>
  <c r="L169" i="47"/>
  <c r="D169" i="47"/>
  <c r="S169" i="47"/>
  <c r="C169" i="47"/>
  <c r="AI169" i="47"/>
  <c r="AA169" i="47"/>
  <c r="K169" i="47"/>
  <c r="AH169" i="47"/>
  <c r="Z169" i="47"/>
  <c r="R169" i="47"/>
  <c r="J169" i="47"/>
  <c r="M169" i="47"/>
  <c r="AG169" i="47"/>
  <c r="Y169" i="47"/>
  <c r="Q169" i="47"/>
  <c r="I169" i="47"/>
  <c r="AC169" i="47"/>
  <c r="AF169" i="47"/>
  <c r="X169" i="47"/>
  <c r="P169" i="47"/>
  <c r="H169" i="47"/>
  <c r="E169" i="47"/>
  <c r="AE169" i="47"/>
  <c r="W169" i="47"/>
  <c r="O169" i="47"/>
  <c r="G169" i="47"/>
  <c r="U169" i="47"/>
  <c r="AD169" i="47"/>
  <c r="V169" i="47"/>
  <c r="N169" i="47"/>
  <c r="F169" i="47"/>
  <c r="AK169" i="47"/>
  <c r="AG170" i="47"/>
  <c r="Y170" i="47"/>
  <c r="Q170" i="47"/>
  <c r="I170" i="47"/>
  <c r="AF170" i="47"/>
  <c r="X170" i="47"/>
  <c r="P170" i="47"/>
  <c r="H170" i="47"/>
  <c r="AE170" i="47"/>
  <c r="W170" i="47"/>
  <c r="O170" i="47"/>
  <c r="G170" i="47"/>
  <c r="J170" i="47"/>
  <c r="AD170" i="47"/>
  <c r="V170" i="47"/>
  <c r="N170" i="47"/>
  <c r="F170" i="47"/>
  <c r="R170" i="47"/>
  <c r="AK170" i="47"/>
  <c r="AC170" i="47"/>
  <c r="U170" i="47"/>
  <c r="M170" i="47"/>
  <c r="E170" i="47"/>
  <c r="AH170" i="47"/>
  <c r="AJ170" i="47"/>
  <c r="AB170" i="47"/>
  <c r="T170" i="47"/>
  <c r="L170" i="47"/>
  <c r="D170" i="47"/>
  <c r="AI170" i="47"/>
  <c r="AA170" i="47"/>
  <c r="S170" i="47"/>
  <c r="K170" i="47"/>
  <c r="C170" i="47"/>
  <c r="Z170" i="47"/>
  <c r="AD171" i="47"/>
  <c r="V171" i="47"/>
  <c r="N171" i="47"/>
  <c r="F171" i="47"/>
  <c r="AK171" i="47"/>
  <c r="AC171" i="47"/>
  <c r="U171" i="47"/>
  <c r="M171" i="47"/>
  <c r="E171" i="47"/>
  <c r="AJ171" i="47"/>
  <c r="AB171" i="47"/>
  <c r="T171" i="47"/>
  <c r="L171" i="47"/>
  <c r="D171" i="47"/>
  <c r="AI171" i="47"/>
  <c r="AA171" i="47"/>
  <c r="S171" i="47"/>
  <c r="K171" i="47"/>
  <c r="C171" i="47"/>
  <c r="W171" i="47"/>
  <c r="AH171" i="47"/>
  <c r="Z171" i="47"/>
  <c r="R171" i="47"/>
  <c r="J171" i="47"/>
  <c r="AG171" i="47"/>
  <c r="Y171" i="47"/>
  <c r="Q171" i="47"/>
  <c r="I171" i="47"/>
  <c r="G171" i="47"/>
  <c r="AF171" i="47"/>
  <c r="X171" i="47"/>
  <c r="P171" i="47"/>
  <c r="H171" i="47"/>
  <c r="AE171" i="47"/>
  <c r="O171" i="47"/>
  <c r="K166" i="47"/>
  <c r="AI166" i="47"/>
  <c r="AA166" i="47"/>
  <c r="S166" i="47"/>
  <c r="C166" i="47"/>
  <c r="AJ166" i="47"/>
  <c r="AH166" i="47"/>
  <c r="Z166" i="47"/>
  <c r="R166" i="47"/>
  <c r="J166" i="47"/>
  <c r="I166" i="47"/>
  <c r="AG166" i="47"/>
  <c r="Y166" i="47"/>
  <c r="Q166" i="47"/>
  <c r="AF166" i="47"/>
  <c r="X166" i="47"/>
  <c r="P166" i="47"/>
  <c r="H166" i="47"/>
  <c r="AE166" i="47"/>
  <c r="W166" i="47"/>
  <c r="O166" i="47"/>
  <c r="G166" i="47"/>
  <c r="AB166" i="47"/>
  <c r="D166" i="47"/>
  <c r="AD166" i="47"/>
  <c r="V166" i="47"/>
  <c r="N166" i="47"/>
  <c r="F166" i="47"/>
  <c r="T166" i="47"/>
  <c r="AK166" i="47"/>
  <c r="AC166" i="47"/>
  <c r="U166" i="47"/>
  <c r="M166" i="47"/>
  <c r="E166" i="47"/>
  <c r="L166" i="47"/>
  <c r="AK154" i="47"/>
  <c r="AC154" i="47"/>
  <c r="U154" i="47"/>
  <c r="M154" i="47"/>
  <c r="E154" i="47"/>
  <c r="AB154" i="47"/>
  <c r="T154" i="47"/>
  <c r="L154" i="47"/>
  <c r="AJ154" i="47"/>
  <c r="D154" i="47"/>
  <c r="AI154" i="47"/>
  <c r="AA154" i="47"/>
  <c r="S154" i="47"/>
  <c r="K154" i="47"/>
  <c r="C154" i="47"/>
  <c r="AH154" i="47"/>
  <c r="Z154" i="47"/>
  <c r="R154" i="47"/>
  <c r="J154" i="47"/>
  <c r="AG154" i="47"/>
  <c r="Q154" i="47"/>
  <c r="I154" i="47"/>
  <c r="AF154" i="47"/>
  <c r="P154" i="47"/>
  <c r="Y154" i="47"/>
  <c r="X154" i="47"/>
  <c r="H154" i="47"/>
  <c r="F154" i="47"/>
  <c r="AE154" i="47"/>
  <c r="AD154" i="47"/>
  <c r="W154" i="47"/>
  <c r="O154" i="47"/>
  <c r="N154" i="47"/>
  <c r="G154" i="47"/>
  <c r="V154" i="47"/>
  <c r="AH155" i="47"/>
  <c r="Z155" i="47"/>
  <c r="R155" i="47"/>
  <c r="J155" i="47"/>
  <c r="AG155" i="47"/>
  <c r="Q155" i="47"/>
  <c r="I155" i="47"/>
  <c r="Y155" i="47"/>
  <c r="AF155" i="47"/>
  <c r="X155" i="47"/>
  <c r="P155" i="47"/>
  <c r="H155" i="47"/>
  <c r="AE155" i="47"/>
  <c r="W155" i="47"/>
  <c r="O155" i="47"/>
  <c r="G155" i="47"/>
  <c r="V155" i="47"/>
  <c r="F155" i="47"/>
  <c r="AK155" i="47"/>
  <c r="U155" i="47"/>
  <c r="E155" i="47"/>
  <c r="AD155" i="47"/>
  <c r="N155" i="47"/>
  <c r="AC155" i="47"/>
  <c r="M155" i="47"/>
  <c r="AI155" i="47"/>
  <c r="C155" i="47"/>
  <c r="AB155" i="47"/>
  <c r="AA155" i="47"/>
  <c r="T155" i="47"/>
  <c r="S155" i="47"/>
  <c r="L155" i="47"/>
  <c r="K155" i="47"/>
  <c r="AJ155" i="47"/>
  <c r="D155" i="47"/>
  <c r="AE156" i="47"/>
  <c r="W156" i="47"/>
  <c r="O156" i="47"/>
  <c r="G156" i="47"/>
  <c r="V156" i="47"/>
  <c r="AD156" i="47"/>
  <c r="N156" i="47"/>
  <c r="F156" i="47"/>
  <c r="AK156" i="47"/>
  <c r="AC156" i="47"/>
  <c r="U156" i="47"/>
  <c r="M156" i="47"/>
  <c r="E156" i="47"/>
  <c r="AJ156" i="47"/>
  <c r="AB156" i="47"/>
  <c r="T156" i="47"/>
  <c r="L156" i="47"/>
  <c r="D156" i="47"/>
  <c r="C156" i="47"/>
  <c r="AH156" i="47"/>
  <c r="R156" i="47"/>
  <c r="AI156" i="47"/>
  <c r="AA156" i="47"/>
  <c r="S156" i="47"/>
  <c r="K156" i="47"/>
  <c r="Z156" i="47"/>
  <c r="J156" i="47"/>
  <c r="AF156" i="47"/>
  <c r="Y156" i="47"/>
  <c r="X156" i="47"/>
  <c r="Q156" i="47"/>
  <c r="P156" i="47"/>
  <c r="I156" i="47"/>
  <c r="H156" i="47"/>
  <c r="AG156" i="47"/>
  <c r="AJ157" i="47"/>
  <c r="AB157" i="47"/>
  <c r="T157" i="47"/>
  <c r="L157" i="47"/>
  <c r="D157" i="47"/>
  <c r="K157" i="47"/>
  <c r="AI157" i="47"/>
  <c r="AA157" i="47"/>
  <c r="S157" i="47"/>
  <c r="C157" i="47"/>
  <c r="AH157" i="47"/>
  <c r="Z157" i="47"/>
  <c r="R157" i="47"/>
  <c r="J157" i="47"/>
  <c r="AG157" i="47"/>
  <c r="Y157" i="47"/>
  <c r="Q157" i="47"/>
  <c r="I157" i="47"/>
  <c r="AE157" i="47"/>
  <c r="O157" i="47"/>
  <c r="AF157" i="47"/>
  <c r="X157" i="47"/>
  <c r="P157" i="47"/>
  <c r="H157" i="47"/>
  <c r="W157" i="47"/>
  <c r="G157" i="47"/>
  <c r="AD157" i="47"/>
  <c r="M157" i="47"/>
  <c r="AC157" i="47"/>
  <c r="V157" i="47"/>
  <c r="U157" i="47"/>
  <c r="N157" i="47"/>
  <c r="F157" i="47"/>
  <c r="E157" i="47"/>
  <c r="AK157" i="47"/>
  <c r="AG158" i="47"/>
  <c r="Y158" i="47"/>
  <c r="Q158" i="47"/>
  <c r="I158" i="47"/>
  <c r="AF158" i="47"/>
  <c r="X158" i="47"/>
  <c r="P158" i="47"/>
  <c r="H158" i="47"/>
  <c r="AE158" i="47"/>
  <c r="W158" i="47"/>
  <c r="O158" i="47"/>
  <c r="G158" i="47"/>
  <c r="AD158" i="47"/>
  <c r="V158" i="47"/>
  <c r="N158" i="47"/>
  <c r="F158" i="47"/>
  <c r="AJ158" i="47"/>
  <c r="T158" i="47"/>
  <c r="D158" i="47"/>
  <c r="AI158" i="47"/>
  <c r="AK158" i="47"/>
  <c r="AC158" i="47"/>
  <c r="U158" i="47"/>
  <c r="M158" i="47"/>
  <c r="E158" i="47"/>
  <c r="AB158" i="47"/>
  <c r="L158" i="47"/>
  <c r="AA158" i="47"/>
  <c r="K158" i="47"/>
  <c r="AH158" i="47"/>
  <c r="Z158" i="47"/>
  <c r="S158" i="47"/>
  <c r="R158" i="47"/>
  <c r="J158" i="47"/>
  <c r="C158" i="47"/>
  <c r="AD159" i="47"/>
  <c r="V159" i="47"/>
  <c r="N159" i="47"/>
  <c r="F159" i="47"/>
  <c r="AK159" i="47"/>
  <c r="AC159" i="47"/>
  <c r="U159" i="47"/>
  <c r="M159" i="47"/>
  <c r="E159" i="47"/>
  <c r="AJ159" i="47"/>
  <c r="AB159" i="47"/>
  <c r="T159" i="47"/>
  <c r="L159" i="47"/>
  <c r="D159" i="47"/>
  <c r="AI159" i="47"/>
  <c r="AA159" i="47"/>
  <c r="S159" i="47"/>
  <c r="K159" i="47"/>
  <c r="C159" i="47"/>
  <c r="AG159" i="47"/>
  <c r="Q159" i="47"/>
  <c r="AF159" i="47"/>
  <c r="P159" i="47"/>
  <c r="AH159" i="47"/>
  <c r="Z159" i="47"/>
  <c r="R159" i="47"/>
  <c r="J159" i="47"/>
  <c r="Y159" i="47"/>
  <c r="I159" i="47"/>
  <c r="X159" i="47"/>
  <c r="H159" i="47"/>
  <c r="G159" i="47"/>
  <c r="AE159" i="47"/>
  <c r="W159" i="47"/>
  <c r="O159" i="47"/>
  <c r="AI160" i="47"/>
  <c r="AA160" i="47"/>
  <c r="S160" i="47"/>
  <c r="K160" i="47"/>
  <c r="C160" i="47"/>
  <c r="AK160" i="47"/>
  <c r="AH160" i="47"/>
  <c r="Z160" i="47"/>
  <c r="R160" i="47"/>
  <c r="J160" i="47"/>
  <c r="AG160" i="47"/>
  <c r="Y160" i="47"/>
  <c r="Q160" i="47"/>
  <c r="I160" i="47"/>
  <c r="X160" i="47"/>
  <c r="P160" i="47"/>
  <c r="H160" i="47"/>
  <c r="V160" i="47"/>
  <c r="U160" i="47"/>
  <c r="AF160" i="47"/>
  <c r="AE160" i="47"/>
  <c r="W160" i="47"/>
  <c r="O160" i="47"/>
  <c r="G160" i="47"/>
  <c r="N160" i="47"/>
  <c r="F160" i="47"/>
  <c r="AC160" i="47"/>
  <c r="M160" i="47"/>
  <c r="AD160" i="47"/>
  <c r="AJ160" i="47"/>
  <c r="AB160" i="47"/>
  <c r="T160" i="47"/>
  <c r="D160" i="47"/>
  <c r="L160" i="47"/>
  <c r="E160" i="47"/>
  <c r="Q46" i="47" l="1"/>
  <c r="AG46" i="47"/>
  <c r="AJ46" i="47"/>
  <c r="N46" i="47"/>
  <c r="K46" i="47"/>
  <c r="C46" i="47"/>
  <c r="AD46" i="47"/>
  <c r="H46" i="47"/>
  <c r="S46" i="47"/>
  <c r="M46" i="47"/>
  <c r="V46" i="47"/>
  <c r="X46" i="47"/>
  <c r="J46" i="47"/>
  <c r="D46" i="47"/>
  <c r="U46" i="47"/>
  <c r="G46" i="47"/>
  <c r="AF46" i="47"/>
  <c r="R46" i="47"/>
  <c r="L46" i="47"/>
  <c r="AC46" i="47"/>
  <c r="O46" i="47"/>
  <c r="AI46" i="47"/>
  <c r="Z46" i="47"/>
  <c r="E46" i="47"/>
  <c r="T46" i="47"/>
  <c r="AK46" i="47"/>
  <c r="W46" i="47"/>
  <c r="I46" i="47"/>
  <c r="AH46" i="47"/>
  <c r="P46" i="47"/>
  <c r="AB46" i="47"/>
  <c r="AA46" i="47"/>
  <c r="AE46" i="47"/>
  <c r="Y46" i="47"/>
  <c r="AG45" i="47"/>
  <c r="H45" i="47"/>
  <c r="AA45" i="47"/>
  <c r="P45" i="47"/>
  <c r="N45" i="47"/>
  <c r="J45" i="47"/>
  <c r="AI45" i="47"/>
  <c r="E45" i="47"/>
  <c r="AD45" i="47"/>
  <c r="G45" i="47"/>
  <c r="AF45" i="47"/>
  <c r="Z45" i="47"/>
  <c r="D45" i="47"/>
  <c r="U45" i="47"/>
  <c r="O45" i="47"/>
  <c r="M45" i="47"/>
  <c r="I45" i="47"/>
  <c r="AH45" i="47"/>
  <c r="L45" i="47"/>
  <c r="AC45" i="47"/>
  <c r="W45" i="47"/>
  <c r="F45" i="47"/>
  <c r="R45" i="47"/>
  <c r="Q45" i="47"/>
  <c r="C45" i="47"/>
  <c r="T45" i="47"/>
  <c r="AK45" i="47"/>
  <c r="AE45" i="47"/>
  <c r="AJ45" i="47"/>
  <c r="X45" i="47"/>
  <c r="Y45" i="47"/>
  <c r="K45" i="47"/>
  <c r="AB45" i="47"/>
  <c r="V45" i="47"/>
  <c r="Y43" i="47"/>
  <c r="Z43" i="47"/>
  <c r="AJ43" i="47"/>
  <c r="O43" i="47"/>
  <c r="P43" i="47"/>
  <c r="AH43" i="47"/>
  <c r="L43" i="47"/>
  <c r="W43" i="47"/>
  <c r="AF43" i="47"/>
  <c r="C43" i="47"/>
  <c r="T43" i="47"/>
  <c r="AD43" i="47"/>
  <c r="I43" i="47"/>
  <c r="K43" i="47"/>
  <c r="AB43" i="47"/>
  <c r="E43" i="47"/>
  <c r="AE43" i="47"/>
  <c r="Q43" i="47"/>
  <c r="S43" i="47"/>
  <c r="F43" i="47"/>
  <c r="AG43" i="47"/>
  <c r="AA43" i="47"/>
  <c r="M43" i="47"/>
  <c r="V43" i="47"/>
  <c r="H43" i="47"/>
  <c r="J43" i="47"/>
  <c r="AI43" i="47"/>
  <c r="U43" i="47"/>
  <c r="G43" i="47"/>
  <c r="X43" i="47"/>
  <c r="R43" i="47"/>
  <c r="D43" i="47"/>
  <c r="AC43" i="47"/>
  <c r="N43" i="47"/>
  <c r="AK43" i="47"/>
  <c r="U339" i="12"/>
  <c r="U340" i="12"/>
  <c r="U341" i="12"/>
  <c r="U342" i="12"/>
  <c r="U338" i="12"/>
  <c r="U332" i="12"/>
  <c r="U329" i="12"/>
  <c r="U330" i="12"/>
  <c r="U331" i="12"/>
  <c r="U333" i="12"/>
  <c r="U328" i="12"/>
  <c r="U325" i="12"/>
  <c r="U323" i="12"/>
  <c r="U322" i="12"/>
  <c r="U324" i="12"/>
  <c r="U326" i="12"/>
  <c r="U320" i="12" l="1"/>
  <c r="C87" i="43" s="1"/>
  <c r="U337" i="12"/>
  <c r="C90" i="43" s="1"/>
  <c r="X167" i="47"/>
  <c r="AD167" i="47"/>
  <c r="E167" i="47"/>
  <c r="AA167" i="47"/>
  <c r="J167" i="47"/>
  <c r="P167" i="47"/>
  <c r="N167" i="47"/>
  <c r="AJ167" i="47"/>
  <c r="S167" i="47"/>
  <c r="Q167" i="47"/>
  <c r="H167" i="47"/>
  <c r="F167" i="47"/>
  <c r="AB167" i="47"/>
  <c r="K167" i="47"/>
  <c r="V167" i="47"/>
  <c r="AE167" i="47"/>
  <c r="Y167" i="47"/>
  <c r="T167" i="47"/>
  <c r="C167" i="47"/>
  <c r="AF167" i="47"/>
  <c r="W167" i="47"/>
  <c r="AK167" i="47"/>
  <c r="L167" i="47"/>
  <c r="I167" i="47"/>
  <c r="R167" i="47"/>
  <c r="O167" i="47"/>
  <c r="AC167" i="47"/>
  <c r="D167" i="47"/>
  <c r="AH167" i="47"/>
  <c r="G167" i="47"/>
  <c r="U167" i="47"/>
  <c r="AG167" i="47"/>
  <c r="Z167" i="47"/>
  <c r="AI167" i="47"/>
  <c r="M167" i="47"/>
  <c r="M165" i="47"/>
  <c r="AI165" i="47"/>
  <c r="R165" i="47"/>
  <c r="X165" i="47"/>
  <c r="AD165" i="47"/>
  <c r="E165" i="47"/>
  <c r="AA165" i="47"/>
  <c r="J165" i="47"/>
  <c r="P165" i="47"/>
  <c r="V165" i="47"/>
  <c r="T165" i="47"/>
  <c r="S165" i="47"/>
  <c r="AG165" i="47"/>
  <c r="H165" i="47"/>
  <c r="N165" i="47"/>
  <c r="G165" i="47"/>
  <c r="K165" i="47"/>
  <c r="Y165" i="47"/>
  <c r="AE165" i="47"/>
  <c r="Z165" i="47"/>
  <c r="F165" i="47"/>
  <c r="AJ165" i="47"/>
  <c r="C165" i="47"/>
  <c r="Q165" i="47"/>
  <c r="AF165" i="47"/>
  <c r="AK165" i="47"/>
  <c r="AB165" i="47"/>
  <c r="O165" i="47"/>
  <c r="I165" i="47"/>
  <c r="AC165" i="47"/>
  <c r="L165" i="47"/>
  <c r="AH165" i="47"/>
  <c r="W165" i="47"/>
  <c r="D165" i="47"/>
  <c r="U165" i="47"/>
  <c r="J161" i="47"/>
  <c r="X161" i="47"/>
  <c r="AD161" i="47"/>
  <c r="C161" i="47"/>
  <c r="AG161" i="47"/>
  <c r="H161" i="47"/>
  <c r="N161" i="47"/>
  <c r="AJ161" i="47"/>
  <c r="Y161" i="47"/>
  <c r="AE161" i="47"/>
  <c r="AK161" i="47"/>
  <c r="AB161" i="47"/>
  <c r="Q161" i="47"/>
  <c r="W161" i="47"/>
  <c r="AC161" i="47"/>
  <c r="T161" i="47"/>
  <c r="I161" i="47"/>
  <c r="O161" i="47"/>
  <c r="U161" i="47"/>
  <c r="L161" i="47"/>
  <c r="S161" i="47"/>
  <c r="AH161" i="47"/>
  <c r="P161" i="47"/>
  <c r="G161" i="47"/>
  <c r="M161" i="47"/>
  <c r="D161" i="47"/>
  <c r="AA161" i="47"/>
  <c r="Z161" i="47"/>
  <c r="K161" i="47"/>
  <c r="V161" i="47"/>
  <c r="E161" i="47"/>
  <c r="AI161" i="47"/>
  <c r="R161" i="47"/>
  <c r="AF161" i="47"/>
  <c r="F161" i="47"/>
  <c r="Q164" i="47"/>
  <c r="O164" i="47"/>
  <c r="AC164" i="47"/>
  <c r="L164" i="47"/>
  <c r="Z164" i="47"/>
  <c r="I164" i="47"/>
  <c r="G164" i="47"/>
  <c r="M164" i="47"/>
  <c r="D164" i="47"/>
  <c r="T164" i="47"/>
  <c r="AF164" i="47"/>
  <c r="AD164" i="47"/>
  <c r="E164" i="47"/>
  <c r="R164" i="47"/>
  <c r="X164" i="47"/>
  <c r="V164" i="47"/>
  <c r="AH164" i="47"/>
  <c r="AI164" i="47"/>
  <c r="C164" i="47"/>
  <c r="P164" i="47"/>
  <c r="N164" i="47"/>
  <c r="J164" i="47"/>
  <c r="AA164" i="47"/>
  <c r="H164" i="47"/>
  <c r="F164" i="47"/>
  <c r="AJ164" i="47"/>
  <c r="S164" i="47"/>
  <c r="AG164" i="47"/>
  <c r="W164" i="47"/>
  <c r="U164" i="47"/>
  <c r="AB164" i="47"/>
  <c r="K164" i="47"/>
  <c r="AK164" i="47"/>
  <c r="Y164" i="47"/>
  <c r="AE164" i="47"/>
  <c r="AI163" i="47"/>
  <c r="J163" i="47"/>
  <c r="P163" i="47"/>
  <c r="AD163" i="47"/>
  <c r="X163" i="47"/>
  <c r="AA163" i="47"/>
  <c r="AG163" i="47"/>
  <c r="U163" i="47"/>
  <c r="V163" i="47"/>
  <c r="S163" i="47"/>
  <c r="Y163" i="47"/>
  <c r="AE163" i="47"/>
  <c r="N163" i="47"/>
  <c r="E163" i="47"/>
  <c r="AJ163" i="47"/>
  <c r="K163" i="47"/>
  <c r="Q163" i="47"/>
  <c r="W163" i="47"/>
  <c r="F163" i="47"/>
  <c r="AB163" i="47"/>
  <c r="C163" i="47"/>
  <c r="I163" i="47"/>
  <c r="O163" i="47"/>
  <c r="AK163" i="47"/>
  <c r="T163" i="47"/>
  <c r="Z163" i="47"/>
  <c r="AF163" i="47"/>
  <c r="G163" i="47"/>
  <c r="M163" i="47"/>
  <c r="L163" i="47"/>
  <c r="AH163" i="47"/>
  <c r="H163" i="47"/>
  <c r="AC163" i="47"/>
  <c r="D163" i="47"/>
  <c r="R163" i="47"/>
  <c r="AE162" i="47"/>
  <c r="U162" i="47"/>
  <c r="L162" i="47"/>
  <c r="P162" i="47"/>
  <c r="Q162" i="47"/>
  <c r="W162" i="47"/>
  <c r="AK162" i="47"/>
  <c r="D162" i="47"/>
  <c r="AH162" i="47"/>
  <c r="I162" i="47"/>
  <c r="O162" i="47"/>
  <c r="AC162" i="47"/>
  <c r="S162" i="47"/>
  <c r="Z162" i="47"/>
  <c r="AF162" i="47"/>
  <c r="G162" i="47"/>
  <c r="M162" i="47"/>
  <c r="C162" i="47"/>
  <c r="R162" i="47"/>
  <c r="F162" i="47"/>
  <c r="AD162" i="47"/>
  <c r="E162" i="47"/>
  <c r="H162" i="47"/>
  <c r="J162" i="47"/>
  <c r="V162" i="47"/>
  <c r="AJ162" i="47"/>
  <c r="AI162" i="47"/>
  <c r="X162" i="47"/>
  <c r="N162" i="47"/>
  <c r="AB162" i="47"/>
  <c r="AA162" i="47"/>
  <c r="AG162" i="47"/>
  <c r="K162" i="47"/>
  <c r="T162" i="47"/>
  <c r="Y162" i="47"/>
  <c r="U327" i="12"/>
  <c r="C88" i="43" s="1"/>
  <c r="U335" i="12"/>
  <c r="U334" i="12"/>
  <c r="D82" i="12"/>
  <c r="D81" i="12"/>
  <c r="D77" i="12"/>
  <c r="D78" i="12"/>
  <c r="D79" i="12"/>
  <c r="D80" i="12"/>
  <c r="AI44" i="47" l="1"/>
  <c r="T44" i="47"/>
  <c r="G44" i="47"/>
  <c r="AH44" i="47"/>
  <c r="V44" i="47"/>
  <c r="AJ44" i="47"/>
  <c r="E44" i="47"/>
  <c r="P44" i="47"/>
  <c r="AC44" i="47"/>
  <c r="N44" i="47"/>
  <c r="Q44" i="47"/>
  <c r="Z44" i="47"/>
  <c r="L44" i="47"/>
  <c r="AB44" i="47"/>
  <c r="C44" i="47"/>
  <c r="K44" i="47"/>
  <c r="F44" i="47"/>
  <c r="AA44" i="47"/>
  <c r="U44" i="47"/>
  <c r="AK44" i="47"/>
  <c r="AD44" i="47"/>
  <c r="H44" i="47"/>
  <c r="AG44" i="47"/>
  <c r="AF44" i="47"/>
  <c r="D44" i="47"/>
  <c r="O44" i="47"/>
  <c r="AE44" i="47"/>
  <c r="X44" i="47"/>
  <c r="W44" i="47"/>
  <c r="S44" i="47"/>
  <c r="R44" i="47"/>
  <c r="M44" i="47"/>
  <c r="I44" i="47"/>
  <c r="Y44" i="47"/>
  <c r="J44" i="47"/>
  <c r="C48" i="43"/>
  <c r="C49" i="43"/>
  <c r="C50" i="43"/>
  <c r="C93" i="43"/>
  <c r="C92" i="43"/>
  <c r="C80" i="43"/>
  <c r="C75" i="43"/>
  <c r="C74" i="43"/>
  <c r="C71" i="43"/>
  <c r="C70" i="43"/>
  <c r="C67" i="43"/>
  <c r="C66" i="43"/>
  <c r="C63" i="43"/>
  <c r="C62" i="43"/>
  <c r="C59" i="43"/>
  <c r="C58" i="43"/>
  <c r="C55" i="43"/>
  <c r="C54" i="43"/>
  <c r="U71" i="12"/>
  <c r="AA27" i="12"/>
  <c r="C57" i="43" s="1"/>
  <c r="Z27" i="12"/>
  <c r="C56" i="43" s="1"/>
  <c r="X27" i="12"/>
  <c r="V27" i="12"/>
  <c r="K26" i="12"/>
  <c r="F26" i="12"/>
  <c r="O77" i="12"/>
  <c r="O78" i="12"/>
  <c r="O79" i="12"/>
  <c r="O80" i="12"/>
  <c r="O81" i="12"/>
  <c r="O82" i="12"/>
  <c r="O76" i="12"/>
  <c r="Q60" i="12"/>
  <c r="Q62" i="12"/>
  <c r="Q64" i="12"/>
  <c r="Q66" i="12"/>
  <c r="Q68" i="12"/>
  <c r="Q70" i="12"/>
  <c r="Q58" i="12"/>
  <c r="F8" i="40" l="1"/>
  <c r="U287" i="12" l="1"/>
  <c r="U286" i="12"/>
  <c r="L115" i="20"/>
  <c r="L113" i="20"/>
  <c r="L111" i="20"/>
  <c r="L109" i="20"/>
  <c r="C37" i="43"/>
  <c r="F50" i="20" l="1"/>
  <c r="E79" i="47"/>
  <c r="E115" i="47" s="1"/>
  <c r="E66" i="47"/>
  <c r="D112" i="47" s="1"/>
  <c r="D81" i="47"/>
  <c r="D73" i="47"/>
  <c r="D64" i="47"/>
  <c r="E104" i="47" s="1"/>
  <c r="C77" i="47"/>
  <c r="C70" i="47"/>
  <c r="B99" i="47" s="1"/>
  <c r="C69" i="47"/>
  <c r="C160" i="43"/>
  <c r="C159" i="43"/>
  <c r="C158" i="43"/>
  <c r="C157" i="43"/>
  <c r="C156" i="43"/>
  <c r="C155" i="43"/>
  <c r="C154" i="43"/>
  <c r="C153" i="43"/>
  <c r="C152" i="43"/>
  <c r="C151" i="43"/>
  <c r="C150" i="43"/>
  <c r="C149" i="43"/>
  <c r="C148" i="43"/>
  <c r="C147" i="43"/>
  <c r="C146" i="43"/>
  <c r="C145" i="43"/>
  <c r="C144" i="43"/>
  <c r="C143" i="43"/>
  <c r="C142" i="43"/>
  <c r="C141" i="43"/>
  <c r="C140" i="43"/>
  <c r="C139" i="43"/>
  <c r="C138" i="43"/>
  <c r="C137" i="43"/>
  <c r="C136" i="43"/>
  <c r="C135" i="43"/>
  <c r="C134" i="43"/>
  <c r="C133" i="43"/>
  <c r="C132" i="43"/>
  <c r="C131" i="43"/>
  <c r="C130" i="43"/>
  <c r="C129" i="43"/>
  <c r="C128" i="43"/>
  <c r="C127" i="43"/>
  <c r="C126" i="43"/>
  <c r="C125" i="43"/>
  <c r="C124" i="43"/>
  <c r="C123" i="43"/>
  <c r="C122" i="43"/>
  <c r="C121" i="43"/>
  <c r="C120" i="43"/>
  <c r="C119" i="43"/>
  <c r="C118" i="43"/>
  <c r="C117" i="43"/>
  <c r="C116" i="43"/>
  <c r="C115" i="43"/>
  <c r="C113" i="43"/>
  <c r="C112" i="43"/>
  <c r="C107" i="43"/>
  <c r="C106" i="43"/>
  <c r="C105" i="43"/>
  <c r="C104" i="43"/>
  <c r="C103" i="43"/>
  <c r="C102" i="43"/>
  <c r="C101" i="43"/>
  <c r="C100" i="43"/>
  <c r="C99" i="43"/>
  <c r="C98" i="43"/>
  <c r="C97" i="43"/>
  <c r="C96" i="43"/>
  <c r="C95" i="43"/>
  <c r="C94" i="43"/>
  <c r="C91" i="43"/>
  <c r="C89" i="43"/>
  <c r="C86" i="43"/>
  <c r="C84" i="43"/>
  <c r="C81" i="43"/>
  <c r="C53" i="43"/>
  <c r="C52" i="43"/>
  <c r="C51" i="43"/>
  <c r="D2" i="43"/>
  <c r="D3" i="43"/>
  <c r="D4" i="43"/>
  <c r="D5" i="43"/>
  <c r="D6" i="43"/>
  <c r="D7" i="43"/>
  <c r="D8" i="43"/>
  <c r="D9" i="43"/>
  <c r="D10" i="43"/>
  <c r="D11" i="43"/>
  <c r="D12" i="43"/>
  <c r="D13" i="43"/>
  <c r="D14" i="43"/>
  <c r="D15" i="43"/>
  <c r="D16" i="43"/>
  <c r="D17" i="43"/>
  <c r="F18" i="43"/>
  <c r="D19" i="43"/>
  <c r="D20" i="43"/>
  <c r="D21" i="43"/>
  <c r="D22" i="43"/>
  <c r="D23" i="43"/>
  <c r="D24" i="43"/>
  <c r="D25" i="43"/>
  <c r="D26" i="43"/>
  <c r="D27" i="43"/>
  <c r="D28" i="43"/>
  <c r="D29" i="43"/>
  <c r="D30" i="43"/>
  <c r="D31" i="43"/>
  <c r="D32" i="43"/>
  <c r="D33" i="43"/>
  <c r="D34" i="43"/>
  <c r="D35" i="43"/>
  <c r="D36" i="43"/>
  <c r="D37" i="43"/>
  <c r="D38" i="43"/>
  <c r="D42" i="43"/>
  <c r="D43" i="43"/>
  <c r="D44" i="43"/>
  <c r="D39" i="43"/>
  <c r="D40" i="43"/>
  <c r="E2" i="43"/>
  <c r="E3" i="43"/>
  <c r="E4" i="43"/>
  <c r="E5" i="43"/>
  <c r="E6" i="43"/>
  <c r="E7" i="43"/>
  <c r="E8" i="43"/>
  <c r="E9" i="43"/>
  <c r="E10" i="43"/>
  <c r="E11" i="43"/>
  <c r="E12" i="43"/>
  <c r="E13" i="43"/>
  <c r="E14" i="43"/>
  <c r="E15" i="43"/>
  <c r="E16" i="43"/>
  <c r="E19" i="43"/>
  <c r="E20" i="43"/>
  <c r="E21" i="43"/>
  <c r="E22" i="43"/>
  <c r="E23" i="43"/>
  <c r="E24" i="43"/>
  <c r="E25" i="43"/>
  <c r="E26" i="43"/>
  <c r="E27" i="43"/>
  <c r="E28" i="43"/>
  <c r="E29" i="43"/>
  <c r="E30" i="43"/>
  <c r="E31" i="43"/>
  <c r="E32" i="43"/>
  <c r="E33" i="43"/>
  <c r="E34" i="43"/>
  <c r="E35" i="43"/>
  <c r="E36" i="43"/>
  <c r="E37" i="43"/>
  <c r="E38" i="43"/>
  <c r="E42" i="43"/>
  <c r="E43" i="43"/>
  <c r="E44" i="43"/>
  <c r="E39" i="43"/>
  <c r="E40" i="43"/>
  <c r="F2" i="43"/>
  <c r="F3" i="43"/>
  <c r="F4" i="43"/>
  <c r="F5" i="43"/>
  <c r="F6" i="43"/>
  <c r="F7" i="43"/>
  <c r="F8" i="43"/>
  <c r="F9" i="43"/>
  <c r="F10" i="43"/>
  <c r="F11" i="43"/>
  <c r="F12" i="43"/>
  <c r="F13" i="43"/>
  <c r="F14" i="43"/>
  <c r="F15" i="43"/>
  <c r="F16" i="43"/>
  <c r="F19" i="43"/>
  <c r="F20" i="43"/>
  <c r="F21" i="43"/>
  <c r="F22" i="43"/>
  <c r="F23" i="43"/>
  <c r="F24" i="43"/>
  <c r="F25" i="43"/>
  <c r="F26" i="43"/>
  <c r="F27" i="43"/>
  <c r="F28" i="43"/>
  <c r="F29" i="43"/>
  <c r="F30" i="43"/>
  <c r="F31" i="43"/>
  <c r="F32" i="43"/>
  <c r="F33" i="43"/>
  <c r="F34" i="43"/>
  <c r="F35" i="43"/>
  <c r="F36" i="43"/>
  <c r="F37" i="43"/>
  <c r="F38" i="43"/>
  <c r="F42" i="43"/>
  <c r="F43" i="43"/>
  <c r="F44" i="43"/>
  <c r="F39" i="43"/>
  <c r="F40" i="43"/>
  <c r="G2" i="43"/>
  <c r="G3" i="43"/>
  <c r="G4" i="43"/>
  <c r="G5" i="43"/>
  <c r="G6" i="43"/>
  <c r="G7" i="43"/>
  <c r="G8" i="43"/>
  <c r="G9" i="43"/>
  <c r="G10" i="43"/>
  <c r="G11" i="43"/>
  <c r="G12" i="43"/>
  <c r="G13" i="43"/>
  <c r="G14" i="43"/>
  <c r="G15" i="43"/>
  <c r="G16" i="43"/>
  <c r="G19" i="43"/>
  <c r="G20" i="43"/>
  <c r="G21" i="43"/>
  <c r="G22" i="43"/>
  <c r="G23" i="43"/>
  <c r="G24" i="43"/>
  <c r="G25" i="43"/>
  <c r="G26" i="43"/>
  <c r="G27" i="43"/>
  <c r="G28" i="43"/>
  <c r="G29" i="43"/>
  <c r="G30" i="43"/>
  <c r="G31" i="43"/>
  <c r="G32" i="43"/>
  <c r="G33" i="43"/>
  <c r="G34" i="43"/>
  <c r="G35" i="43"/>
  <c r="G36" i="43"/>
  <c r="G37" i="43"/>
  <c r="G38" i="43"/>
  <c r="G42" i="43"/>
  <c r="G43" i="43"/>
  <c r="G44" i="43"/>
  <c r="G39" i="43"/>
  <c r="G40" i="43"/>
  <c r="E3" i="46"/>
  <c r="E4" i="46"/>
  <c r="J8" i="46"/>
  <c r="AV112" i="19"/>
  <c r="AW112" i="19" s="1"/>
  <c r="AX112" i="19" s="1"/>
  <c r="AY112" i="19" s="1"/>
  <c r="AZ112" i="19" s="1"/>
  <c r="BA112" i="19" s="1"/>
  <c r="BB112" i="19" s="1"/>
  <c r="BC112" i="19" s="1"/>
  <c r="BD112" i="19" s="1"/>
  <c r="BE112" i="19" s="1"/>
  <c r="BF112" i="19" s="1"/>
  <c r="BG112" i="19" s="1"/>
  <c r="BH112" i="19" s="1"/>
  <c r="BI112" i="19" s="1"/>
  <c r="AA37" i="12"/>
  <c r="C77" i="43" s="1"/>
  <c r="Z37" i="12"/>
  <c r="C76" i="43" s="1"/>
  <c r="AA35" i="12"/>
  <c r="C73" i="43" s="1"/>
  <c r="Z35" i="12"/>
  <c r="C72" i="43" s="1"/>
  <c r="AA33" i="12"/>
  <c r="C69" i="43" s="1"/>
  <c r="Z33" i="12"/>
  <c r="C68" i="43" s="1"/>
  <c r="AA31" i="12"/>
  <c r="AA29" i="12"/>
  <c r="C61" i="43" s="1"/>
  <c r="B63" i="47"/>
  <c r="B90" i="47" s="1"/>
  <c r="Z31" i="12"/>
  <c r="C64" i="43" s="1"/>
  <c r="Z29" i="12"/>
  <c r="BL109" i="19"/>
  <c r="F218" i="45" s="1"/>
  <c r="BL107" i="19"/>
  <c r="F216" i="45" s="1"/>
  <c r="BK109" i="19"/>
  <c r="E218" i="45" s="1"/>
  <c r="BK107" i="19"/>
  <c r="E216" i="45" s="1"/>
  <c r="BJ109" i="19"/>
  <c r="D218" i="45" s="1"/>
  <c r="BJ107" i="19"/>
  <c r="D216" i="45" s="1"/>
  <c r="BI109" i="19"/>
  <c r="C218" i="45" s="1"/>
  <c r="BH109" i="19"/>
  <c r="B218" i="45" s="1"/>
  <c r="BI107" i="19"/>
  <c r="C216" i="45" s="1"/>
  <c r="BH107" i="19"/>
  <c r="B216" i="45" s="1"/>
  <c r="C214" i="45"/>
  <c r="D214" i="45"/>
  <c r="E214" i="45"/>
  <c r="F214" i="45"/>
  <c r="BI102" i="19"/>
  <c r="C212" i="45" s="1"/>
  <c r="BJ102" i="19"/>
  <c r="D212" i="45" s="1"/>
  <c r="BK102" i="19"/>
  <c r="E212" i="45" s="1"/>
  <c r="BL102" i="19"/>
  <c r="F212" i="45" s="1"/>
  <c r="B214" i="45"/>
  <c r="BH102" i="19"/>
  <c r="B212" i="45" s="1"/>
  <c r="BI100" i="19"/>
  <c r="C210" i="45" s="1"/>
  <c r="BJ100" i="19"/>
  <c r="D210" i="45" s="1"/>
  <c r="BK100" i="19"/>
  <c r="E210" i="45" s="1"/>
  <c r="BL100" i="19"/>
  <c r="F210" i="45" s="1"/>
  <c r="BH100" i="19"/>
  <c r="B210" i="45" s="1"/>
  <c r="BL97" i="19"/>
  <c r="F207" i="45" s="1"/>
  <c r="BK97" i="19"/>
  <c r="E207" i="45" s="1"/>
  <c r="BJ97" i="19"/>
  <c r="D207" i="45" s="1"/>
  <c r="BI97" i="19"/>
  <c r="C207" i="45" s="1"/>
  <c r="BH97" i="19"/>
  <c r="B207" i="45" s="1"/>
  <c r="BL94" i="19"/>
  <c r="F204" i="45" s="1"/>
  <c r="BK94" i="19"/>
  <c r="E204" i="45" s="1"/>
  <c r="BJ94" i="19"/>
  <c r="D204" i="45" s="1"/>
  <c r="BI94" i="19"/>
  <c r="C204" i="45" s="1"/>
  <c r="BH94" i="19"/>
  <c r="BL91" i="19"/>
  <c r="F201" i="45" s="1"/>
  <c r="BK91" i="19"/>
  <c r="E201" i="45" s="1"/>
  <c r="BJ91" i="19"/>
  <c r="D201" i="45" s="1"/>
  <c r="BI91" i="19"/>
  <c r="C201" i="45" s="1"/>
  <c r="BH91" i="19"/>
  <c r="B201" i="45" s="1"/>
  <c r="BL88" i="19"/>
  <c r="F198" i="45" s="1"/>
  <c r="BK88" i="19"/>
  <c r="E198" i="45" s="1"/>
  <c r="BJ88" i="19"/>
  <c r="D198" i="45" s="1"/>
  <c r="BI88" i="19"/>
  <c r="C198" i="45" s="1"/>
  <c r="BH88" i="19"/>
  <c r="B198" i="45" s="1"/>
  <c r="B9" i="45"/>
  <c r="B7" i="47"/>
  <c r="B7" i="45"/>
  <c r="AY23" i="19"/>
  <c r="F7" i="45"/>
  <c r="D7" i="45"/>
  <c r="BC23" i="19"/>
  <c r="D6" i="45"/>
  <c r="C6" i="45"/>
  <c r="B6" i="45"/>
  <c r="F5" i="45"/>
  <c r="E5" i="45"/>
  <c r="C5" i="45"/>
  <c r="B5" i="45"/>
  <c r="BL85" i="19"/>
  <c r="F195" i="45" s="1"/>
  <c r="BK85" i="19"/>
  <c r="E195" i="45" s="1"/>
  <c r="BJ85" i="19"/>
  <c r="BI85" i="19"/>
  <c r="F135" i="45"/>
  <c r="D95" i="45"/>
  <c r="C45" i="45"/>
  <c r="BH85" i="19"/>
  <c r="B95" i="45"/>
  <c r="F4" i="45"/>
  <c r="C4" i="45"/>
  <c r="B4" i="45"/>
  <c r="F3" i="45"/>
  <c r="E3" i="45"/>
  <c r="C3" i="45"/>
  <c r="T2" i="33"/>
  <c r="U2" i="33" s="1"/>
  <c r="V2" i="33" s="1"/>
  <c r="W2" i="33" s="1"/>
  <c r="X2" i="33" s="1"/>
  <c r="Y2" i="33" s="1"/>
  <c r="Z2" i="33" s="1"/>
  <c r="AA2" i="33" s="1"/>
  <c r="AB2" i="33" s="1"/>
  <c r="AC2" i="33" s="1"/>
  <c r="AD2" i="33" s="1"/>
  <c r="AE2" i="33" s="1"/>
  <c r="AF2" i="33" s="1"/>
  <c r="AG2" i="33" s="1"/>
  <c r="AH2" i="33" s="1"/>
  <c r="AI2" i="33" s="1"/>
  <c r="AJ2" i="33" s="1"/>
  <c r="AK2" i="33" s="1"/>
  <c r="AL2" i="33" s="1"/>
  <c r="AM2" i="33" s="1"/>
  <c r="AN2" i="33" s="1"/>
  <c r="AO2" i="33" s="1"/>
  <c r="AP2" i="33" s="1"/>
  <c r="AQ2" i="33" s="1"/>
  <c r="AR2" i="33" s="1"/>
  <c r="AS2" i="33" s="1"/>
  <c r="AT2" i="33" s="1"/>
  <c r="AU2" i="33" s="1"/>
  <c r="AV2" i="33" s="1"/>
  <c r="AW2" i="33" s="1"/>
  <c r="AX2" i="33" s="1"/>
  <c r="AY2" i="33" s="1"/>
  <c r="AZ2" i="33" s="1"/>
  <c r="BA2" i="33" s="1"/>
  <c r="AY49" i="19"/>
  <c r="C64" i="45" s="1"/>
  <c r="AX71" i="19"/>
  <c r="AY71" i="19" s="1"/>
  <c r="AZ71" i="19" s="1"/>
  <c r="BA71" i="19" s="1"/>
  <c r="BB71" i="19" s="1"/>
  <c r="BC71" i="19" s="1"/>
  <c r="BD71" i="19" s="1"/>
  <c r="BE71" i="19" s="1"/>
  <c r="BF71" i="19" s="1"/>
  <c r="BG71" i="19" s="1"/>
  <c r="BH71" i="19" s="1"/>
  <c r="BI71" i="19" s="1"/>
  <c r="BF65" i="19"/>
  <c r="BF63" i="19"/>
  <c r="BF61" i="19"/>
  <c r="BF59" i="19"/>
  <c r="BF57" i="19"/>
  <c r="BE61" i="19"/>
  <c r="BE59" i="19"/>
  <c r="BE57" i="19"/>
  <c r="BE65" i="19"/>
  <c r="BE63" i="19"/>
  <c r="BD65" i="19"/>
  <c r="BD63" i="19"/>
  <c r="BD61" i="19"/>
  <c r="BD59" i="19"/>
  <c r="BD57" i="19"/>
  <c r="BC61" i="19"/>
  <c r="BC59" i="19"/>
  <c r="BC57" i="19"/>
  <c r="BC65" i="19"/>
  <c r="BC63" i="19"/>
  <c r="BB65" i="19"/>
  <c r="BB63" i="19"/>
  <c r="BB61" i="19"/>
  <c r="BB59" i="19"/>
  <c r="BB57" i="19"/>
  <c r="BA65" i="19"/>
  <c r="BA63" i="19"/>
  <c r="BA61" i="19"/>
  <c r="BA59" i="19"/>
  <c r="BA57" i="19"/>
  <c r="AZ65" i="19"/>
  <c r="AZ63" i="19"/>
  <c r="AZ61" i="19"/>
  <c r="AZ59" i="19"/>
  <c r="AZ57" i="19"/>
  <c r="AY65" i="19"/>
  <c r="AY63" i="19"/>
  <c r="AY61" i="19"/>
  <c r="AY59" i="19"/>
  <c r="AY57" i="19"/>
  <c r="AX65" i="19"/>
  <c r="AX63" i="19"/>
  <c r="AX61" i="19"/>
  <c r="AX59" i="19"/>
  <c r="AX57" i="19"/>
  <c r="BF55" i="19"/>
  <c r="BE55" i="19"/>
  <c r="BD55" i="19"/>
  <c r="BC55" i="19"/>
  <c r="BB55" i="19"/>
  <c r="BA55" i="19"/>
  <c r="AZ55" i="19"/>
  <c r="AY55" i="19"/>
  <c r="AX55" i="19"/>
  <c r="BL34" i="19"/>
  <c r="F104" i="45" s="1"/>
  <c r="BK45" i="19"/>
  <c r="E124" i="45" s="1"/>
  <c r="BJ45" i="19"/>
  <c r="D124" i="45" s="1"/>
  <c r="BI63" i="19"/>
  <c r="C144" i="45" s="1"/>
  <c r="BH45" i="19"/>
  <c r="B124" i="45" s="1"/>
  <c r="AW25" i="19"/>
  <c r="A61" i="47"/>
  <c r="A62" i="47"/>
  <c r="A63" i="47"/>
  <c r="A64" i="47"/>
  <c r="A65" i="47"/>
  <c r="A66" i="47"/>
  <c r="A67" i="47"/>
  <c r="A68" i="47"/>
  <c r="A69" i="47"/>
  <c r="A70" i="47"/>
  <c r="A71" i="47"/>
  <c r="A72" i="47"/>
  <c r="A73" i="47"/>
  <c r="A74" i="47"/>
  <c r="A75" i="47"/>
  <c r="A76" i="47"/>
  <c r="A77" i="47"/>
  <c r="A78" i="47"/>
  <c r="A79" i="47"/>
  <c r="A80" i="47"/>
  <c r="A81" i="47"/>
  <c r="A82" i="47"/>
  <c r="A83" i="47"/>
  <c r="A84" i="47"/>
  <c r="D48" i="47"/>
  <c r="E48" i="47" s="1"/>
  <c r="F48" i="47" s="1"/>
  <c r="G48" i="47" s="1"/>
  <c r="H48" i="47" s="1"/>
  <c r="I48" i="47" s="1"/>
  <c r="J48" i="47" s="1"/>
  <c r="K48" i="47" s="1"/>
  <c r="L48" i="47" s="1"/>
  <c r="M48" i="47" s="1"/>
  <c r="N48" i="47" s="1"/>
  <c r="O48" i="47" s="1"/>
  <c r="P48" i="47" s="1"/>
  <c r="Q48" i="47" s="1"/>
  <c r="R48" i="47" s="1"/>
  <c r="S48" i="47" s="1"/>
  <c r="T48" i="47" s="1"/>
  <c r="U48" i="47" s="1"/>
  <c r="V48" i="47" s="1"/>
  <c r="W48" i="47" s="1"/>
  <c r="X48" i="47" s="1"/>
  <c r="Y48" i="47" s="1"/>
  <c r="Z48" i="47" s="1"/>
  <c r="AA48" i="47" s="1"/>
  <c r="AB48" i="47" s="1"/>
  <c r="AC48" i="47" s="1"/>
  <c r="AD48" i="47" s="1"/>
  <c r="AE48" i="47" s="1"/>
  <c r="AF48" i="47" s="1"/>
  <c r="AG48" i="47" s="1"/>
  <c r="AH48" i="47" s="1"/>
  <c r="AI48" i="47" s="1"/>
  <c r="AJ48" i="47" s="1"/>
  <c r="AK48" i="47" s="1"/>
  <c r="Y21" i="33"/>
  <c r="Y22" i="33" s="1"/>
  <c r="Y23" i="33" s="1"/>
  <c r="Y24" i="33" s="1"/>
  <c r="Y25" i="33" s="1"/>
  <c r="Y26" i="33" s="1"/>
  <c r="Y27" i="33" s="1"/>
  <c r="Y28" i="33" s="1"/>
  <c r="Y29" i="33" s="1"/>
  <c r="Y30" i="33" s="1"/>
  <c r="Y31" i="33" s="1"/>
  <c r="Y32" i="33" s="1"/>
  <c r="Y33" i="33" s="1"/>
  <c r="Y34" i="33" s="1"/>
  <c r="Y35" i="33" s="1"/>
  <c r="Y36" i="33" s="1"/>
  <c r="Y37" i="33" s="1"/>
  <c r="Y38" i="33" s="1"/>
  <c r="Y39" i="33" s="1"/>
  <c r="Y40" i="33" s="1"/>
  <c r="Y41" i="33" s="1"/>
  <c r="Y42" i="33" s="1"/>
  <c r="Y43" i="33" s="1"/>
  <c r="Y44" i="33" s="1"/>
  <c r="Y45" i="33" s="1"/>
  <c r="Y46" i="33" s="1"/>
  <c r="Y47" i="33" s="1"/>
  <c r="Y48" i="33" s="1"/>
  <c r="Y49" i="33" s="1"/>
  <c r="Y50" i="33" s="1"/>
  <c r="Y51" i="33" s="1"/>
  <c r="Y52" i="33" s="1"/>
  <c r="S141" i="33"/>
  <c r="Q139" i="33"/>
  <c r="V261" i="12"/>
  <c r="D5" i="12"/>
  <c r="B20" i="40"/>
  <c r="I5" i="33"/>
  <c r="L5" i="33"/>
  <c r="N175" i="33"/>
  <c r="K175" i="33"/>
  <c r="N29" i="33"/>
  <c r="K29" i="33"/>
  <c r="N23" i="33"/>
  <c r="K23" i="33"/>
  <c r="M46" i="45"/>
  <c r="J45" i="45"/>
  <c r="N7" i="33"/>
  <c r="K7" i="33"/>
  <c r="N5" i="33"/>
  <c r="K5" i="33"/>
  <c r="C8" i="47"/>
  <c r="D8" i="47" s="1"/>
  <c r="N169" i="33"/>
  <c r="K169" i="33"/>
  <c r="N163" i="33"/>
  <c r="K163" i="33"/>
  <c r="N157" i="33"/>
  <c r="K157" i="33"/>
  <c r="N151" i="33"/>
  <c r="K151" i="33"/>
  <c r="N141" i="33"/>
  <c r="K141" i="33"/>
  <c r="N96" i="33"/>
  <c r="K96" i="33"/>
  <c r="N94" i="33"/>
  <c r="K94" i="33"/>
  <c r="N92" i="33"/>
  <c r="K92" i="33"/>
  <c r="N90" i="33"/>
  <c r="K90" i="33"/>
  <c r="N88" i="33"/>
  <c r="K88" i="33"/>
  <c r="N81" i="33"/>
  <c r="K81" i="33"/>
  <c r="N79" i="33"/>
  <c r="K79" i="33"/>
  <c r="N77" i="33"/>
  <c r="K77" i="33"/>
  <c r="N75" i="33"/>
  <c r="K75" i="33"/>
  <c r="N73" i="33"/>
  <c r="K73" i="33"/>
  <c r="N66" i="33"/>
  <c r="K66" i="33"/>
  <c r="N64" i="33"/>
  <c r="K64" i="33"/>
  <c r="N62" i="33"/>
  <c r="K62" i="33"/>
  <c r="T61" i="33"/>
  <c r="T67" i="33" s="1"/>
  <c r="K74" i="45" s="1"/>
  <c r="T60" i="33"/>
  <c r="N60" i="33"/>
  <c r="K60" i="33"/>
  <c r="N58" i="33"/>
  <c r="K58" i="33"/>
  <c r="S47" i="33"/>
  <c r="J62" i="45" s="1"/>
  <c r="R47" i="33"/>
  <c r="R53" i="33" s="1"/>
  <c r="I66" i="45" s="1"/>
  <c r="N47" i="33"/>
  <c r="K47" i="33"/>
  <c r="S46" i="33"/>
  <c r="R52" i="33"/>
  <c r="I65" i="45" s="1"/>
  <c r="N41" i="33"/>
  <c r="K41" i="33"/>
  <c r="V35" i="33"/>
  <c r="N35" i="33"/>
  <c r="K35" i="33"/>
  <c r="V34" i="33"/>
  <c r="V33" i="33"/>
  <c r="AX25" i="19"/>
  <c r="AX23" i="19"/>
  <c r="BL22" i="19"/>
  <c r="F83" i="45" s="1"/>
  <c r="BL21" i="19"/>
  <c r="F82" i="45" s="1"/>
  <c r="BL42" i="19"/>
  <c r="F121" i="45" s="1"/>
  <c r="BL19" i="19"/>
  <c r="F80" i="45" s="1"/>
  <c r="BL18" i="19"/>
  <c r="F79" i="45" s="1"/>
  <c r="BL17" i="19"/>
  <c r="F78" i="45" s="1"/>
  <c r="F47" i="45"/>
  <c r="BL26" i="19"/>
  <c r="F96" i="45" s="1"/>
  <c r="AW48" i="19"/>
  <c r="B63" i="45" s="1"/>
  <c r="BE47" i="19"/>
  <c r="F62" i="45" s="1"/>
  <c r="BE46" i="19"/>
  <c r="F61" i="45" s="1"/>
  <c r="AY45" i="19"/>
  <c r="C60" i="45" s="1"/>
  <c r="BA44" i="19"/>
  <c r="D59" i="45" s="1"/>
  <c r="BC43" i="19"/>
  <c r="E58" i="45" s="1"/>
  <c r="BC42" i="19"/>
  <c r="E57" i="45" s="1"/>
  <c r="BC41" i="19"/>
  <c r="E56" i="45" s="1"/>
  <c r="B55" i="45"/>
  <c r="BH26" i="19"/>
  <c r="B96" i="45" s="1"/>
  <c r="BH38" i="19"/>
  <c r="B117" i="45" s="1"/>
  <c r="BH39" i="19"/>
  <c r="B118" i="45" s="1"/>
  <c r="BH18" i="19"/>
  <c r="B79" i="45" s="1"/>
  <c r="BH41" i="19"/>
  <c r="B120" i="45" s="1"/>
  <c r="B51" i="45"/>
  <c r="BH61" i="19"/>
  <c r="B142" i="45" s="1"/>
  <c r="B53" i="45"/>
  <c r="M38" i="45"/>
  <c r="L38" i="45"/>
  <c r="K38" i="45"/>
  <c r="J38" i="45"/>
  <c r="I38" i="45"/>
  <c r="M37" i="45"/>
  <c r="L37" i="45"/>
  <c r="K37" i="45"/>
  <c r="J37" i="45"/>
  <c r="I37" i="45"/>
  <c r="M36" i="45"/>
  <c r="L36" i="45"/>
  <c r="K36" i="45"/>
  <c r="J36" i="45"/>
  <c r="I36" i="45"/>
  <c r="M35" i="45"/>
  <c r="L35" i="45"/>
  <c r="K35" i="45"/>
  <c r="J35" i="45"/>
  <c r="I35" i="45"/>
  <c r="M34" i="45"/>
  <c r="L34" i="45"/>
  <c r="K34" i="45"/>
  <c r="J34" i="45"/>
  <c r="I34" i="45"/>
  <c r="M33" i="45"/>
  <c r="L33" i="45"/>
  <c r="K33" i="45"/>
  <c r="J33" i="45"/>
  <c r="I33" i="45"/>
  <c r="F38" i="45"/>
  <c r="M123" i="47" s="1"/>
  <c r="E38" i="45"/>
  <c r="L116" i="47" s="1"/>
  <c r="D38" i="45"/>
  <c r="K109" i="47" s="1"/>
  <c r="C38" i="45"/>
  <c r="J102" i="47" s="1"/>
  <c r="B38" i="45"/>
  <c r="I95" i="47" s="1"/>
  <c r="F37" i="45"/>
  <c r="M122" i="47" s="1"/>
  <c r="E37" i="45"/>
  <c r="L115" i="47" s="1"/>
  <c r="D37" i="45"/>
  <c r="K108" i="47" s="1"/>
  <c r="C37" i="45"/>
  <c r="J101" i="47" s="1"/>
  <c r="B37" i="45"/>
  <c r="I94" i="47" s="1"/>
  <c r="F36" i="45"/>
  <c r="M121" i="47" s="1"/>
  <c r="E36" i="45"/>
  <c r="L114" i="47" s="1"/>
  <c r="D36" i="45"/>
  <c r="K107" i="47" s="1"/>
  <c r="C36" i="45"/>
  <c r="J100" i="47" s="1"/>
  <c r="B36" i="45"/>
  <c r="I93" i="47" s="1"/>
  <c r="F35" i="45"/>
  <c r="M120" i="47" s="1"/>
  <c r="E35" i="45"/>
  <c r="L113" i="47" s="1"/>
  <c r="D35" i="45"/>
  <c r="K106" i="47" s="1"/>
  <c r="C35" i="45"/>
  <c r="J99" i="47" s="1"/>
  <c r="B35" i="45"/>
  <c r="I92" i="47" s="1"/>
  <c r="F34" i="45"/>
  <c r="M119" i="47" s="1"/>
  <c r="E34" i="45"/>
  <c r="L112" i="47" s="1"/>
  <c r="D34" i="45"/>
  <c r="K105" i="47" s="1"/>
  <c r="C34" i="45"/>
  <c r="J98" i="47" s="1"/>
  <c r="B34" i="45"/>
  <c r="I91" i="47" s="1"/>
  <c r="F33" i="45"/>
  <c r="M118" i="47" s="1"/>
  <c r="E33" i="45"/>
  <c r="L111" i="47" s="1"/>
  <c r="D33" i="45"/>
  <c r="K104" i="47" s="1"/>
  <c r="C33" i="45"/>
  <c r="J97" i="47" s="1"/>
  <c r="B33" i="45"/>
  <c r="I90" i="47" s="1"/>
  <c r="F10" i="40"/>
  <c r="K70" i="40"/>
  <c r="K68" i="40"/>
  <c r="K66" i="40"/>
  <c r="K64" i="40"/>
  <c r="K62" i="40"/>
  <c r="K60" i="40"/>
  <c r="K57" i="40"/>
  <c r="K55" i="40"/>
  <c r="K53" i="40"/>
  <c r="K51" i="40"/>
  <c r="K49" i="40"/>
  <c r="K47" i="40"/>
  <c r="K44" i="40"/>
  <c r="K42" i="40"/>
  <c r="K40" i="40"/>
  <c r="K38" i="40"/>
  <c r="K36" i="40"/>
  <c r="K34" i="40"/>
  <c r="K31" i="40"/>
  <c r="K29" i="40"/>
  <c r="K27" i="40"/>
  <c r="K25" i="40"/>
  <c r="K23" i="40"/>
  <c r="K21" i="40"/>
  <c r="K18" i="40"/>
  <c r="F18" i="40"/>
  <c r="K16" i="40"/>
  <c r="F16" i="40"/>
  <c r="K14" i="40"/>
  <c r="F14" i="40"/>
  <c r="K12" i="40"/>
  <c r="F12" i="40"/>
  <c r="K10" i="40"/>
  <c r="K8" i="40"/>
  <c r="B46" i="40"/>
  <c r="B59" i="40"/>
  <c r="B33" i="40"/>
  <c r="B7" i="40"/>
  <c r="L105" i="20"/>
  <c r="L103" i="20"/>
  <c r="L101" i="20"/>
  <c r="L99" i="20"/>
  <c r="L97" i="20"/>
  <c r="L96" i="20"/>
  <c r="F74" i="20"/>
  <c r="F72" i="20"/>
  <c r="F70" i="20"/>
  <c r="F68" i="20"/>
  <c r="F66" i="20"/>
  <c r="Q4" i="20"/>
  <c r="P4" i="20"/>
  <c r="O4" i="20"/>
  <c r="N4" i="20"/>
  <c r="M4" i="20"/>
  <c r="L4" i="20"/>
  <c r="K4" i="20"/>
  <c r="J4" i="20"/>
  <c r="I4" i="20"/>
  <c r="H4" i="20"/>
  <c r="G4" i="20"/>
  <c r="F4" i="20"/>
  <c r="E4" i="20"/>
  <c r="AW42" i="19"/>
  <c r="B57" i="45" s="1"/>
  <c r="BL15" i="19"/>
  <c r="F76" i="45" s="1"/>
  <c r="BI29" i="19"/>
  <c r="C99" i="45" s="1"/>
  <c r="C48" i="45"/>
  <c r="BI27" i="19"/>
  <c r="C97" i="45" s="1"/>
  <c r="BK33" i="19"/>
  <c r="E103" i="45" s="1"/>
  <c r="D53" i="45"/>
  <c r="BI33" i="19"/>
  <c r="C103" i="45" s="1"/>
  <c r="BK21" i="19"/>
  <c r="E82" i="45" s="1"/>
  <c r="BJ43" i="19"/>
  <c r="D122" i="45" s="1"/>
  <c r="BI61" i="19"/>
  <c r="C142" i="45" s="1"/>
  <c r="E51" i="45"/>
  <c r="BJ60" i="19"/>
  <c r="D141" i="45" s="1"/>
  <c r="BI42" i="19"/>
  <c r="C121" i="45" s="1"/>
  <c r="E50" i="45"/>
  <c r="BJ41" i="19"/>
  <c r="D120" i="45" s="1"/>
  <c r="E49" i="45"/>
  <c r="E48" i="45"/>
  <c r="BK27" i="19"/>
  <c r="E97" i="45" s="1"/>
  <c r="BK15" i="19"/>
  <c r="E76" i="45" s="1"/>
  <c r="BJ18" i="19"/>
  <c r="D79" i="45" s="1"/>
  <c r="BJ39" i="19"/>
  <c r="D118" i="45" s="1"/>
  <c r="D47" i="45"/>
  <c r="D46" i="45"/>
  <c r="B65" i="45"/>
  <c r="C65" i="45"/>
  <c r="D65" i="45"/>
  <c r="E65" i="45"/>
  <c r="F65" i="45"/>
  <c r="B66" i="45"/>
  <c r="C66" i="45"/>
  <c r="D66" i="45"/>
  <c r="E66" i="45"/>
  <c r="F66" i="45"/>
  <c r="B67" i="45"/>
  <c r="C67" i="45"/>
  <c r="D67" i="45"/>
  <c r="E67" i="45"/>
  <c r="F67" i="45"/>
  <c r="B68" i="45"/>
  <c r="C68" i="45"/>
  <c r="D68" i="45"/>
  <c r="E68" i="45"/>
  <c r="F68" i="45"/>
  <c r="B69" i="45"/>
  <c r="C69" i="45"/>
  <c r="D69" i="45"/>
  <c r="E69" i="45"/>
  <c r="F69" i="45"/>
  <c r="B70" i="45"/>
  <c r="D70" i="45"/>
  <c r="E70" i="45"/>
  <c r="F70" i="45"/>
  <c r="B71" i="45"/>
  <c r="C71" i="45"/>
  <c r="D71" i="45"/>
  <c r="E71" i="45"/>
  <c r="F71" i="45"/>
  <c r="B72" i="45"/>
  <c r="C72" i="45"/>
  <c r="D72" i="45"/>
  <c r="E72" i="45"/>
  <c r="F72" i="45"/>
  <c r="B73" i="45"/>
  <c r="C73" i="45"/>
  <c r="D73" i="45"/>
  <c r="E73" i="45"/>
  <c r="F73" i="45"/>
  <c r="B74" i="45"/>
  <c r="C74" i="45"/>
  <c r="D74" i="45"/>
  <c r="E74" i="45"/>
  <c r="F74" i="45"/>
  <c r="B85" i="45"/>
  <c r="C85" i="45"/>
  <c r="D85" i="45"/>
  <c r="E85" i="45"/>
  <c r="F85" i="45"/>
  <c r="B86" i="45"/>
  <c r="C86" i="45"/>
  <c r="D86" i="45"/>
  <c r="E86" i="45"/>
  <c r="F86" i="45"/>
  <c r="B87" i="45"/>
  <c r="C87" i="45"/>
  <c r="D87" i="45"/>
  <c r="E87" i="45"/>
  <c r="F87" i="45"/>
  <c r="B88" i="45"/>
  <c r="C88" i="45"/>
  <c r="D88" i="45"/>
  <c r="E88" i="45"/>
  <c r="F88" i="45"/>
  <c r="B89" i="45"/>
  <c r="C89" i="45"/>
  <c r="D89" i="45"/>
  <c r="E89" i="45"/>
  <c r="F89" i="45"/>
  <c r="B90" i="45"/>
  <c r="C90" i="45"/>
  <c r="D90" i="45"/>
  <c r="E90" i="45"/>
  <c r="F90" i="45"/>
  <c r="B91" i="45"/>
  <c r="C91" i="45"/>
  <c r="D91" i="45"/>
  <c r="E91" i="45"/>
  <c r="F91" i="45"/>
  <c r="B92" i="45"/>
  <c r="C92" i="45"/>
  <c r="D92" i="45"/>
  <c r="E92" i="45"/>
  <c r="F92" i="45"/>
  <c r="B93" i="45"/>
  <c r="C93" i="45"/>
  <c r="D93" i="45"/>
  <c r="E93" i="45"/>
  <c r="F93" i="45"/>
  <c r="B94" i="45"/>
  <c r="C94" i="45"/>
  <c r="D94" i="45"/>
  <c r="E94" i="45"/>
  <c r="F94" i="45"/>
  <c r="B105" i="45"/>
  <c r="C105" i="45"/>
  <c r="D105" i="45"/>
  <c r="E105" i="45"/>
  <c r="F105" i="45"/>
  <c r="B106" i="45"/>
  <c r="C106" i="45"/>
  <c r="D106" i="45"/>
  <c r="E106" i="45"/>
  <c r="F106" i="45"/>
  <c r="B107" i="45"/>
  <c r="C107" i="45"/>
  <c r="D107" i="45"/>
  <c r="E107" i="45"/>
  <c r="F107" i="45"/>
  <c r="B108" i="45"/>
  <c r="C108" i="45"/>
  <c r="D108" i="45"/>
  <c r="E108" i="45"/>
  <c r="F108" i="45"/>
  <c r="B109" i="45"/>
  <c r="C109" i="45"/>
  <c r="D109" i="45"/>
  <c r="E109" i="45"/>
  <c r="F109" i="45"/>
  <c r="B110" i="45"/>
  <c r="C110" i="45"/>
  <c r="D110" i="45"/>
  <c r="E110" i="45"/>
  <c r="F110" i="45"/>
  <c r="B111" i="45"/>
  <c r="C111" i="45"/>
  <c r="D111" i="45"/>
  <c r="E111" i="45"/>
  <c r="F111" i="45"/>
  <c r="B112" i="45"/>
  <c r="C112" i="45"/>
  <c r="D112" i="45"/>
  <c r="E112" i="45"/>
  <c r="F112" i="45"/>
  <c r="B113" i="45"/>
  <c r="C113" i="45"/>
  <c r="D113" i="45"/>
  <c r="E113" i="45"/>
  <c r="F113" i="45"/>
  <c r="B114" i="45"/>
  <c r="C114" i="45"/>
  <c r="D114" i="45"/>
  <c r="E114" i="45"/>
  <c r="F114" i="45"/>
  <c r="B125" i="45"/>
  <c r="C125" i="45"/>
  <c r="D125" i="45"/>
  <c r="E125" i="45"/>
  <c r="F125" i="45"/>
  <c r="B126" i="45"/>
  <c r="C126" i="45"/>
  <c r="D126" i="45"/>
  <c r="E126" i="45"/>
  <c r="F126" i="45"/>
  <c r="B127" i="45"/>
  <c r="C127" i="45"/>
  <c r="D127" i="45"/>
  <c r="E127" i="45"/>
  <c r="F127" i="45"/>
  <c r="B128" i="45"/>
  <c r="C128" i="45"/>
  <c r="D128" i="45"/>
  <c r="E128" i="45"/>
  <c r="F128" i="45"/>
  <c r="B129" i="45"/>
  <c r="C129" i="45"/>
  <c r="D129" i="45"/>
  <c r="E129" i="45"/>
  <c r="F129" i="45"/>
  <c r="B130" i="45"/>
  <c r="C130" i="45"/>
  <c r="D130" i="45"/>
  <c r="E130" i="45"/>
  <c r="F130" i="45"/>
  <c r="B131" i="45"/>
  <c r="C131" i="45"/>
  <c r="D131" i="45"/>
  <c r="E131" i="45"/>
  <c r="F131" i="45"/>
  <c r="B132" i="45"/>
  <c r="C132" i="45"/>
  <c r="D132" i="45"/>
  <c r="E132" i="45"/>
  <c r="F132" i="45"/>
  <c r="B133" i="45"/>
  <c r="C133" i="45"/>
  <c r="D133" i="45"/>
  <c r="E133" i="45"/>
  <c r="F133" i="45"/>
  <c r="B134" i="45"/>
  <c r="C134" i="45"/>
  <c r="D134" i="45"/>
  <c r="E134" i="45"/>
  <c r="F134" i="45"/>
  <c r="B145" i="45"/>
  <c r="C145" i="45"/>
  <c r="D145" i="45"/>
  <c r="E145" i="45"/>
  <c r="F145" i="45"/>
  <c r="B146" i="45"/>
  <c r="C146" i="45"/>
  <c r="D146" i="45"/>
  <c r="E146" i="45"/>
  <c r="F146" i="45"/>
  <c r="B147" i="45"/>
  <c r="C147" i="45"/>
  <c r="D147" i="45"/>
  <c r="E147" i="45"/>
  <c r="F147" i="45"/>
  <c r="B148" i="45"/>
  <c r="C148" i="45"/>
  <c r="D148" i="45"/>
  <c r="E148" i="45"/>
  <c r="F148" i="45"/>
  <c r="B149" i="45"/>
  <c r="C149" i="45"/>
  <c r="D149" i="45"/>
  <c r="E149" i="45"/>
  <c r="F149" i="45"/>
  <c r="B150" i="45"/>
  <c r="C150" i="45"/>
  <c r="D150" i="45"/>
  <c r="E150" i="45"/>
  <c r="F150" i="45"/>
  <c r="B151" i="45"/>
  <c r="C151" i="45"/>
  <c r="D151" i="45"/>
  <c r="E151" i="45"/>
  <c r="F151" i="45"/>
  <c r="B152" i="45"/>
  <c r="C152" i="45"/>
  <c r="D152" i="45"/>
  <c r="E152" i="45"/>
  <c r="F152" i="45"/>
  <c r="B153" i="45"/>
  <c r="C153" i="45"/>
  <c r="D153" i="45"/>
  <c r="E153" i="45"/>
  <c r="F153" i="45"/>
  <c r="B154" i="45"/>
  <c r="C154" i="45"/>
  <c r="D154" i="45"/>
  <c r="E154" i="45"/>
  <c r="F154" i="45"/>
  <c r="B155" i="45"/>
  <c r="C155" i="45"/>
  <c r="D155" i="45"/>
  <c r="E155" i="45"/>
  <c r="F155" i="45"/>
  <c r="B156" i="45"/>
  <c r="C156" i="45"/>
  <c r="D156" i="45"/>
  <c r="E156" i="45"/>
  <c r="F156" i="45"/>
  <c r="B157" i="45"/>
  <c r="C157" i="45"/>
  <c r="D157" i="45"/>
  <c r="E157" i="45"/>
  <c r="F157" i="45"/>
  <c r="B158" i="45"/>
  <c r="C158" i="45"/>
  <c r="D158" i="45"/>
  <c r="E158" i="45"/>
  <c r="F158" i="45"/>
  <c r="B159" i="45"/>
  <c r="C159" i="45"/>
  <c r="D159" i="45"/>
  <c r="E159" i="45"/>
  <c r="F159" i="45"/>
  <c r="B160" i="45"/>
  <c r="C160" i="45"/>
  <c r="D160" i="45"/>
  <c r="E160" i="45"/>
  <c r="F160" i="45"/>
  <c r="B161" i="45"/>
  <c r="C161" i="45"/>
  <c r="D161" i="45"/>
  <c r="E161" i="45"/>
  <c r="F161" i="45"/>
  <c r="B162" i="45"/>
  <c r="C162" i="45"/>
  <c r="D162" i="45"/>
  <c r="E162" i="45"/>
  <c r="F162" i="45"/>
  <c r="B163" i="45"/>
  <c r="C163" i="45"/>
  <c r="D163" i="45"/>
  <c r="E163" i="45"/>
  <c r="F163" i="45"/>
  <c r="B164" i="45"/>
  <c r="C164" i="45"/>
  <c r="D164" i="45"/>
  <c r="E164" i="45"/>
  <c r="F164" i="45"/>
  <c r="B165" i="45"/>
  <c r="C165" i="45"/>
  <c r="D165" i="45"/>
  <c r="E165" i="45"/>
  <c r="F165" i="45"/>
  <c r="B166" i="45"/>
  <c r="C166" i="45"/>
  <c r="D166" i="45"/>
  <c r="E166" i="45"/>
  <c r="F166" i="45"/>
  <c r="B167" i="45"/>
  <c r="C167" i="45"/>
  <c r="D167" i="45"/>
  <c r="E167" i="45"/>
  <c r="F167" i="45"/>
  <c r="B168" i="45"/>
  <c r="C168" i="45"/>
  <c r="D168" i="45"/>
  <c r="E168" i="45"/>
  <c r="F168" i="45"/>
  <c r="B169" i="45"/>
  <c r="C169" i="45"/>
  <c r="D169" i="45"/>
  <c r="E169" i="45"/>
  <c r="F169" i="45"/>
  <c r="B170" i="45"/>
  <c r="C170" i="45"/>
  <c r="D170" i="45"/>
  <c r="E170" i="45"/>
  <c r="F170" i="45"/>
  <c r="B171" i="45"/>
  <c r="C171" i="45"/>
  <c r="D171" i="45"/>
  <c r="E171" i="45"/>
  <c r="F171" i="45"/>
  <c r="B172" i="45"/>
  <c r="C172" i="45"/>
  <c r="D172" i="45"/>
  <c r="E172" i="45"/>
  <c r="F172" i="45"/>
  <c r="B173" i="45"/>
  <c r="C173" i="45"/>
  <c r="D173" i="45"/>
  <c r="E173" i="45"/>
  <c r="F173" i="45"/>
  <c r="B174" i="45"/>
  <c r="C174" i="45"/>
  <c r="D174" i="45"/>
  <c r="E174" i="45"/>
  <c r="F174" i="45"/>
  <c r="B175" i="45"/>
  <c r="C175" i="45"/>
  <c r="D175" i="45"/>
  <c r="E175" i="45"/>
  <c r="F175" i="45"/>
  <c r="B176" i="45"/>
  <c r="C176" i="45"/>
  <c r="D176" i="45"/>
  <c r="E176" i="45"/>
  <c r="F176" i="45"/>
  <c r="B177" i="45"/>
  <c r="C177" i="45"/>
  <c r="D177" i="45"/>
  <c r="E177" i="45"/>
  <c r="F177" i="45"/>
  <c r="B178" i="45"/>
  <c r="C178" i="45"/>
  <c r="D178" i="45"/>
  <c r="E178" i="45"/>
  <c r="F178" i="45"/>
  <c r="B179" i="45"/>
  <c r="C179" i="45"/>
  <c r="D179" i="45"/>
  <c r="E179" i="45"/>
  <c r="F179" i="45"/>
  <c r="B180" i="45"/>
  <c r="C180" i="45"/>
  <c r="D180" i="45"/>
  <c r="E180" i="45"/>
  <c r="F180" i="45"/>
  <c r="B181" i="45"/>
  <c r="C181" i="45"/>
  <c r="D181" i="45"/>
  <c r="E181" i="45"/>
  <c r="F181" i="45"/>
  <c r="B182" i="45"/>
  <c r="C182" i="45"/>
  <c r="D182" i="45"/>
  <c r="E182" i="45"/>
  <c r="F182" i="45"/>
  <c r="B183" i="45"/>
  <c r="C183" i="45"/>
  <c r="D183" i="45"/>
  <c r="E183" i="45"/>
  <c r="F183" i="45"/>
  <c r="B184" i="45"/>
  <c r="C184" i="45"/>
  <c r="D184" i="45"/>
  <c r="E184" i="45"/>
  <c r="F184" i="45"/>
  <c r="J96" i="45"/>
  <c r="K96" i="45"/>
  <c r="L96" i="45"/>
  <c r="M96" i="45"/>
  <c r="J95" i="45"/>
  <c r="K95" i="45"/>
  <c r="L95" i="45"/>
  <c r="M95" i="45"/>
  <c r="J92" i="45"/>
  <c r="K92" i="45"/>
  <c r="L92" i="45"/>
  <c r="M92" i="45"/>
  <c r="J91" i="45"/>
  <c r="K91" i="45"/>
  <c r="L91" i="45"/>
  <c r="M91" i="45"/>
  <c r="I96" i="45"/>
  <c r="I92" i="45"/>
  <c r="I95" i="45"/>
  <c r="I91" i="45"/>
  <c r="J9" i="45"/>
  <c r="C7" i="47"/>
  <c r="D7" i="47" s="1"/>
  <c r="L8" i="45"/>
  <c r="I9" i="45"/>
  <c r="K9" i="45"/>
  <c r="I8" i="45"/>
  <c r="M8" i="45"/>
  <c r="K8" i="45"/>
  <c r="J8" i="45"/>
  <c r="V105" i="33"/>
  <c r="M88" i="45" s="1"/>
  <c r="V102" i="33"/>
  <c r="U105" i="33"/>
  <c r="L88" i="45" s="1"/>
  <c r="U102" i="33"/>
  <c r="L85" i="45" s="1"/>
  <c r="T105" i="33"/>
  <c r="K88" i="45" s="1"/>
  <c r="T102" i="33"/>
  <c r="S105" i="33"/>
  <c r="J88" i="45" s="1"/>
  <c r="S102" i="33"/>
  <c r="R105" i="33"/>
  <c r="I88" i="45" s="1"/>
  <c r="R102" i="33"/>
  <c r="V74" i="33"/>
  <c r="V73" i="33"/>
  <c r="V75" i="33" s="1"/>
  <c r="M6" i="45" s="1"/>
  <c r="U74" i="33"/>
  <c r="U73" i="33"/>
  <c r="T74" i="33"/>
  <c r="K78" i="45" s="1"/>
  <c r="T73" i="33"/>
  <c r="S74" i="33"/>
  <c r="S73" i="33"/>
  <c r="R74" i="33"/>
  <c r="I78" i="45" s="1"/>
  <c r="R73" i="33"/>
  <c r="I77" i="45" s="1"/>
  <c r="V61" i="33"/>
  <c r="V60" i="33"/>
  <c r="U61" i="33"/>
  <c r="L70" i="45" s="1"/>
  <c r="U60" i="33"/>
  <c r="K69" i="45"/>
  <c r="S61" i="33"/>
  <c r="S60" i="33"/>
  <c r="J69" i="45" s="1"/>
  <c r="R61" i="33"/>
  <c r="I70" i="45" s="1"/>
  <c r="R60" i="33"/>
  <c r="V47" i="33"/>
  <c r="V46" i="33"/>
  <c r="V52" i="33" s="1"/>
  <c r="U47" i="33"/>
  <c r="U46" i="33"/>
  <c r="T47" i="33"/>
  <c r="T46" i="33"/>
  <c r="T52" i="33" s="1"/>
  <c r="K65" i="45" s="1"/>
  <c r="I62" i="45"/>
  <c r="I61" i="45"/>
  <c r="M54" i="45"/>
  <c r="M53" i="45"/>
  <c r="U33" i="33"/>
  <c r="L53" i="45" s="1"/>
  <c r="U34" i="33"/>
  <c r="T34" i="33"/>
  <c r="T33" i="33"/>
  <c r="S34" i="33"/>
  <c r="S33" i="33"/>
  <c r="R34" i="33"/>
  <c r="R40" i="33" s="1"/>
  <c r="R33" i="33"/>
  <c r="U35" i="33"/>
  <c r="T35" i="33"/>
  <c r="S35" i="33"/>
  <c r="J3" i="45" s="1"/>
  <c r="R35" i="33"/>
  <c r="I3" i="45" s="1"/>
  <c r="M45" i="45"/>
  <c r="K46" i="45"/>
  <c r="I46" i="45"/>
  <c r="I45" i="45"/>
  <c r="Q2" i="33"/>
  <c r="T63" i="33" s="1"/>
  <c r="K71" i="45" s="1"/>
  <c r="E7" i="45"/>
  <c r="F6" i="45"/>
  <c r="BH42" i="19"/>
  <c r="B121" i="45" s="1"/>
  <c r="B47" i="45"/>
  <c r="BA26" i="19"/>
  <c r="AZ26" i="19"/>
  <c r="C44" i="43"/>
  <c r="C43" i="43"/>
  <c r="C42" i="43"/>
  <c r="C38" i="43"/>
  <c r="C36" i="43"/>
  <c r="C35" i="43"/>
  <c r="C34" i="43"/>
  <c r="C33" i="43"/>
  <c r="C32" i="43"/>
  <c r="C31" i="43"/>
  <c r="C30" i="43"/>
  <c r="C29" i="43"/>
  <c r="C28" i="43"/>
  <c r="C27" i="43"/>
  <c r="C26" i="43"/>
  <c r="C25" i="43"/>
  <c r="C24" i="43"/>
  <c r="C23" i="43"/>
  <c r="C22" i="43"/>
  <c r="C21" i="43"/>
  <c r="C20" i="43"/>
  <c r="C19" i="43"/>
  <c r="C16" i="43"/>
  <c r="C15" i="43"/>
  <c r="C14" i="43"/>
  <c r="C13" i="43"/>
  <c r="C12" i="43"/>
  <c r="C11" i="43"/>
  <c r="C10" i="43"/>
  <c r="C9" i="43"/>
  <c r="C8" i="43"/>
  <c r="C7" i="43"/>
  <c r="C6" i="43"/>
  <c r="C5" i="43"/>
  <c r="C4" i="43"/>
  <c r="C3" i="43"/>
  <c r="C2" i="43"/>
  <c r="D4" i="45"/>
  <c r="D5" i="45"/>
  <c r="L69" i="45"/>
  <c r="U66" i="33"/>
  <c r="L73" i="45" s="1"/>
  <c r="M62" i="45"/>
  <c r="V53" i="33"/>
  <c r="M66" i="45" s="1"/>
  <c r="J53" i="45"/>
  <c r="K77" i="45"/>
  <c r="K53" i="45"/>
  <c r="M69" i="45"/>
  <c r="V66" i="33"/>
  <c r="M73" i="45" s="1"/>
  <c r="L77" i="45"/>
  <c r="L3" i="45"/>
  <c r="L54" i="45"/>
  <c r="U40" i="33"/>
  <c r="V79" i="33"/>
  <c r="M81" i="45" s="1"/>
  <c r="K3" i="45"/>
  <c r="L45" i="45"/>
  <c r="U39" i="33"/>
  <c r="J70" i="45"/>
  <c r="M78" i="45"/>
  <c r="K54" i="45"/>
  <c r="I74" i="45"/>
  <c r="L46" i="45"/>
  <c r="U48" i="33"/>
  <c r="U52" i="33"/>
  <c r="L65" i="45" s="1"/>
  <c r="J77" i="45"/>
  <c r="L62" i="45"/>
  <c r="J78" i="45"/>
  <c r="K85" i="45"/>
  <c r="J85" i="45"/>
  <c r="M85" i="45"/>
  <c r="S75" i="33"/>
  <c r="U22" i="33"/>
  <c r="U41" i="33" s="1"/>
  <c r="L22" i="45" s="1"/>
  <c r="L61" i="45"/>
  <c r="V22" i="33"/>
  <c r="R49" i="33"/>
  <c r="I63" i="45" s="1"/>
  <c r="BH16" i="19"/>
  <c r="B77" i="45" s="1"/>
  <c r="B8" i="45"/>
  <c r="E8" i="45"/>
  <c r="D8" i="45"/>
  <c r="C8" i="45"/>
  <c r="F8" i="45"/>
  <c r="B45" i="45"/>
  <c r="BI58" i="19"/>
  <c r="C139" i="45" s="1"/>
  <c r="BH55" i="19"/>
  <c r="B136" i="45" s="1"/>
  <c r="B115" i="45"/>
  <c r="R22" i="33"/>
  <c r="I2" i="45" s="1"/>
  <c r="J3" i="47" s="1"/>
  <c r="K3" i="47" s="1"/>
  <c r="BH37" i="19"/>
  <c r="B116" i="45" s="1"/>
  <c r="V104" i="33"/>
  <c r="M87" i="45" s="1"/>
  <c r="T49" i="33"/>
  <c r="T75" i="33"/>
  <c r="K6" i="45" s="1"/>
  <c r="F84" i="47"/>
  <c r="G123" i="47" s="1"/>
  <c r="D84" i="47"/>
  <c r="E109" i="47" s="1"/>
  <c r="D83" i="47"/>
  <c r="D109" i="47" s="1"/>
  <c r="F82" i="47"/>
  <c r="E123" i="47" s="1"/>
  <c r="E82" i="47"/>
  <c r="D116" i="47" s="1"/>
  <c r="B82" i="47"/>
  <c r="A95" i="47" s="1"/>
  <c r="E81" i="47"/>
  <c r="C81" i="47"/>
  <c r="F80" i="47"/>
  <c r="G122" i="47" s="1"/>
  <c r="D79" i="47"/>
  <c r="D108" i="47" s="1"/>
  <c r="C78" i="47"/>
  <c r="B101" i="47" s="1"/>
  <c r="E77" i="47"/>
  <c r="D77" i="47"/>
  <c r="F76" i="47"/>
  <c r="G121" i="47" s="1"/>
  <c r="D76" i="47"/>
  <c r="E107" i="47" s="1"/>
  <c r="F75" i="47"/>
  <c r="F121" i="47" s="1"/>
  <c r="D75" i="47"/>
  <c r="D107" i="47" s="1"/>
  <c r="F74" i="47"/>
  <c r="E121" i="47" s="1"/>
  <c r="E74" i="47"/>
  <c r="D114" i="47" s="1"/>
  <c r="E73" i="47"/>
  <c r="C73" i="47"/>
  <c r="F72" i="47"/>
  <c r="G120" i="47" s="1"/>
  <c r="F71" i="47"/>
  <c r="F120" i="47" s="1"/>
  <c r="D71" i="47"/>
  <c r="D106" i="47" s="1"/>
  <c r="E69" i="47"/>
  <c r="F68" i="47"/>
  <c r="G119" i="47" s="1"/>
  <c r="D68" i="47"/>
  <c r="E105" i="47" s="1"/>
  <c r="F67" i="47"/>
  <c r="F119" i="47" s="1"/>
  <c r="D67" i="47"/>
  <c r="D105" i="47" s="1"/>
  <c r="F66" i="47"/>
  <c r="E119" i="47" s="1"/>
  <c r="C66" i="47"/>
  <c r="B98" i="47" s="1"/>
  <c r="D65" i="47"/>
  <c r="E62" i="47"/>
  <c r="D111" i="47" s="1"/>
  <c r="F61" i="47"/>
  <c r="E61" i="47"/>
  <c r="D61" i="47"/>
  <c r="C61" i="47"/>
  <c r="C40" i="43"/>
  <c r="C39" i="43"/>
  <c r="F38" i="19"/>
  <c r="F143" i="19" s="1"/>
  <c r="AX19" i="19"/>
  <c r="AX20" i="19"/>
  <c r="AX21" i="19"/>
  <c r="AX22" i="19"/>
  <c r="AX24" i="19"/>
  <c r="AX26" i="19"/>
  <c r="AX27" i="19"/>
  <c r="BD27" i="19"/>
  <c r="BB27" i="19"/>
  <c r="AZ27" i="19"/>
  <c r="BD26" i="19"/>
  <c r="BB26" i="19"/>
  <c r="BD25" i="19"/>
  <c r="BC25" i="19"/>
  <c r="BB25" i="19"/>
  <c r="AZ25" i="19"/>
  <c r="BD24" i="19"/>
  <c r="BB24" i="19"/>
  <c r="AZ24" i="19"/>
  <c r="BE23" i="19"/>
  <c r="BD23" i="19"/>
  <c r="BB23" i="19"/>
  <c r="AZ23" i="19"/>
  <c r="BD22" i="19"/>
  <c r="BB22" i="19"/>
  <c r="AZ22" i="19"/>
  <c r="BD21" i="19"/>
  <c r="BC21" i="19"/>
  <c r="BB21" i="19"/>
  <c r="BA21" i="19"/>
  <c r="AZ21" i="19"/>
  <c r="AY21" i="19"/>
  <c r="BD20" i="19"/>
  <c r="BB20" i="19"/>
  <c r="AZ20" i="19"/>
  <c r="BD19" i="19"/>
  <c r="BB19" i="19"/>
  <c r="BA19" i="19"/>
  <c r="AZ19" i="19"/>
  <c r="AY19" i="19"/>
  <c r="AU18" i="19"/>
  <c r="AU17" i="19"/>
  <c r="AU16" i="19"/>
  <c r="AU15" i="19"/>
  <c r="G47" i="33"/>
  <c r="G41" i="33"/>
  <c r="G35" i="33"/>
  <c r="G29" i="33"/>
  <c r="G23" i="33"/>
  <c r="E83" i="47"/>
  <c r="E116" i="47" s="1"/>
  <c r="E75" i="47"/>
  <c r="E114" i="47" s="1"/>
  <c r="E67" i="47"/>
  <c r="E112" i="47" s="1"/>
  <c r="E63" i="47"/>
  <c r="E111" i="47" s="1"/>
  <c r="D63" i="47"/>
  <c r="D104" i="47" s="1"/>
  <c r="C83" i="47"/>
  <c r="C102" i="47" s="1"/>
  <c r="C79" i="47"/>
  <c r="C101" i="47" s="1"/>
  <c r="C75" i="47"/>
  <c r="C100" i="47" s="1"/>
  <c r="C71" i="47"/>
  <c r="C99" i="47" s="1"/>
  <c r="C67" i="47"/>
  <c r="C98" i="47" s="1"/>
  <c r="I3" i="33"/>
  <c r="I12" i="33"/>
  <c r="L11" i="33" s="1"/>
  <c r="L8" i="33"/>
  <c r="F28" i="12"/>
  <c r="K28" i="12"/>
  <c r="F30" i="12"/>
  <c r="K30" i="12"/>
  <c r="F32" i="12"/>
  <c r="K32" i="12"/>
  <c r="F34" i="12"/>
  <c r="K34" i="12"/>
  <c r="F36" i="12"/>
  <c r="I36" i="12"/>
  <c r="K36" i="12"/>
  <c r="V29" i="12"/>
  <c r="V31" i="12"/>
  <c r="V33" i="12"/>
  <c r="V35" i="12"/>
  <c r="V37" i="12"/>
  <c r="X29" i="12"/>
  <c r="X31" i="12"/>
  <c r="X33" i="12"/>
  <c r="X35" i="12"/>
  <c r="X37" i="12"/>
  <c r="U54" i="12"/>
  <c r="U53" i="12" s="1"/>
  <c r="U109" i="12"/>
  <c r="U110" i="12"/>
  <c r="U111" i="12"/>
  <c r="U112" i="12"/>
  <c r="U113" i="12"/>
  <c r="U114" i="12"/>
  <c r="U119" i="12"/>
  <c r="U120" i="12"/>
  <c r="U121" i="12"/>
  <c r="U288" i="12"/>
  <c r="U289" i="12"/>
  <c r="U290" i="12"/>
  <c r="U291" i="12"/>
  <c r="U123" i="12"/>
  <c r="U124" i="12"/>
  <c r="U125" i="12"/>
  <c r="U126" i="12"/>
  <c r="U137" i="12"/>
  <c r="U139" i="12"/>
  <c r="U140" i="12"/>
  <c r="U141" i="12"/>
  <c r="U142" i="12"/>
  <c r="U143" i="12"/>
  <c r="U145" i="12"/>
  <c r="U146" i="12"/>
  <c r="U147" i="12"/>
  <c r="U148" i="12"/>
  <c r="V247" i="12"/>
  <c r="V249" i="12"/>
  <c r="V250" i="12"/>
  <c r="V251" i="12"/>
  <c r="V253" i="12"/>
  <c r="V254" i="12"/>
  <c r="V255" i="12"/>
  <c r="V257" i="12"/>
  <c r="V258" i="12"/>
  <c r="V259" i="12"/>
  <c r="V260" i="12"/>
  <c r="V263" i="12"/>
  <c r="V264" i="12"/>
  <c r="V265" i="12"/>
  <c r="V266" i="12"/>
  <c r="V269" i="12"/>
  <c r="V270" i="12"/>
  <c r="V271" i="12"/>
  <c r="F32" i="19"/>
  <c r="F141" i="19" s="1"/>
  <c r="F26" i="19"/>
  <c r="F139" i="19" s="1"/>
  <c r="F20" i="19"/>
  <c r="F137" i="19" s="1"/>
  <c r="F14" i="19"/>
  <c r="F135" i="19" s="1"/>
  <c r="U115" i="12"/>
  <c r="D34" i="12"/>
  <c r="D30" i="12"/>
  <c r="BK29" i="19"/>
  <c r="E99" i="45" s="1"/>
  <c r="BK39" i="19"/>
  <c r="E118" i="45" s="1"/>
  <c r="BJ56" i="19"/>
  <c r="D137" i="45" s="1"/>
  <c r="BJ27" i="19"/>
  <c r="D97" i="45" s="1"/>
  <c r="F46" i="45"/>
  <c r="E45" i="45"/>
  <c r="E135" i="45"/>
  <c r="E75" i="45"/>
  <c r="E95" i="45"/>
  <c r="E115" i="45"/>
  <c r="D45" i="45"/>
  <c r="B57" i="40"/>
  <c r="L57" i="40" s="1"/>
  <c r="B44" i="40"/>
  <c r="L36" i="40" s="1"/>
  <c r="K40" i="45" s="1"/>
  <c r="B70" i="40"/>
  <c r="L66" i="40" s="1"/>
  <c r="M42" i="45" s="1"/>
  <c r="B3" i="45"/>
  <c r="BI19" i="19"/>
  <c r="C80" i="45" s="1"/>
  <c r="C70" i="45"/>
  <c r="B18" i="40"/>
  <c r="L8" i="40" s="1"/>
  <c r="B31" i="40"/>
  <c r="L23" i="40" s="1"/>
  <c r="C40" i="45" s="1"/>
  <c r="L57" i="45"/>
  <c r="M65" i="45"/>
  <c r="I58" i="45"/>
  <c r="L58" i="45"/>
  <c r="R75" i="33" l="1"/>
  <c r="V81" i="33"/>
  <c r="M25" i="45" s="1"/>
  <c r="M77" i="45"/>
  <c r="R79" i="33"/>
  <c r="I81" i="45" s="1"/>
  <c r="S79" i="33"/>
  <c r="J81" i="45" s="1"/>
  <c r="M2" i="45"/>
  <c r="J7" i="47" s="1"/>
  <c r="K7" i="47" s="1"/>
  <c r="N119" i="47" s="1"/>
  <c r="S39" i="33"/>
  <c r="J57" i="45" s="1"/>
  <c r="W21" i="33"/>
  <c r="S27" i="33" s="1"/>
  <c r="J50" i="45" s="1"/>
  <c r="U108" i="33"/>
  <c r="L7" i="45" s="1"/>
  <c r="R62" i="33"/>
  <c r="V41" i="33"/>
  <c r="M22" i="45" s="1"/>
  <c r="M9" i="45"/>
  <c r="L9" i="45"/>
  <c r="C2" i="47"/>
  <c r="D2" i="47" s="1"/>
  <c r="E9" i="47" s="1"/>
  <c r="D9" i="47"/>
  <c r="Q5" i="33"/>
  <c r="I5" i="45"/>
  <c r="I24" i="45"/>
  <c r="L3" i="33"/>
  <c r="U103" i="33"/>
  <c r="L86" i="45" s="1"/>
  <c r="T40" i="33"/>
  <c r="K58" i="45" s="1"/>
  <c r="V48" i="33"/>
  <c r="U79" i="33"/>
  <c r="L81" i="45" s="1"/>
  <c r="T62" i="33"/>
  <c r="K5" i="45" s="1"/>
  <c r="S53" i="33"/>
  <c r="J66" i="45" s="1"/>
  <c r="T77" i="33"/>
  <c r="K80" i="45" s="1"/>
  <c r="T36" i="33"/>
  <c r="K55" i="45" s="1"/>
  <c r="S103" i="33"/>
  <c r="J86" i="45" s="1"/>
  <c r="V80" i="33"/>
  <c r="M82" i="45" s="1"/>
  <c r="U63" i="33"/>
  <c r="L71" i="45" s="1"/>
  <c r="U76" i="33"/>
  <c r="L79" i="45" s="1"/>
  <c r="V23" i="33"/>
  <c r="M47" i="45" s="1"/>
  <c r="C36" i="47" s="1"/>
  <c r="T108" i="33"/>
  <c r="K7" i="45" s="1"/>
  <c r="T80" i="33"/>
  <c r="K82" i="45" s="1"/>
  <c r="M3" i="45"/>
  <c r="L2" i="45"/>
  <c r="J6" i="47" s="1"/>
  <c r="K6" i="47" s="1"/>
  <c r="M111" i="47" s="1"/>
  <c r="Q3" i="33"/>
  <c r="T37" i="33" s="1"/>
  <c r="K56" i="45" s="1"/>
  <c r="U104" i="33"/>
  <c r="L87" i="45" s="1"/>
  <c r="U49" i="33"/>
  <c r="L63" i="45" s="1"/>
  <c r="T48" i="33"/>
  <c r="K4" i="45" s="1"/>
  <c r="I73" i="45"/>
  <c r="U67" i="33"/>
  <c r="L74" i="45" s="1"/>
  <c r="U53" i="33"/>
  <c r="L66" i="45" s="1"/>
  <c r="K70" i="45"/>
  <c r="R108" i="33"/>
  <c r="I7" i="45" s="1"/>
  <c r="W46" i="33"/>
  <c r="V108" i="33"/>
  <c r="M7" i="45" s="1"/>
  <c r="S80" i="33"/>
  <c r="J82" i="45" s="1"/>
  <c r="K61" i="45"/>
  <c r="I69" i="45"/>
  <c r="U62" i="33"/>
  <c r="R63" i="33"/>
  <c r="I71" i="45" s="1"/>
  <c r="W60" i="33"/>
  <c r="W63" i="33" s="1"/>
  <c r="S5" i="33" s="1"/>
  <c r="C129" i="47" s="1"/>
  <c r="C139" i="47" s="1"/>
  <c r="V103" i="33"/>
  <c r="M86" i="45" s="1"/>
  <c r="J46" i="45"/>
  <c r="V76" i="33"/>
  <c r="U36" i="33"/>
  <c r="U23" i="33"/>
  <c r="U82" i="33" s="1"/>
  <c r="L83" i="45" s="1"/>
  <c r="V40" i="33"/>
  <c r="M58" i="45" s="1"/>
  <c r="J54" i="45"/>
  <c r="S40" i="33"/>
  <c r="J58" i="45" s="1"/>
  <c r="S37" i="33"/>
  <c r="G102" i="33"/>
  <c r="G126" i="33"/>
  <c r="V62" i="33"/>
  <c r="V67" i="33"/>
  <c r="M74" i="45" s="1"/>
  <c r="V64" i="33"/>
  <c r="L78" i="45"/>
  <c r="U80" i="33"/>
  <c r="L82" i="45" s="1"/>
  <c r="T50" i="33"/>
  <c r="K62" i="45"/>
  <c r="T53" i="33"/>
  <c r="K66" i="45" s="1"/>
  <c r="W61" i="33"/>
  <c r="S67" i="33"/>
  <c r="J74" i="45" s="1"/>
  <c r="S62" i="33"/>
  <c r="S64" i="33"/>
  <c r="U77" i="33"/>
  <c r="G114" i="33"/>
  <c r="G132" i="33"/>
  <c r="S108" i="33"/>
  <c r="J6" i="45"/>
  <c r="S106" i="33"/>
  <c r="J89" i="45" s="1"/>
  <c r="W36" i="33"/>
  <c r="W49" i="33"/>
  <c r="C128" i="47" s="1"/>
  <c r="C138" i="47" s="1"/>
  <c r="T66" i="33"/>
  <c r="K73" i="45" s="1"/>
  <c r="W20" i="33"/>
  <c r="T23" i="33"/>
  <c r="K45" i="45"/>
  <c r="T79" i="33"/>
  <c r="K81" i="45" s="1"/>
  <c r="T22" i="33"/>
  <c r="T68" i="33" s="1"/>
  <c r="K24" i="45" s="1"/>
  <c r="T39" i="33"/>
  <c r="K57" i="45" s="1"/>
  <c r="K63" i="45"/>
  <c r="L55" i="45"/>
  <c r="U54" i="33"/>
  <c r="L23" i="45" s="1"/>
  <c r="L4" i="45"/>
  <c r="M70" i="45"/>
  <c r="I54" i="45"/>
  <c r="R37" i="33"/>
  <c r="W34" i="33"/>
  <c r="W37" i="33" s="1"/>
  <c r="V36" i="33"/>
  <c r="V39" i="33"/>
  <c r="M57" i="45" s="1"/>
  <c r="S49" i="33"/>
  <c r="S52" i="33"/>
  <c r="J65" i="45" s="1"/>
  <c r="S48" i="33"/>
  <c r="J61" i="45"/>
  <c r="M4" i="45"/>
  <c r="V54" i="33"/>
  <c r="M23" i="45" s="1"/>
  <c r="V77" i="33"/>
  <c r="R24" i="33"/>
  <c r="R77" i="33"/>
  <c r="G90" i="33"/>
  <c r="G128" i="33"/>
  <c r="R36" i="33"/>
  <c r="S76" i="33"/>
  <c r="R23" i="33"/>
  <c r="V49" i="33"/>
  <c r="U75" i="33"/>
  <c r="W75" i="33" s="1"/>
  <c r="C6" i="47" s="1"/>
  <c r="D6" i="47" s="1"/>
  <c r="I7" i="33"/>
  <c r="M61" i="45"/>
  <c r="W47" i="33"/>
  <c r="W50" i="33" s="1"/>
  <c r="Q4" i="33"/>
  <c r="U24" i="33"/>
  <c r="U50" i="33"/>
  <c r="T64" i="33"/>
  <c r="Q141" i="33"/>
  <c r="G92" i="33"/>
  <c r="G130" i="33"/>
  <c r="T24" i="33"/>
  <c r="S24" i="33"/>
  <c r="V50" i="33"/>
  <c r="L7" i="33"/>
  <c r="G81" i="33"/>
  <c r="G134" i="33"/>
  <c r="R76" i="33"/>
  <c r="S104" i="33"/>
  <c r="J87" i="45" s="1"/>
  <c r="R103" i="33"/>
  <c r="I86" i="45" s="1"/>
  <c r="R39" i="33"/>
  <c r="I57" i="45" s="1"/>
  <c r="Q156" i="33"/>
  <c r="R80" i="33"/>
  <c r="I82" i="45" s="1"/>
  <c r="S66" i="33"/>
  <c r="J73" i="45" s="1"/>
  <c r="V63" i="33"/>
  <c r="Q140" i="33"/>
  <c r="T104" i="33"/>
  <c r="K87" i="45" s="1"/>
  <c r="R104" i="33"/>
  <c r="I87" i="45" s="1"/>
  <c r="S23" i="33"/>
  <c r="S22" i="33"/>
  <c r="I85" i="45"/>
  <c r="T103" i="33"/>
  <c r="K86" i="45" s="1"/>
  <c r="I53" i="45"/>
  <c r="S63" i="33"/>
  <c r="R48" i="33"/>
  <c r="R106" i="33"/>
  <c r="I89" i="45" s="1"/>
  <c r="V107" i="33"/>
  <c r="M90" i="45" s="1"/>
  <c r="S77" i="33"/>
  <c r="R64" i="33"/>
  <c r="S50" i="33"/>
  <c r="T76" i="33"/>
  <c r="S36" i="33"/>
  <c r="R41" i="33"/>
  <c r="I22" i="45" s="1"/>
  <c r="E54" i="45"/>
  <c r="BL57" i="19"/>
  <c r="F138" i="45" s="1"/>
  <c r="BL62" i="19"/>
  <c r="F143" i="45" s="1"/>
  <c r="BL28" i="19"/>
  <c r="F98" i="45" s="1"/>
  <c r="BH62" i="19"/>
  <c r="B143" i="45" s="1"/>
  <c r="BL39" i="19"/>
  <c r="F118" i="45" s="1"/>
  <c r="BH44" i="19"/>
  <c r="B123" i="45" s="1"/>
  <c r="BI20" i="19"/>
  <c r="C81" i="45" s="1"/>
  <c r="BJ17" i="19"/>
  <c r="D78" i="45" s="1"/>
  <c r="BJ28" i="19"/>
  <c r="D98" i="45" s="1"/>
  <c r="D48" i="45"/>
  <c r="BL33" i="19"/>
  <c r="F103" i="45" s="1"/>
  <c r="BK23" i="19"/>
  <c r="E84" i="45" s="1"/>
  <c r="BH20" i="19"/>
  <c r="B81" i="45" s="1"/>
  <c r="BK41" i="19"/>
  <c r="E120" i="45" s="1"/>
  <c r="BJ57" i="19"/>
  <c r="D138" i="45" s="1"/>
  <c r="F48" i="45"/>
  <c r="BH22" i="19"/>
  <c r="B83" i="45" s="1"/>
  <c r="BJ22" i="19"/>
  <c r="D83" i="45" s="1"/>
  <c r="BL44" i="19"/>
  <c r="F123" i="45" s="1"/>
  <c r="BK19" i="19"/>
  <c r="E80" i="45" s="1"/>
  <c r="BH60" i="19"/>
  <c r="B141" i="45" s="1"/>
  <c r="BJ38" i="19"/>
  <c r="D117" i="45" s="1"/>
  <c r="BH33" i="19"/>
  <c r="B103" i="45" s="1"/>
  <c r="BH31" i="19"/>
  <c r="B101" i="45" s="1"/>
  <c r="BJ62" i="19"/>
  <c r="D143" i="45" s="1"/>
  <c r="B54" i="45"/>
  <c r="BJ16" i="19"/>
  <c r="D77" i="45" s="1"/>
  <c r="BJ33" i="19"/>
  <c r="D103" i="45" s="1"/>
  <c r="BK59" i="19"/>
  <c r="E140" i="45" s="1"/>
  <c r="BK30" i="19"/>
  <c r="E100" i="45" s="1"/>
  <c r="BJ44" i="19"/>
  <c r="D123" i="45" s="1"/>
  <c r="C54" i="45"/>
  <c r="BI23" i="19"/>
  <c r="C84" i="45" s="1"/>
  <c r="BK37" i="19"/>
  <c r="E116" i="45" s="1"/>
  <c r="F49" i="45"/>
  <c r="BI31" i="19"/>
  <c r="C101" i="45" s="1"/>
  <c r="BK55" i="19"/>
  <c r="E136" i="45" s="1"/>
  <c r="BI16" i="19"/>
  <c r="C77" i="45" s="1"/>
  <c r="E6" i="45"/>
  <c r="E46" i="45"/>
  <c r="D115" i="45"/>
  <c r="C47" i="45"/>
  <c r="D135" i="45"/>
  <c r="BI38" i="19"/>
  <c r="C117" i="45" s="1"/>
  <c r="D75" i="45"/>
  <c r="BK26" i="19"/>
  <c r="E96" i="45" s="1"/>
  <c r="BK62" i="19"/>
  <c r="E143" i="45" s="1"/>
  <c r="BK22" i="19"/>
  <c r="E83" i="45" s="1"/>
  <c r="E53" i="45"/>
  <c r="BK44" i="19"/>
  <c r="E123" i="45" s="1"/>
  <c r="C51" i="45"/>
  <c r="BI60" i="19"/>
  <c r="C141" i="45" s="1"/>
  <c r="BK34" i="19"/>
  <c r="E104" i="45" s="1"/>
  <c r="BI34" i="19"/>
  <c r="C104" i="45" s="1"/>
  <c r="AY46" i="19"/>
  <c r="C61" i="45" s="1"/>
  <c r="F53" i="45"/>
  <c r="BH15" i="19"/>
  <c r="B76" i="45" s="1"/>
  <c r="BH57" i="19"/>
  <c r="B138" i="45" s="1"/>
  <c r="BE25" i="19"/>
  <c r="B135" i="45"/>
  <c r="B75" i="45"/>
  <c r="BL61" i="19"/>
  <c r="F142" i="45" s="1"/>
  <c r="BJ63" i="19"/>
  <c r="D144" i="45" s="1"/>
  <c r="BC47" i="19"/>
  <c r="E62" i="45" s="1"/>
  <c r="BA47" i="19"/>
  <c r="D62" i="45" s="1"/>
  <c r="F93" i="19"/>
  <c r="F122" i="19"/>
  <c r="BK42" i="19"/>
  <c r="E121" i="45" s="1"/>
  <c r="F54" i="45"/>
  <c r="F52" i="45"/>
  <c r="AY47" i="19"/>
  <c r="C62" i="45" s="1"/>
  <c r="F118" i="19"/>
  <c r="B46" i="45"/>
  <c r="BL32" i="19"/>
  <c r="F102" i="45" s="1"/>
  <c r="BI56" i="19"/>
  <c r="C137" i="45" s="1"/>
  <c r="AW43" i="19"/>
  <c r="B58" i="45" s="1"/>
  <c r="BI45" i="19"/>
  <c r="C124" i="45" s="1"/>
  <c r="F55" i="19"/>
  <c r="F110" i="19"/>
  <c r="AW41" i="19"/>
  <c r="B56" i="45" s="1"/>
  <c r="BA48" i="19"/>
  <c r="D63" i="45" s="1"/>
  <c r="BC48" i="19"/>
  <c r="E63" i="45" s="1"/>
  <c r="AY48" i="19"/>
  <c r="C63" i="45" s="1"/>
  <c r="AY42" i="19"/>
  <c r="C57" i="45" s="1"/>
  <c r="BE48" i="19"/>
  <c r="F63" i="45" s="1"/>
  <c r="BA42" i="19"/>
  <c r="D57" i="45" s="1"/>
  <c r="BE42" i="19"/>
  <c r="F57" i="45" s="1"/>
  <c r="E55" i="45"/>
  <c r="D55" i="45"/>
  <c r="C55" i="45"/>
  <c r="BK28" i="19"/>
  <c r="E98" i="45" s="1"/>
  <c r="BK18" i="19"/>
  <c r="E79" i="45" s="1"/>
  <c r="AW19" i="19"/>
  <c r="C75" i="45"/>
  <c r="C135" i="45"/>
  <c r="BJ61" i="19"/>
  <c r="D142" i="45" s="1"/>
  <c r="BK57" i="19"/>
  <c r="E138" i="45" s="1"/>
  <c r="BK58" i="19"/>
  <c r="E139" i="45" s="1"/>
  <c r="BI18" i="19"/>
  <c r="C79" i="45" s="1"/>
  <c r="BJ21" i="19"/>
  <c r="D82" i="45" s="1"/>
  <c r="BK17" i="19"/>
  <c r="E78" i="45" s="1"/>
  <c r="BK40" i="19"/>
  <c r="E119" i="45" s="1"/>
  <c r="BL41" i="19"/>
  <c r="F120" i="45" s="1"/>
  <c r="BJ32" i="19"/>
  <c r="D102" i="45" s="1"/>
  <c r="BL58" i="19"/>
  <c r="F139" i="45" s="1"/>
  <c r="BI40" i="19"/>
  <c r="C119" i="45" s="1"/>
  <c r="BL29" i="19"/>
  <c r="F99" i="45" s="1"/>
  <c r="C95" i="45"/>
  <c r="BL59" i="19"/>
  <c r="F140" i="45" s="1"/>
  <c r="E52" i="45"/>
  <c r="BL40" i="19"/>
  <c r="F119" i="45" s="1"/>
  <c r="C115" i="45"/>
  <c r="D52" i="45"/>
  <c r="BJ26" i="19"/>
  <c r="D96" i="45" s="1"/>
  <c r="BI44" i="19"/>
  <c r="C123" i="45" s="1"/>
  <c r="BH32" i="19"/>
  <c r="B102" i="45" s="1"/>
  <c r="C9" i="45"/>
  <c r="BK32" i="19"/>
  <c r="E102" i="45" s="1"/>
  <c r="BK61" i="19"/>
  <c r="E142" i="45" s="1"/>
  <c r="C53" i="45"/>
  <c r="AW46" i="19"/>
  <c r="B61" i="45" s="1"/>
  <c r="AW47" i="19"/>
  <c r="B62" i="45" s="1"/>
  <c r="B8" i="47"/>
  <c r="BJ15" i="19"/>
  <c r="D76" i="45" s="1"/>
  <c r="F45" i="45"/>
  <c r="BL37" i="19"/>
  <c r="F116" i="45" s="1"/>
  <c r="BH43" i="19"/>
  <c r="B122" i="45" s="1"/>
  <c r="D9" i="45"/>
  <c r="BJ19" i="19"/>
  <c r="D80" i="45" s="1"/>
  <c r="BE41" i="19"/>
  <c r="F56" i="45" s="1"/>
  <c r="BH23" i="19"/>
  <c r="B84" i="45" s="1"/>
  <c r="BJ37" i="19"/>
  <c r="D116" i="45" s="1"/>
  <c r="BL55" i="19"/>
  <c r="F136" i="45" s="1"/>
  <c r="BI22" i="19"/>
  <c r="C83" i="45" s="1"/>
  <c r="BH21" i="19"/>
  <c r="B82" i="45" s="1"/>
  <c r="E9" i="45"/>
  <c r="BK43" i="19"/>
  <c r="E122" i="45" s="1"/>
  <c r="D50" i="45"/>
  <c r="BC46" i="19"/>
  <c r="E61" i="45" s="1"/>
  <c r="AY41" i="19"/>
  <c r="C56" i="45" s="1"/>
  <c r="BJ55" i="19"/>
  <c r="D136" i="45" s="1"/>
  <c r="F9" i="45"/>
  <c r="BJ30" i="19"/>
  <c r="D100" i="45" s="1"/>
  <c r="BJ59" i="19"/>
  <c r="D140" i="45" s="1"/>
  <c r="AU36" i="19"/>
  <c r="BA46" i="19"/>
  <c r="D61" i="45" s="1"/>
  <c r="BA41" i="19"/>
  <c r="D56" i="45" s="1"/>
  <c r="BH34" i="19"/>
  <c r="B104" i="45" s="1"/>
  <c r="BH27" i="19"/>
  <c r="B97" i="45" s="1"/>
  <c r="B48" i="45"/>
  <c r="C49" i="45"/>
  <c r="BL43" i="19"/>
  <c r="F122" i="45" s="1"/>
  <c r="C52" i="45"/>
  <c r="F55" i="45"/>
  <c r="BH56" i="19"/>
  <c r="B137" i="45" s="1"/>
  <c r="BK20" i="19"/>
  <c r="E81" i="45" s="1"/>
  <c r="B52" i="45"/>
  <c r="BI62" i="19"/>
  <c r="C143" i="45" s="1"/>
  <c r="BK31" i="19"/>
  <c r="E101" i="45" s="1"/>
  <c r="BK60" i="19"/>
  <c r="E141" i="45" s="1"/>
  <c r="AU29" i="19"/>
  <c r="BH63" i="19"/>
  <c r="B144" i="45" s="1"/>
  <c r="C231" i="43"/>
  <c r="C226" i="43"/>
  <c r="C191" i="43"/>
  <c r="C186" i="43"/>
  <c r="B17" i="47"/>
  <c r="C216" i="43"/>
  <c r="C181" i="43"/>
  <c r="C176" i="43"/>
  <c r="U122" i="12"/>
  <c r="B16" i="47"/>
  <c r="C206" i="43"/>
  <c r="B15" i="47"/>
  <c r="C196" i="43"/>
  <c r="C221" i="43"/>
  <c r="F59" i="19"/>
  <c r="L40" i="40"/>
  <c r="K42" i="45" s="1"/>
  <c r="L38" i="40"/>
  <c r="K41" i="45" s="1"/>
  <c r="L42" i="40"/>
  <c r="D43" i="45" s="1"/>
  <c r="G58" i="33"/>
  <c r="F80" i="19"/>
  <c r="AG147" i="47"/>
  <c r="Y147" i="47"/>
  <c r="Q147" i="47"/>
  <c r="I147" i="47"/>
  <c r="P147" i="47"/>
  <c r="AF147" i="47"/>
  <c r="X147" i="47"/>
  <c r="H147" i="47"/>
  <c r="O147" i="47"/>
  <c r="AD147" i="47"/>
  <c r="V147" i="47"/>
  <c r="N147" i="47"/>
  <c r="F147" i="47"/>
  <c r="Z147" i="47"/>
  <c r="AK147" i="47"/>
  <c r="AC147" i="47"/>
  <c r="U147" i="47"/>
  <c r="M147" i="47"/>
  <c r="E147" i="47"/>
  <c r="D147" i="47"/>
  <c r="R147" i="47"/>
  <c r="W147" i="47"/>
  <c r="AJ147" i="47"/>
  <c r="AB147" i="47"/>
  <c r="T147" i="47"/>
  <c r="L147" i="47"/>
  <c r="J147" i="47"/>
  <c r="G147" i="47"/>
  <c r="AI147" i="47"/>
  <c r="AA147" i="47"/>
  <c r="S147" i="47"/>
  <c r="K147" i="47"/>
  <c r="AH147" i="47"/>
  <c r="AE147" i="47"/>
  <c r="G96" i="33"/>
  <c r="G118" i="33"/>
  <c r="V40" i="12"/>
  <c r="V41" i="12" s="1"/>
  <c r="C78" i="43" s="1"/>
  <c r="C65" i="43"/>
  <c r="B72" i="47" s="1"/>
  <c r="C92" i="47" s="1"/>
  <c r="X40" i="12"/>
  <c r="X41" i="12" s="1"/>
  <c r="C79" i="43" s="1"/>
  <c r="C60" i="43"/>
  <c r="B67" i="47" s="1"/>
  <c r="B91" i="47" s="1"/>
  <c r="BA25" i="19"/>
  <c r="F50" i="45"/>
  <c r="BC45" i="19"/>
  <c r="E60" i="45" s="1"/>
  <c r="BC49" i="19"/>
  <c r="E64" i="45" s="1"/>
  <c r="BE19" i="19"/>
  <c r="BH17" i="19"/>
  <c r="B78" i="45" s="1"/>
  <c r="BE45" i="19"/>
  <c r="F60" i="45" s="1"/>
  <c r="AW49" i="19"/>
  <c r="B64" i="45" s="1"/>
  <c r="BA45" i="19"/>
  <c r="D60" i="45" s="1"/>
  <c r="BE21" i="19"/>
  <c r="BL23" i="19"/>
  <c r="F84" i="45" s="1"/>
  <c r="BH28" i="19"/>
  <c r="B98" i="45" s="1"/>
  <c r="BL63" i="19"/>
  <c r="F144" i="45" s="1"/>
  <c r="BJ40" i="19"/>
  <c r="D119" i="45" s="1"/>
  <c r="AW45" i="19"/>
  <c r="B60" i="45" s="1"/>
  <c r="BL30" i="19"/>
  <c r="F100" i="45" s="1"/>
  <c r="BA49" i="19"/>
  <c r="D64" i="45" s="1"/>
  <c r="B4" i="47"/>
  <c r="L49" i="40"/>
  <c r="E40" i="45" s="1"/>
  <c r="L55" i="40"/>
  <c r="L43" i="45" s="1"/>
  <c r="J91" i="47"/>
  <c r="C195" i="45"/>
  <c r="B50" i="45"/>
  <c r="BJ42" i="19"/>
  <c r="D121" i="45" s="1"/>
  <c r="BI55" i="19"/>
  <c r="C136" i="45" s="1"/>
  <c r="AY43" i="19"/>
  <c r="C58" i="45" s="1"/>
  <c r="B2" i="47"/>
  <c r="AU32" i="19"/>
  <c r="BJ23" i="19"/>
  <c r="D84" i="45" s="1"/>
  <c r="BK63" i="19"/>
  <c r="E144" i="45" s="1"/>
  <c r="AU33" i="19"/>
  <c r="BH19" i="19"/>
  <c r="B80" i="45" s="1"/>
  <c r="F115" i="45"/>
  <c r="BJ58" i="19"/>
  <c r="D139" i="45" s="1"/>
  <c r="AU34" i="19"/>
  <c r="AU30" i="19"/>
  <c r="BH59" i="19"/>
  <c r="B140" i="45" s="1"/>
  <c r="L64" i="40"/>
  <c r="M41" i="45" s="1"/>
  <c r="D49" i="45"/>
  <c r="C46" i="45"/>
  <c r="BA38" i="19"/>
  <c r="BL45" i="19"/>
  <c r="F124" i="45" s="1"/>
  <c r="AY38" i="19"/>
  <c r="BJ29" i="19"/>
  <c r="D99" i="45" s="1"/>
  <c r="BI26" i="19"/>
  <c r="C96" i="45" s="1"/>
  <c r="BI37" i="19"/>
  <c r="C116" i="45" s="1"/>
  <c r="BJ20" i="19"/>
  <c r="D81" i="45" s="1"/>
  <c r="D51" i="45"/>
  <c r="BI30" i="19"/>
  <c r="C100" i="45" s="1"/>
  <c r="BH30" i="19"/>
  <c r="B100" i="45" s="1"/>
  <c r="F95" i="45"/>
  <c r="E4" i="45"/>
  <c r="BJ31" i="19"/>
  <c r="D101" i="45" s="1"/>
  <c r="BE38" i="19"/>
  <c r="BL96" i="19" s="1"/>
  <c r="F206" i="45" s="1"/>
  <c r="BE43" i="19"/>
  <c r="F58" i="45" s="1"/>
  <c r="AU37" i="19"/>
  <c r="BL38" i="19"/>
  <c r="F117" i="45" s="1"/>
  <c r="BI15" i="19"/>
  <c r="C76" i="45" s="1"/>
  <c r="D54" i="45"/>
  <c r="BA43" i="19"/>
  <c r="F75" i="45"/>
  <c r="BJ34" i="19"/>
  <c r="D104" i="45" s="1"/>
  <c r="BE49" i="19"/>
  <c r="F64" i="45" s="1"/>
  <c r="BI59" i="19"/>
  <c r="C140" i="45" s="1"/>
  <c r="C50" i="45"/>
  <c r="BI41" i="19"/>
  <c r="C120" i="45" s="1"/>
  <c r="BC19" i="19"/>
  <c r="D195" i="45"/>
  <c r="B195" i="45"/>
  <c r="L60" i="40"/>
  <c r="M39" i="45" s="1"/>
  <c r="BK56" i="19"/>
  <c r="E137" i="45" s="1"/>
  <c r="BL27" i="19"/>
  <c r="F97" i="45" s="1"/>
  <c r="BH58" i="19"/>
  <c r="B139" i="45" s="1"/>
  <c r="BI21" i="19"/>
  <c r="C82" i="45" s="1"/>
  <c r="BL31" i="19"/>
  <c r="F101" i="45" s="1"/>
  <c r="BI57" i="19"/>
  <c r="C138" i="45" s="1"/>
  <c r="AU35" i="19"/>
  <c r="AY25" i="19"/>
  <c r="B204" i="45"/>
  <c r="L68" i="40"/>
  <c r="BI39" i="19"/>
  <c r="C118" i="45" s="1"/>
  <c r="AW44" i="19"/>
  <c r="BL16" i="19"/>
  <c r="F77" i="45" s="1"/>
  <c r="BL20" i="19"/>
  <c r="F81" i="45" s="1"/>
  <c r="B3" i="47"/>
  <c r="C70" i="40"/>
  <c r="BA23" i="19"/>
  <c r="C7" i="45"/>
  <c r="BL60" i="19"/>
  <c r="F141" i="45" s="1"/>
  <c r="AU31" i="19"/>
  <c r="BC38" i="19"/>
  <c r="BC44" i="19"/>
  <c r="B5" i="47"/>
  <c r="L62" i="40"/>
  <c r="BK38" i="19"/>
  <c r="E117" i="45" s="1"/>
  <c r="BL56" i="19"/>
  <c r="F137" i="45" s="1"/>
  <c r="BH29" i="19"/>
  <c r="B99" i="45" s="1"/>
  <c r="B49" i="45"/>
  <c r="BI32" i="19"/>
  <c r="C102" i="45" s="1"/>
  <c r="F51" i="45"/>
  <c r="AY44" i="19"/>
  <c r="B6" i="47"/>
  <c r="L70" i="40"/>
  <c r="M44" i="45" s="1"/>
  <c r="E47" i="45"/>
  <c r="BI43" i="19"/>
  <c r="C122" i="45" s="1"/>
  <c r="BI28" i="19"/>
  <c r="C98" i="45" s="1"/>
  <c r="BE44" i="19"/>
  <c r="BK16" i="19"/>
  <c r="E77" i="45" s="1"/>
  <c r="BH40" i="19"/>
  <c r="B119" i="45" s="1"/>
  <c r="D3" i="45"/>
  <c r="BI17" i="19"/>
  <c r="C78" i="45" s="1"/>
  <c r="F89" i="19"/>
  <c r="F74" i="19"/>
  <c r="F106" i="19"/>
  <c r="L14" i="40"/>
  <c r="I42" i="45" s="1"/>
  <c r="F76" i="19"/>
  <c r="F114" i="19"/>
  <c r="L31" i="40"/>
  <c r="J44" i="45" s="1"/>
  <c r="C62" i="47"/>
  <c r="B97" i="47" s="1"/>
  <c r="D62" i="47"/>
  <c r="C104" i="47" s="1"/>
  <c r="E78" i="47"/>
  <c r="D115" i="47" s="1"/>
  <c r="F81" i="47"/>
  <c r="F73" i="47"/>
  <c r="C63" i="47"/>
  <c r="C97" i="47" s="1"/>
  <c r="F79" i="47"/>
  <c r="F122" i="47" s="1"/>
  <c r="I122" i="47" s="1"/>
  <c r="D70" i="47"/>
  <c r="C106" i="47" s="1"/>
  <c r="F83" i="47"/>
  <c r="F123" i="47" s="1"/>
  <c r="I123" i="47" s="1"/>
  <c r="B70" i="47"/>
  <c r="A92" i="47" s="1"/>
  <c r="C65" i="47"/>
  <c r="D69" i="47"/>
  <c r="F64" i="47"/>
  <c r="G118" i="47" s="1"/>
  <c r="E65" i="47"/>
  <c r="E71" i="47"/>
  <c r="E113" i="47" s="1"/>
  <c r="E72" i="47"/>
  <c r="F113" i="47" s="1"/>
  <c r="E80" i="47"/>
  <c r="F115" i="47" s="1"/>
  <c r="H115" i="47" s="1"/>
  <c r="F65" i="47"/>
  <c r="C74" i="47"/>
  <c r="B100" i="47" s="1"/>
  <c r="C82" i="47"/>
  <c r="B102" i="47" s="1"/>
  <c r="D78" i="47"/>
  <c r="C108" i="47" s="1"/>
  <c r="B83" i="47"/>
  <c r="B95" i="47" s="1"/>
  <c r="B84" i="47"/>
  <c r="C95" i="47" s="1"/>
  <c r="E68" i="47"/>
  <c r="F112" i="47" s="1"/>
  <c r="H112" i="47" s="1"/>
  <c r="E76" i="47"/>
  <c r="F114" i="47" s="1"/>
  <c r="H114" i="47" s="1"/>
  <c r="E84" i="47"/>
  <c r="F116" i="47" s="1"/>
  <c r="H116" i="47" s="1"/>
  <c r="B74" i="47"/>
  <c r="A93" i="47" s="1"/>
  <c r="B75" i="47"/>
  <c r="B93" i="47" s="1"/>
  <c r="B78" i="47"/>
  <c r="A94" i="47" s="1"/>
  <c r="F62" i="47"/>
  <c r="E118" i="47" s="1"/>
  <c r="F70" i="47"/>
  <c r="E120" i="47" s="1"/>
  <c r="B76" i="47"/>
  <c r="C93" i="47" s="1"/>
  <c r="G107" i="47"/>
  <c r="F78" i="47"/>
  <c r="E122" i="47" s="1"/>
  <c r="C68" i="47"/>
  <c r="D98" i="47" s="1"/>
  <c r="F98" i="47" s="1"/>
  <c r="C76" i="47"/>
  <c r="D100" i="47" s="1"/>
  <c r="F100" i="47" s="1"/>
  <c r="C84" i="47"/>
  <c r="D102" i="47" s="1"/>
  <c r="F102" i="47" s="1"/>
  <c r="D72" i="47"/>
  <c r="E106" i="47" s="1"/>
  <c r="G106" i="47" s="1"/>
  <c r="D80" i="47"/>
  <c r="E108" i="47" s="1"/>
  <c r="G108" i="47" s="1"/>
  <c r="E64" i="47"/>
  <c r="F111" i="47" s="1"/>
  <c r="H111" i="47" s="1"/>
  <c r="E70" i="47"/>
  <c r="D113" i="47" s="1"/>
  <c r="F63" i="47"/>
  <c r="F118" i="47" s="1"/>
  <c r="F69" i="47"/>
  <c r="F77" i="47"/>
  <c r="B73" i="47"/>
  <c r="B61" i="47"/>
  <c r="B77" i="47"/>
  <c r="B62" i="47"/>
  <c r="A90" i="47" s="1"/>
  <c r="B65" i="47"/>
  <c r="B81" i="47"/>
  <c r="D66" i="47"/>
  <c r="C105" i="47" s="1"/>
  <c r="D74" i="47"/>
  <c r="C107" i="47" s="1"/>
  <c r="D82" i="47"/>
  <c r="C109" i="47" s="1"/>
  <c r="B79" i="47"/>
  <c r="B94" i="47" s="1"/>
  <c r="B71" i="47"/>
  <c r="B92" i="47" s="1"/>
  <c r="B80" i="47"/>
  <c r="C94" i="47" s="1"/>
  <c r="B69" i="47"/>
  <c r="C64" i="47"/>
  <c r="D97" i="47" s="1"/>
  <c r="C72" i="47"/>
  <c r="D99" i="47" s="1"/>
  <c r="F99" i="47" s="1"/>
  <c r="C80" i="47"/>
  <c r="D101" i="47" s="1"/>
  <c r="F101" i="47" s="1"/>
  <c r="U136" i="12"/>
  <c r="C114" i="43" s="1"/>
  <c r="B68" i="47" s="1"/>
  <c r="C91" i="47" s="1"/>
  <c r="U86" i="12"/>
  <c r="C85" i="43" s="1"/>
  <c r="V246" i="12"/>
  <c r="C82" i="43"/>
  <c r="B64" i="47"/>
  <c r="C90" i="47" s="1"/>
  <c r="E90" i="47" s="1"/>
  <c r="L44" i="45"/>
  <c r="E44" i="45"/>
  <c r="C57" i="40"/>
  <c r="L51" i="40"/>
  <c r="L41" i="45" s="1"/>
  <c r="J94" i="47"/>
  <c r="L47" i="40"/>
  <c r="L39" i="45" s="1"/>
  <c r="L53" i="40"/>
  <c r="B66" i="47"/>
  <c r="A91" i="47" s="1"/>
  <c r="U118" i="12"/>
  <c r="C83" i="43"/>
  <c r="J92" i="47"/>
  <c r="L27" i="40"/>
  <c r="C42" i="45" s="1"/>
  <c r="F17" i="43"/>
  <c r="E18" i="43"/>
  <c r="C31" i="40"/>
  <c r="J90" i="47"/>
  <c r="L44" i="40"/>
  <c r="C44" i="40"/>
  <c r="G110" i="33"/>
  <c r="G66" i="33"/>
  <c r="G77" i="33"/>
  <c r="F63" i="19"/>
  <c r="F91" i="19"/>
  <c r="G62" i="33"/>
  <c r="G88" i="33"/>
  <c r="E17" i="43"/>
  <c r="D18" i="43"/>
  <c r="C18" i="43"/>
  <c r="G18" i="43"/>
  <c r="L29" i="40"/>
  <c r="J93" i="47"/>
  <c r="F42" i="45"/>
  <c r="L34" i="40"/>
  <c r="G73" i="33"/>
  <c r="F57" i="19"/>
  <c r="F97" i="19"/>
  <c r="F72" i="19"/>
  <c r="C17" i="43"/>
  <c r="A88" i="47" s="1"/>
  <c r="F107" i="47" s="1"/>
  <c r="G17" i="43"/>
  <c r="L21" i="40"/>
  <c r="L10" i="40"/>
  <c r="I40" i="45" s="1"/>
  <c r="F95" i="19"/>
  <c r="L25" i="40"/>
  <c r="J41" i="45" s="1"/>
  <c r="F61" i="19"/>
  <c r="F78" i="19"/>
  <c r="L18" i="40"/>
  <c r="C18" i="40"/>
  <c r="J40" i="45"/>
  <c r="B39" i="45"/>
  <c r="I39" i="45"/>
  <c r="L16" i="40"/>
  <c r="L12" i="40"/>
  <c r="D40" i="45"/>
  <c r="J95" i="47"/>
  <c r="G64" i="33"/>
  <c r="G94" i="33"/>
  <c r="G79" i="33"/>
  <c r="G106" i="33"/>
  <c r="G75" i="33"/>
  <c r="G60" i="33"/>
  <c r="I120" i="47"/>
  <c r="I121" i="47"/>
  <c r="I119" i="47"/>
  <c r="G109" i="47"/>
  <c r="G105" i="47"/>
  <c r="G104" i="47"/>
  <c r="V262" i="12"/>
  <c r="V252" i="12"/>
  <c r="L3" i="47" l="1"/>
  <c r="E7" i="47"/>
  <c r="D36" i="47"/>
  <c r="C127" i="47"/>
  <c r="C137" i="47" s="1"/>
  <c r="S3" i="33"/>
  <c r="M114" i="47"/>
  <c r="V27" i="33"/>
  <c r="M50" i="45" s="1"/>
  <c r="U27" i="33"/>
  <c r="L50" i="45" s="1"/>
  <c r="L6" i="47"/>
  <c r="W35" i="33"/>
  <c r="C3" i="47" s="1"/>
  <c r="D3" i="47" s="1"/>
  <c r="E3" i="47" s="1"/>
  <c r="T27" i="33"/>
  <c r="K50" i="45" s="1"/>
  <c r="M115" i="47"/>
  <c r="R27" i="33"/>
  <c r="I50" i="45" s="1"/>
  <c r="M113" i="47"/>
  <c r="M112" i="47"/>
  <c r="M116" i="47"/>
  <c r="L47" i="45"/>
  <c r="D35" i="47" s="1"/>
  <c r="U64" i="33"/>
  <c r="L72" i="45" s="1"/>
  <c r="I6" i="45"/>
  <c r="R81" i="33"/>
  <c r="I25" i="45" s="1"/>
  <c r="E6" i="47"/>
  <c r="E8" i="47"/>
  <c r="T81" i="33"/>
  <c r="K25" i="45" s="1"/>
  <c r="U68" i="33"/>
  <c r="L24" i="45" s="1"/>
  <c r="L5" i="45"/>
  <c r="W22" i="33"/>
  <c r="U28" i="33" s="1"/>
  <c r="L21" i="45" s="1"/>
  <c r="U55" i="33"/>
  <c r="L67" i="45" s="1"/>
  <c r="U42" i="33"/>
  <c r="L59" i="45" s="1"/>
  <c r="V82" i="33"/>
  <c r="M83" i="45" s="1"/>
  <c r="M79" i="45"/>
  <c r="U69" i="33"/>
  <c r="L75" i="45" s="1"/>
  <c r="Q157" i="33"/>
  <c r="T107" i="33"/>
  <c r="K90" i="45" s="1"/>
  <c r="R107" i="33"/>
  <c r="I90" i="45" s="1"/>
  <c r="R50" i="33"/>
  <c r="I64" i="45" s="1"/>
  <c r="U106" i="33"/>
  <c r="L89" i="45" s="1"/>
  <c r="S138" i="33"/>
  <c r="V24" i="33"/>
  <c r="M48" i="45" s="1"/>
  <c r="V37" i="33"/>
  <c r="U107" i="33"/>
  <c r="L90" i="45" s="1"/>
  <c r="S107" i="33"/>
  <c r="J90" i="45" s="1"/>
  <c r="U37" i="33"/>
  <c r="L56" i="45" s="1"/>
  <c r="T106" i="33"/>
  <c r="K89" i="45" s="1"/>
  <c r="V106" i="33"/>
  <c r="M89" i="45" s="1"/>
  <c r="M63" i="45"/>
  <c r="V55" i="33"/>
  <c r="M67" i="45" s="1"/>
  <c r="S55" i="33"/>
  <c r="J67" i="45" s="1"/>
  <c r="J63" i="45"/>
  <c r="T56" i="33"/>
  <c r="K68" i="45" s="1"/>
  <c r="K64" i="45"/>
  <c r="I93" i="45"/>
  <c r="J93" i="45"/>
  <c r="K93" i="45"/>
  <c r="M93" i="45"/>
  <c r="L93" i="45"/>
  <c r="J47" i="45"/>
  <c r="M97" i="45"/>
  <c r="J97" i="45"/>
  <c r="K97" i="45"/>
  <c r="S8" i="33"/>
  <c r="C132" i="47" s="1"/>
  <c r="C142" i="47" s="1"/>
  <c r="I97" i="45"/>
  <c r="L97" i="45"/>
  <c r="V56" i="33"/>
  <c r="M68" i="45" s="1"/>
  <c r="M64" i="45"/>
  <c r="L48" i="45"/>
  <c r="W23" i="33"/>
  <c r="R29" i="33" s="1"/>
  <c r="I51" i="45" s="1"/>
  <c r="I47" i="45"/>
  <c r="V83" i="33"/>
  <c r="M84" i="45" s="1"/>
  <c r="M80" i="45"/>
  <c r="U83" i="33"/>
  <c r="L84" i="45" s="1"/>
  <c r="L80" i="45"/>
  <c r="R54" i="33"/>
  <c r="I23" i="45" s="1"/>
  <c r="I4" i="45"/>
  <c r="R51" i="33"/>
  <c r="J48" i="45"/>
  <c r="AF7" i="33"/>
  <c r="P131" i="47" s="1"/>
  <c r="P141" i="47" s="1"/>
  <c r="AA133" i="47"/>
  <c r="AA143" i="47" s="1"/>
  <c r="X5" i="33"/>
  <c r="H129" i="47" s="1"/>
  <c r="H139" i="47" s="1"/>
  <c r="AR5" i="33"/>
  <c r="AB129" i="47" s="1"/>
  <c r="AB139" i="47" s="1"/>
  <c r="AU4" i="33"/>
  <c r="AE128" i="47" s="1"/>
  <c r="AE138" i="47" s="1"/>
  <c r="V5" i="33"/>
  <c r="F129" i="47" s="1"/>
  <c r="F139" i="47" s="1"/>
  <c r="K133" i="47"/>
  <c r="K143" i="47" s="1"/>
  <c r="X133" i="47"/>
  <c r="X143" i="47" s="1"/>
  <c r="AA5" i="33"/>
  <c r="K129" i="47" s="1"/>
  <c r="K139" i="47" s="1"/>
  <c r="AU5" i="33"/>
  <c r="AE129" i="47" s="1"/>
  <c r="AE139" i="47" s="1"/>
  <c r="E32" i="47"/>
  <c r="AB4" i="33"/>
  <c r="L128" i="47" s="1"/>
  <c r="L138" i="47" s="1"/>
  <c r="Q133" i="47"/>
  <c r="Q143" i="47" s="1"/>
  <c r="V133" i="47"/>
  <c r="V143" i="47" s="1"/>
  <c r="BA6" i="33"/>
  <c r="AK130" i="47" s="1"/>
  <c r="AK140" i="47" s="1"/>
  <c r="AD23" i="33"/>
  <c r="H36" i="47" s="1"/>
  <c r="AE133" i="47"/>
  <c r="AE143" i="47" s="1"/>
  <c r="AV4" i="33"/>
  <c r="AF128" i="47" s="1"/>
  <c r="AF138" i="47" s="1"/>
  <c r="AT3" i="33"/>
  <c r="AD127" i="47" s="1"/>
  <c r="AD137" i="47" s="1"/>
  <c r="L133" i="47"/>
  <c r="L143" i="47" s="1"/>
  <c r="AG6" i="33"/>
  <c r="Q130" i="47" s="1"/>
  <c r="Q140" i="47" s="1"/>
  <c r="AE7" i="33"/>
  <c r="O131" i="47" s="1"/>
  <c r="O141" i="47" s="1"/>
  <c r="AG7" i="33"/>
  <c r="Q131" i="47" s="1"/>
  <c r="Q141" i="47" s="1"/>
  <c r="U133" i="47"/>
  <c r="U143" i="47" s="1"/>
  <c r="AH3" i="33"/>
  <c r="R127" i="47" s="1"/>
  <c r="R137" i="47" s="1"/>
  <c r="AD4" i="33"/>
  <c r="N128" i="47" s="1"/>
  <c r="N138" i="47" s="1"/>
  <c r="AV5" i="33"/>
  <c r="AF129" i="47" s="1"/>
  <c r="AF139" i="47" s="1"/>
  <c r="AB3" i="33"/>
  <c r="L127" i="47" s="1"/>
  <c r="L137" i="47" s="1"/>
  <c r="AB23" i="33"/>
  <c r="H34" i="47" s="1"/>
  <c r="AN5" i="33"/>
  <c r="X129" i="47" s="1"/>
  <c r="X139" i="47" s="1"/>
  <c r="AJ5" i="33"/>
  <c r="T129" i="47" s="1"/>
  <c r="T139" i="47" s="1"/>
  <c r="X4" i="33"/>
  <c r="H128" i="47" s="1"/>
  <c r="H138" i="47" s="1"/>
  <c r="AB5" i="33"/>
  <c r="L129" i="47" s="1"/>
  <c r="L139" i="47" s="1"/>
  <c r="P133" i="47"/>
  <c r="P143" i="47" s="1"/>
  <c r="AV3" i="33"/>
  <c r="AF127" i="47" s="1"/>
  <c r="AF137" i="47" s="1"/>
  <c r="AK133" i="47"/>
  <c r="AK143" i="47" s="1"/>
  <c r="U4" i="33"/>
  <c r="E128" i="47" s="1"/>
  <c r="E138" i="47" s="1"/>
  <c r="AG133" i="47"/>
  <c r="AG143" i="47" s="1"/>
  <c r="AT7" i="33"/>
  <c r="AD131" i="47" s="1"/>
  <c r="AD141" i="47" s="1"/>
  <c r="AA7" i="33"/>
  <c r="K131" i="47" s="1"/>
  <c r="K141" i="47" s="1"/>
  <c r="AJ3" i="33"/>
  <c r="T127" i="47" s="1"/>
  <c r="T137" i="47" s="1"/>
  <c r="AO3" i="33"/>
  <c r="Y127" i="47" s="1"/>
  <c r="Y137" i="47" s="1"/>
  <c r="Z7" i="33"/>
  <c r="J131" i="47" s="1"/>
  <c r="J141" i="47" s="1"/>
  <c r="AZ6" i="33"/>
  <c r="AJ130" i="47" s="1"/>
  <c r="AJ140" i="47" s="1"/>
  <c r="T8" i="33"/>
  <c r="D132" i="47" s="1"/>
  <c r="D142" i="47" s="1"/>
  <c r="AH5" i="33"/>
  <c r="R129" i="47" s="1"/>
  <c r="R139" i="47" s="1"/>
  <c r="AB24" i="33"/>
  <c r="I34" i="47" s="1"/>
  <c r="Z5" i="33"/>
  <c r="J129" i="47" s="1"/>
  <c r="J139" i="47" s="1"/>
  <c r="Y3" i="33"/>
  <c r="I127" i="47" s="1"/>
  <c r="I137" i="47" s="1"/>
  <c r="W4" i="33"/>
  <c r="G128" i="47" s="1"/>
  <c r="G138" i="47" s="1"/>
  <c r="BA8" i="33"/>
  <c r="AK132" i="47" s="1"/>
  <c r="AK142" i="47" s="1"/>
  <c r="T5" i="33"/>
  <c r="D129" i="47" s="1"/>
  <c r="D139" i="47" s="1"/>
  <c r="AG5" i="33"/>
  <c r="Q129" i="47" s="1"/>
  <c r="Q139" i="47" s="1"/>
  <c r="AD20" i="33"/>
  <c r="E36" i="47" s="1"/>
  <c r="AB133" i="47"/>
  <c r="AB143" i="47" s="1"/>
  <c r="AQ4" i="33"/>
  <c r="AA128" i="47" s="1"/>
  <c r="AA138" i="47" s="1"/>
  <c r="N133" i="47"/>
  <c r="N143" i="47" s="1"/>
  <c r="AM3" i="33"/>
  <c r="W127" i="47" s="1"/>
  <c r="W137" i="47" s="1"/>
  <c r="AN4" i="33"/>
  <c r="X128" i="47" s="1"/>
  <c r="X138" i="47" s="1"/>
  <c r="AC133" i="47"/>
  <c r="AC143" i="47" s="1"/>
  <c r="AL7" i="33"/>
  <c r="V131" i="47" s="1"/>
  <c r="V141" i="47" s="1"/>
  <c r="AF133" i="47"/>
  <c r="AF143" i="47" s="1"/>
  <c r="V3" i="33"/>
  <c r="F127" i="47" s="1"/>
  <c r="F137" i="47" s="1"/>
  <c r="AQ3" i="33"/>
  <c r="AA127" i="47" s="1"/>
  <c r="AA137" i="47" s="1"/>
  <c r="AO4" i="33"/>
  <c r="Y128" i="47" s="1"/>
  <c r="Y138" i="47" s="1"/>
  <c r="Z133" i="47"/>
  <c r="Z143" i="47" s="1"/>
  <c r="AS5" i="33"/>
  <c r="AC129" i="47" s="1"/>
  <c r="AC139" i="47" s="1"/>
  <c r="AY7" i="33"/>
  <c r="AI131" i="47" s="1"/>
  <c r="AI141" i="47" s="1"/>
  <c r="AD24" i="33"/>
  <c r="I36" i="47" s="1"/>
  <c r="AW3" i="33"/>
  <c r="AG127" i="47" s="1"/>
  <c r="AG137" i="47" s="1"/>
  <c r="AG4" i="33"/>
  <c r="Q128" i="47" s="1"/>
  <c r="Q138" i="47" s="1"/>
  <c r="Y6" i="33"/>
  <c r="I130" i="47" s="1"/>
  <c r="I140" i="47" s="1"/>
  <c r="AA24" i="33"/>
  <c r="I33" i="47" s="1"/>
  <c r="AA22" i="33"/>
  <c r="G33" i="47" s="1"/>
  <c r="G133" i="47"/>
  <c r="G143" i="47" s="1"/>
  <c r="E37" i="47"/>
  <c r="AE24" i="33"/>
  <c r="I37" i="47" s="1"/>
  <c r="AK7" i="33"/>
  <c r="U131" i="47" s="1"/>
  <c r="U141" i="47" s="1"/>
  <c r="AJ8" i="33"/>
  <c r="T132" i="47" s="1"/>
  <c r="T142" i="47" s="1"/>
  <c r="AQ8" i="33"/>
  <c r="AA132" i="47" s="1"/>
  <c r="AA142" i="47" s="1"/>
  <c r="AA8" i="33"/>
  <c r="K132" i="47" s="1"/>
  <c r="K142" i="47" s="1"/>
  <c r="AP8" i="33"/>
  <c r="Z132" i="47" s="1"/>
  <c r="Z142" i="47" s="1"/>
  <c r="AT6" i="33"/>
  <c r="AD130" i="47" s="1"/>
  <c r="AD140" i="47" s="1"/>
  <c r="AB7" i="33"/>
  <c r="L131" i="47" s="1"/>
  <c r="L141" i="47" s="1"/>
  <c r="AS4" i="33"/>
  <c r="AC128" i="47" s="1"/>
  <c r="AC138" i="47" s="1"/>
  <c r="AC23" i="33"/>
  <c r="H35" i="47" s="1"/>
  <c r="Y8" i="33"/>
  <c r="I132" i="47" s="1"/>
  <c r="I142" i="47" s="1"/>
  <c r="AE4" i="33"/>
  <c r="O128" i="47" s="1"/>
  <c r="O138" i="47" s="1"/>
  <c r="AY6" i="33"/>
  <c r="AI130" i="47" s="1"/>
  <c r="AI140" i="47" s="1"/>
  <c r="AJ133" i="47"/>
  <c r="AJ143" i="47" s="1"/>
  <c r="AC21" i="33"/>
  <c r="F35" i="47" s="1"/>
  <c r="AB22" i="33"/>
  <c r="G34" i="47" s="1"/>
  <c r="Y4" i="33"/>
  <c r="I128" i="47" s="1"/>
  <c r="I138" i="47" s="1"/>
  <c r="AA3" i="33"/>
  <c r="K127" i="47" s="1"/>
  <c r="K137" i="47" s="1"/>
  <c r="U5" i="33"/>
  <c r="E129" i="47" s="1"/>
  <c r="E139" i="47" s="1"/>
  <c r="AZ3" i="33"/>
  <c r="AJ127" i="47" s="1"/>
  <c r="AJ137" i="47" s="1"/>
  <c r="AX5" i="33"/>
  <c r="AH129" i="47" s="1"/>
  <c r="AH139" i="47" s="1"/>
  <c r="Z24" i="33"/>
  <c r="I32" i="47" s="1"/>
  <c r="AP5" i="33"/>
  <c r="Z129" i="47" s="1"/>
  <c r="Z139" i="47" s="1"/>
  <c r="AC22" i="33"/>
  <c r="G35" i="47" s="1"/>
  <c r="T4" i="33"/>
  <c r="D128" i="47" s="1"/>
  <c r="D138" i="47" s="1"/>
  <c r="T6" i="33"/>
  <c r="D130" i="47" s="1"/>
  <c r="D140" i="47" s="1"/>
  <c r="AU7" i="33"/>
  <c r="AE131" i="47" s="1"/>
  <c r="AE141" i="47" s="1"/>
  <c r="AS7" i="33"/>
  <c r="AC131" i="47" s="1"/>
  <c r="AC141" i="47" s="1"/>
  <c r="AO8" i="33"/>
  <c r="Y132" i="47" s="1"/>
  <c r="Y142" i="47" s="1"/>
  <c r="AS6" i="33"/>
  <c r="AC130" i="47" s="1"/>
  <c r="AC140" i="47" s="1"/>
  <c r="AI6" i="33"/>
  <c r="S130" i="47" s="1"/>
  <c r="S140" i="47" s="1"/>
  <c r="Z6" i="33"/>
  <c r="J130" i="47" s="1"/>
  <c r="J140" i="47" s="1"/>
  <c r="AO6" i="33"/>
  <c r="Y130" i="47" s="1"/>
  <c r="Y140" i="47" s="1"/>
  <c r="Z26" i="33"/>
  <c r="K32" i="47" s="1"/>
  <c r="AM7" i="33"/>
  <c r="W131" i="47" s="1"/>
  <c r="W141" i="47" s="1"/>
  <c r="AZ5" i="33"/>
  <c r="AJ129" i="47" s="1"/>
  <c r="AJ139" i="47" s="1"/>
  <c r="AX4" i="33"/>
  <c r="AH128" i="47" s="1"/>
  <c r="AH138" i="47" s="1"/>
  <c r="AH4" i="33"/>
  <c r="R128" i="47" s="1"/>
  <c r="R138" i="47" s="1"/>
  <c r="AK3" i="33"/>
  <c r="U127" i="47" s="1"/>
  <c r="U137" i="47" s="1"/>
  <c r="AQ5" i="33"/>
  <c r="AA129" i="47" s="1"/>
  <c r="AA139" i="47" s="1"/>
  <c r="Z23" i="33"/>
  <c r="H32" i="47" s="1"/>
  <c r="AF5" i="33"/>
  <c r="P129" i="47" s="1"/>
  <c r="P139" i="47" s="1"/>
  <c r="Z22" i="33"/>
  <c r="G32" i="47" s="1"/>
  <c r="AO5" i="33"/>
  <c r="Y129" i="47" s="1"/>
  <c r="Y139" i="47" s="1"/>
  <c r="AD22" i="33"/>
  <c r="G36" i="47" s="1"/>
  <c r="T133" i="47"/>
  <c r="T143" i="47" s="1"/>
  <c r="AF3" i="33"/>
  <c r="P127" i="47" s="1"/>
  <c r="P137" i="47" s="1"/>
  <c r="AC5" i="33"/>
  <c r="M129" i="47" s="1"/>
  <c r="M139" i="47" s="1"/>
  <c r="X3" i="33"/>
  <c r="H127" i="47" s="1"/>
  <c r="H137" i="47" s="1"/>
  <c r="AA21" i="33"/>
  <c r="F33" i="47" s="1"/>
  <c r="X6" i="33"/>
  <c r="H130" i="47" s="1"/>
  <c r="H140" i="47" s="1"/>
  <c r="W6" i="33"/>
  <c r="G130" i="47" s="1"/>
  <c r="G140" i="47" s="1"/>
  <c r="Y7" i="33"/>
  <c r="I131" i="47" s="1"/>
  <c r="I141" i="47" s="1"/>
  <c r="U6" i="33"/>
  <c r="E130" i="47" s="1"/>
  <c r="E140" i="47" s="1"/>
  <c r="AO7" i="33"/>
  <c r="Y131" i="47" s="1"/>
  <c r="Y141" i="47" s="1"/>
  <c r="AC7" i="33"/>
  <c r="M131" i="47" s="1"/>
  <c r="M141" i="47" s="1"/>
  <c r="AV8" i="33"/>
  <c r="AF132" i="47" s="1"/>
  <c r="AF142" i="47" s="1"/>
  <c r="AF8" i="33"/>
  <c r="P132" i="47" s="1"/>
  <c r="P142" i="47" s="1"/>
  <c r="AM8" i="33"/>
  <c r="W132" i="47" s="1"/>
  <c r="W142" i="47" s="1"/>
  <c r="AD8" i="33"/>
  <c r="N132" i="47" s="1"/>
  <c r="N142" i="47" s="1"/>
  <c r="AL8" i="33"/>
  <c r="V132" i="47" s="1"/>
  <c r="V142" i="47" s="1"/>
  <c r="AL6" i="33"/>
  <c r="V130" i="47" s="1"/>
  <c r="V140" i="47" s="1"/>
  <c r="Z30" i="33"/>
  <c r="O32" i="47" s="1"/>
  <c r="AD32" i="33"/>
  <c r="Q36" i="47" s="1"/>
  <c r="AB35" i="33"/>
  <c r="T34" i="47" s="1"/>
  <c r="Z38" i="33"/>
  <c r="W32" i="47" s="1"/>
  <c r="AD40" i="33"/>
  <c r="Y36" i="47" s="1"/>
  <c r="AB43" i="33"/>
  <c r="AB34" i="47" s="1"/>
  <c r="AB51" i="33"/>
  <c r="AJ34" i="47" s="1"/>
  <c r="AC27" i="33"/>
  <c r="L35" i="47" s="1"/>
  <c r="AE30" i="33"/>
  <c r="O37" i="47" s="1"/>
  <c r="AC33" i="33"/>
  <c r="R35" i="47" s="1"/>
  <c r="AA36" i="33"/>
  <c r="U33" i="47" s="1"/>
  <c r="AE38" i="33"/>
  <c r="W37" i="47" s="1"/>
  <c r="AC41" i="33"/>
  <c r="Z35" i="47" s="1"/>
  <c r="AA44" i="33"/>
  <c r="AC33" i="47" s="1"/>
  <c r="AE46" i="33"/>
  <c r="AE37" i="47" s="1"/>
  <c r="AC49" i="33"/>
  <c r="AH35" i="47" s="1"/>
  <c r="AA52" i="33"/>
  <c r="AK33" i="47" s="1"/>
  <c r="AE39" i="33"/>
  <c r="X37" i="47" s="1"/>
  <c r="AA47" i="33"/>
  <c r="AF33" i="47" s="1"/>
  <c r="AD46" i="33"/>
  <c r="AE36" i="47" s="1"/>
  <c r="AD25" i="33"/>
  <c r="J36" i="47" s="1"/>
  <c r="AJ7" i="33"/>
  <c r="T131" i="47" s="1"/>
  <c r="T141" i="47" s="1"/>
  <c r="W133" i="47"/>
  <c r="W143" i="47" s="1"/>
  <c r="AD3" i="33"/>
  <c r="N127" i="47" s="1"/>
  <c r="N137" i="47" s="1"/>
  <c r="S133" i="47"/>
  <c r="S143" i="47" s="1"/>
  <c r="Z21" i="33"/>
  <c r="F32" i="47" s="1"/>
  <c r="U8" i="33"/>
  <c r="E132" i="47" s="1"/>
  <c r="E142" i="47" s="1"/>
  <c r="AZ4" i="33"/>
  <c r="AJ128" i="47" s="1"/>
  <c r="AJ138" i="47" s="1"/>
  <c r="AY8" i="33"/>
  <c r="AI132" i="47" s="1"/>
  <c r="AI142" i="47" s="1"/>
  <c r="AX7" i="33"/>
  <c r="AH131" i="47" s="1"/>
  <c r="AH141" i="47" s="1"/>
  <c r="AD21" i="33"/>
  <c r="F36" i="47" s="1"/>
  <c r="AF4" i="33"/>
  <c r="P128" i="47" s="1"/>
  <c r="P138" i="47" s="1"/>
  <c r="AK5" i="33"/>
  <c r="U129" i="47" s="1"/>
  <c r="U139" i="47" s="1"/>
  <c r="AT4" i="33"/>
  <c r="AD128" i="47" s="1"/>
  <c r="AD138" i="47" s="1"/>
  <c r="AB21" i="33"/>
  <c r="F34" i="47" s="1"/>
  <c r="I133" i="47"/>
  <c r="I143" i="47" s="1"/>
  <c r="AE23" i="33"/>
  <c r="H37" i="47" s="1"/>
  <c r="AP7" i="33"/>
  <c r="Z131" i="47" s="1"/>
  <c r="Z141" i="47" s="1"/>
  <c r="AK8" i="33"/>
  <c r="U132" i="47" s="1"/>
  <c r="U142" i="47" s="1"/>
  <c r="AR6" i="33"/>
  <c r="AB130" i="47" s="1"/>
  <c r="AB140" i="47" s="1"/>
  <c r="AA6" i="33"/>
  <c r="K130" i="47" s="1"/>
  <c r="K140" i="47" s="1"/>
  <c r="AN6" i="33"/>
  <c r="X130" i="47" s="1"/>
  <c r="X140" i="47" s="1"/>
  <c r="AV6" i="33"/>
  <c r="AF130" i="47" s="1"/>
  <c r="AF140" i="47" s="1"/>
  <c r="AD26" i="33"/>
  <c r="K36" i="47" s="1"/>
  <c r="AD29" i="33"/>
  <c r="N36" i="47" s="1"/>
  <c r="AB32" i="33"/>
  <c r="Q34" i="47" s="1"/>
  <c r="Z35" i="33"/>
  <c r="T32" i="47" s="1"/>
  <c r="AD37" i="33"/>
  <c r="V36" i="47" s="1"/>
  <c r="AB40" i="33"/>
  <c r="Y34" i="47" s="1"/>
  <c r="Z43" i="33"/>
  <c r="AB32" i="47" s="1"/>
  <c r="AD45" i="33"/>
  <c r="AD36" i="47" s="1"/>
  <c r="AB48" i="33"/>
  <c r="AG34" i="47" s="1"/>
  <c r="AQ7" i="33"/>
  <c r="AA131" i="47" s="1"/>
  <c r="AA141" i="47" s="1"/>
  <c r="AL3" i="33"/>
  <c r="V127" i="47" s="1"/>
  <c r="V137" i="47" s="1"/>
  <c r="AD7" i="33"/>
  <c r="N131" i="47" s="1"/>
  <c r="N141" i="47" s="1"/>
  <c r="AA4" i="33"/>
  <c r="K128" i="47" s="1"/>
  <c r="K138" i="47" s="1"/>
  <c r="O133" i="47"/>
  <c r="O143" i="47" s="1"/>
  <c r="AS3" i="33"/>
  <c r="AC127" i="47" s="1"/>
  <c r="AC137" i="47" s="1"/>
  <c r="AY5" i="33"/>
  <c r="AI129" i="47" s="1"/>
  <c r="AI139" i="47" s="1"/>
  <c r="T3" i="33"/>
  <c r="D127" i="47" s="1"/>
  <c r="D137" i="47" s="1"/>
  <c r="W5" i="33"/>
  <c r="G129" i="47" s="1"/>
  <c r="G139" i="47" s="1"/>
  <c r="AR4" i="33"/>
  <c r="AB128" i="47" s="1"/>
  <c r="AB138" i="47" s="1"/>
  <c r="Y133" i="47"/>
  <c r="Y143" i="47" s="1"/>
  <c r="AZ8" i="33"/>
  <c r="AJ132" i="47" s="1"/>
  <c r="AJ142" i="47" s="1"/>
  <c r="AM5" i="33"/>
  <c r="W129" i="47" s="1"/>
  <c r="W139" i="47" s="1"/>
  <c r="AE5" i="33"/>
  <c r="O129" i="47" s="1"/>
  <c r="O139" i="47" s="1"/>
  <c r="AW5" i="33"/>
  <c r="AG129" i="47" s="1"/>
  <c r="AG139" i="47" s="1"/>
  <c r="Z4" i="33"/>
  <c r="J128" i="47" s="1"/>
  <c r="J138" i="47" s="1"/>
  <c r="AX3" i="33"/>
  <c r="AH127" i="47" s="1"/>
  <c r="AH137" i="47" s="1"/>
  <c r="AP3" i="33"/>
  <c r="Z127" i="47" s="1"/>
  <c r="Z137" i="47" s="1"/>
  <c r="BA3" i="33"/>
  <c r="AK127" i="47" s="1"/>
  <c r="AK137" i="47" s="1"/>
  <c r="M133" i="47"/>
  <c r="M143" i="47" s="1"/>
  <c r="AG3" i="33"/>
  <c r="Q127" i="47" s="1"/>
  <c r="Q137" i="47" s="1"/>
  <c r="AU3" i="33"/>
  <c r="AE127" i="47" s="1"/>
  <c r="AE137" i="47" s="1"/>
  <c r="Y5" i="33"/>
  <c r="I129" i="47" s="1"/>
  <c r="I139" i="47" s="1"/>
  <c r="AD5" i="33"/>
  <c r="N129" i="47" s="1"/>
  <c r="N139" i="47" s="1"/>
  <c r="AH133" i="47"/>
  <c r="AH143" i="47" s="1"/>
  <c r="AE3" i="33"/>
  <c r="O127" i="47" s="1"/>
  <c r="O137" i="47" s="1"/>
  <c r="AN3" i="33"/>
  <c r="X127" i="47" s="1"/>
  <c r="X137" i="47" s="1"/>
  <c r="J133" i="47"/>
  <c r="J143" i="47" s="1"/>
  <c r="AC20" i="33"/>
  <c r="E35" i="47" s="1"/>
  <c r="AJ4" i="33"/>
  <c r="T128" i="47" s="1"/>
  <c r="T138" i="47" s="1"/>
  <c r="BA4" i="33"/>
  <c r="AK128" i="47" s="1"/>
  <c r="AK138" i="47" s="1"/>
  <c r="V4" i="33"/>
  <c r="F128" i="47" s="1"/>
  <c r="F138" i="47" s="1"/>
  <c r="AA23" i="33"/>
  <c r="H33" i="47" s="1"/>
  <c r="AE21" i="33"/>
  <c r="F37" i="47" s="1"/>
  <c r="W7" i="33"/>
  <c r="G131" i="47" s="1"/>
  <c r="G141" i="47" s="1"/>
  <c r="V6" i="33"/>
  <c r="F130" i="47" s="1"/>
  <c r="F140" i="47" s="1"/>
  <c r="U7" i="33"/>
  <c r="E131" i="47" s="1"/>
  <c r="E141" i="47" s="1"/>
  <c r="AX6" i="33"/>
  <c r="AH130" i="47" s="1"/>
  <c r="AH140" i="47" s="1"/>
  <c r="AC24" i="33"/>
  <c r="I35" i="47" s="1"/>
  <c r="AT5" i="33"/>
  <c r="AD129" i="47" s="1"/>
  <c r="AD139" i="47" s="1"/>
  <c r="AY3" i="33"/>
  <c r="AI127" i="47" s="1"/>
  <c r="AI137" i="47" s="1"/>
  <c r="AI133" i="47"/>
  <c r="AI143" i="47" s="1"/>
  <c r="AM4" i="33"/>
  <c r="W128" i="47" s="1"/>
  <c r="W138" i="47" s="1"/>
  <c r="AI3" i="33"/>
  <c r="S127" i="47" s="1"/>
  <c r="S137" i="47" s="1"/>
  <c r="AI4" i="33"/>
  <c r="S128" i="47" s="1"/>
  <c r="S138" i="47" s="1"/>
  <c r="AL4" i="33"/>
  <c r="V128" i="47" s="1"/>
  <c r="V138" i="47" s="1"/>
  <c r="AY4" i="33"/>
  <c r="AI128" i="47" s="1"/>
  <c r="AI138" i="47" s="1"/>
  <c r="AC4" i="33"/>
  <c r="M128" i="47" s="1"/>
  <c r="M138" i="47" s="1"/>
  <c r="AR3" i="33"/>
  <c r="AB127" i="47" s="1"/>
  <c r="AB137" i="47" s="1"/>
  <c r="X8" i="33"/>
  <c r="H132" i="47" s="1"/>
  <c r="H142" i="47" s="1"/>
  <c r="AE22" i="33"/>
  <c r="G37" i="47" s="1"/>
  <c r="AP4" i="33"/>
  <c r="Z128" i="47" s="1"/>
  <c r="Z138" i="47" s="1"/>
  <c r="BA7" i="33"/>
  <c r="AK131" i="47" s="1"/>
  <c r="AK141" i="47" s="1"/>
  <c r="H133" i="47"/>
  <c r="H143" i="47" s="1"/>
  <c r="AG8" i="33"/>
  <c r="Q132" i="47" s="1"/>
  <c r="Q142" i="47" s="1"/>
  <c r="AP6" i="33"/>
  <c r="Z130" i="47" s="1"/>
  <c r="Z140" i="47" s="1"/>
  <c r="AU6" i="33"/>
  <c r="AE130" i="47" s="1"/>
  <c r="AE140" i="47" s="1"/>
  <c r="AB27" i="33"/>
  <c r="L34" i="47" s="1"/>
  <c r="Z32" i="33"/>
  <c r="Q32" i="47" s="1"/>
  <c r="AD36" i="33"/>
  <c r="U36" i="47" s="1"/>
  <c r="AB41" i="33"/>
  <c r="Z34" i="47" s="1"/>
  <c r="AE28" i="33"/>
  <c r="M37" i="47" s="1"/>
  <c r="AD27" i="33"/>
  <c r="L36" i="47" s="1"/>
  <c r="AD31" i="33"/>
  <c r="P36" i="47" s="1"/>
  <c r="AD35" i="33"/>
  <c r="T36" i="47" s="1"/>
  <c r="Z39" i="33"/>
  <c r="X32" i="47" s="1"/>
  <c r="AB42" i="33"/>
  <c r="AA34" i="47" s="1"/>
  <c r="AB46" i="33"/>
  <c r="AE34" i="47" s="1"/>
  <c r="AD49" i="33"/>
  <c r="AH36" i="47" s="1"/>
  <c r="AB52" i="33"/>
  <c r="AK34" i="47" s="1"/>
  <c r="AA41" i="33"/>
  <c r="Z33" i="47" s="1"/>
  <c r="AE49" i="33"/>
  <c r="AH37" i="47" s="1"/>
  <c r="AB47" i="33"/>
  <c r="AF34" i="47" s="1"/>
  <c r="AE25" i="33"/>
  <c r="J37" i="47" s="1"/>
  <c r="AC28" i="33"/>
  <c r="M35" i="47" s="1"/>
  <c r="U65" i="33"/>
  <c r="Q138" i="33"/>
  <c r="U51" i="33"/>
  <c r="R78" i="33"/>
  <c r="T51" i="33"/>
  <c r="BA5" i="33"/>
  <c r="AK129" i="47" s="1"/>
  <c r="AK139" i="47" s="1"/>
  <c r="X7" i="33"/>
  <c r="H131" i="47" s="1"/>
  <c r="H141" i="47" s="1"/>
  <c r="AR7" i="33"/>
  <c r="AB131" i="47" s="1"/>
  <c r="AB141" i="47" s="1"/>
  <c r="AW4" i="33"/>
  <c r="AG128" i="47" s="1"/>
  <c r="AG138" i="47" s="1"/>
  <c r="AU8" i="33"/>
  <c r="AE132" i="47" s="1"/>
  <c r="AE142" i="47" s="1"/>
  <c r="AT8" i="33"/>
  <c r="AD132" i="47" s="1"/>
  <c r="AD142" i="47" s="1"/>
  <c r="Z28" i="33"/>
  <c r="M32" i="47" s="1"/>
  <c r="AB33" i="33"/>
  <c r="R34" i="47" s="1"/>
  <c r="AD48" i="33"/>
  <c r="AG36" i="47" s="1"/>
  <c r="AC29" i="33"/>
  <c r="N35" i="47" s="1"/>
  <c r="AE32" i="33"/>
  <c r="Q37" i="47" s="1"/>
  <c r="AE36" i="33"/>
  <c r="U37" i="47" s="1"/>
  <c r="AA40" i="33"/>
  <c r="Y33" i="47" s="1"/>
  <c r="AC43" i="33"/>
  <c r="AB35" i="47" s="1"/>
  <c r="AC47" i="33"/>
  <c r="AF35" i="47" s="1"/>
  <c r="AE50" i="33"/>
  <c r="AI37" i="47" s="1"/>
  <c r="AA37" i="33"/>
  <c r="V33" i="47" s="1"/>
  <c r="AA49" i="33"/>
  <c r="AH33" i="47" s="1"/>
  <c r="AD52" i="33"/>
  <c r="AK36" i="47" s="1"/>
  <c r="AB28" i="33"/>
  <c r="M34" i="47" s="1"/>
  <c r="AA29" i="33"/>
  <c r="N33" i="47" s="1"/>
  <c r="AE31" i="33"/>
  <c r="P37" i="47" s="1"/>
  <c r="AE35" i="33"/>
  <c r="T37" i="47" s="1"/>
  <c r="AC42" i="33"/>
  <c r="AA35" i="47" s="1"/>
  <c r="AE51" i="33"/>
  <c r="AJ37" i="47" s="1"/>
  <c r="S110" i="33"/>
  <c r="J17" i="45" s="1"/>
  <c r="U110" i="33"/>
  <c r="L17" i="45" s="1"/>
  <c r="V109" i="33"/>
  <c r="M16" i="45" s="1"/>
  <c r="R25" i="33"/>
  <c r="AF6" i="33"/>
  <c r="P130" i="47" s="1"/>
  <c r="P140" i="47" s="1"/>
  <c r="AC3" i="33"/>
  <c r="M127" i="47" s="1"/>
  <c r="M137" i="47" s="1"/>
  <c r="V8" i="33"/>
  <c r="F132" i="47" s="1"/>
  <c r="F142" i="47" s="1"/>
  <c r="E133" i="47"/>
  <c r="E143" i="47" s="1"/>
  <c r="AA20" i="33"/>
  <c r="E33" i="47" s="1"/>
  <c r="AV7" i="33"/>
  <c r="AF131" i="47" s="1"/>
  <c r="AF141" i="47" s="1"/>
  <c r="AC8" i="33"/>
  <c r="M132" i="47" s="1"/>
  <c r="M142" i="47" s="1"/>
  <c r="AH6" i="33"/>
  <c r="R130" i="47" s="1"/>
  <c r="R140" i="47" s="1"/>
  <c r="AM6" i="33"/>
  <c r="W130" i="47" s="1"/>
  <c r="W140" i="47" s="1"/>
  <c r="AD28" i="33"/>
  <c r="M36" i="47" s="1"/>
  <c r="AB37" i="33"/>
  <c r="V34" i="47" s="1"/>
  <c r="Z42" i="33"/>
  <c r="AA32" i="47" s="1"/>
  <c r="AC25" i="33"/>
  <c r="J35" i="47" s="1"/>
  <c r="AZ7" i="33"/>
  <c r="AJ131" i="47" s="1"/>
  <c r="AJ141" i="47" s="1"/>
  <c r="AI5" i="33"/>
  <c r="S129" i="47" s="1"/>
  <c r="S139" i="47" s="1"/>
  <c r="AX8" i="33"/>
  <c r="AH132" i="47" s="1"/>
  <c r="AH142" i="47" s="1"/>
  <c r="AH7" i="33"/>
  <c r="R131" i="47" s="1"/>
  <c r="R141" i="47" s="1"/>
  <c r="AR8" i="33"/>
  <c r="AB132" i="47" s="1"/>
  <c r="AB142" i="47" s="1"/>
  <c r="AI8" i="33"/>
  <c r="S132" i="47" s="1"/>
  <c r="S142" i="47" s="1"/>
  <c r="AH8" i="33"/>
  <c r="R132" i="47" s="1"/>
  <c r="R142" i="47" s="1"/>
  <c r="AD6" i="33"/>
  <c r="N130" i="47" s="1"/>
  <c r="N140" i="47" s="1"/>
  <c r="AB29" i="33"/>
  <c r="N34" i="47" s="1"/>
  <c r="Z34" i="33"/>
  <c r="S32" i="47" s="1"/>
  <c r="AD38" i="33"/>
  <c r="W36" i="47" s="1"/>
  <c r="AA30" i="33"/>
  <c r="O33" i="47" s="1"/>
  <c r="AA34" i="33"/>
  <c r="S33" i="47" s="1"/>
  <c r="AC37" i="33"/>
  <c r="V35" i="47" s="1"/>
  <c r="AE40" i="33"/>
  <c r="Y37" i="47" s="1"/>
  <c r="AE44" i="33"/>
  <c r="AC37" i="47" s="1"/>
  <c r="AA48" i="33"/>
  <c r="AG33" i="47" s="1"/>
  <c r="AC51" i="33"/>
  <c r="AJ35" i="47" s="1"/>
  <c r="AE41" i="33"/>
  <c r="Z37" i="47" s="1"/>
  <c r="AA51" i="33"/>
  <c r="AJ33" i="47" s="1"/>
  <c r="Z25" i="33"/>
  <c r="J32" i="47" s="1"/>
  <c r="AE29" i="33"/>
  <c r="N37" i="47" s="1"/>
  <c r="AC32" i="33"/>
  <c r="Q35" i="47" s="1"/>
  <c r="AC36" i="33"/>
  <c r="U35" i="47" s="1"/>
  <c r="AC44" i="33"/>
  <c r="AC35" i="47" s="1"/>
  <c r="Z48" i="33"/>
  <c r="AG32" i="47" s="1"/>
  <c r="R110" i="33"/>
  <c r="I17" i="45" s="1"/>
  <c r="T38" i="33"/>
  <c r="V38" i="33"/>
  <c r="U38" i="33"/>
  <c r="AB6" i="33"/>
  <c r="L130" i="47" s="1"/>
  <c r="L140" i="47" s="1"/>
  <c r="W8" i="33"/>
  <c r="G132" i="47" s="1"/>
  <c r="G142" i="47" s="1"/>
  <c r="AD133" i="47"/>
  <c r="AD143" i="47" s="1"/>
  <c r="W3" i="33"/>
  <c r="G127" i="47" s="1"/>
  <c r="G137" i="47" s="1"/>
  <c r="D133" i="47"/>
  <c r="D143" i="47" s="1"/>
  <c r="AW7" i="33"/>
  <c r="AG131" i="47" s="1"/>
  <c r="AG141" i="47" s="1"/>
  <c r="AI7" i="33"/>
  <c r="S131" i="47" s="1"/>
  <c r="S141" i="47" s="1"/>
  <c r="AW8" i="33"/>
  <c r="AG132" i="47" s="1"/>
  <c r="AG142" i="47" s="1"/>
  <c r="AJ6" i="33"/>
  <c r="T130" i="47" s="1"/>
  <c r="T140" i="47" s="1"/>
  <c r="AC6" i="33"/>
  <c r="M130" i="47" s="1"/>
  <c r="M140" i="47" s="1"/>
  <c r="AK6" i="33"/>
  <c r="U130" i="47" s="1"/>
  <c r="U140" i="47" s="1"/>
  <c r="AD30" i="33"/>
  <c r="O36" i="47" s="1"/>
  <c r="AD42" i="33"/>
  <c r="AA36" i="47" s="1"/>
  <c r="AA26" i="33"/>
  <c r="K33" i="47" s="1"/>
  <c r="AB30" i="33"/>
  <c r="O34" i="47" s="1"/>
  <c r="AD33" i="33"/>
  <c r="R36" i="47" s="1"/>
  <c r="Z37" i="33"/>
  <c r="V32" i="47" s="1"/>
  <c r="Z41" i="33"/>
  <c r="Z32" i="47" s="1"/>
  <c r="AB44" i="33"/>
  <c r="AC34" i="47" s="1"/>
  <c r="AD47" i="33"/>
  <c r="AF36" i="47" s="1"/>
  <c r="Z51" i="33"/>
  <c r="AJ32" i="47" s="1"/>
  <c r="AE37" i="33"/>
  <c r="V37" i="47" s="1"/>
  <c r="AA45" i="33"/>
  <c r="AD33" i="47" s="1"/>
  <c r="AC52" i="33"/>
  <c r="AK35" i="47" s="1"/>
  <c r="Z52" i="33"/>
  <c r="AK32" i="47" s="1"/>
  <c r="AA27" i="33"/>
  <c r="L33" i="47" s="1"/>
  <c r="T65" i="33"/>
  <c r="T110" i="33"/>
  <c r="K17" i="45" s="1"/>
  <c r="U109" i="33"/>
  <c r="L16" i="45" s="1"/>
  <c r="U25" i="33"/>
  <c r="T78" i="33"/>
  <c r="U3" i="33"/>
  <c r="E127" i="47" s="1"/>
  <c r="E137" i="47" s="1"/>
  <c r="R133" i="47"/>
  <c r="R143" i="47" s="1"/>
  <c r="T7" i="33"/>
  <c r="D131" i="47" s="1"/>
  <c r="D141" i="47" s="1"/>
  <c r="AS8" i="33"/>
  <c r="AC132" i="47" s="1"/>
  <c r="AC142" i="47" s="1"/>
  <c r="AQ6" i="33"/>
  <c r="AA130" i="47" s="1"/>
  <c r="AA140" i="47" s="1"/>
  <c r="AW6" i="33"/>
  <c r="AG130" i="47" s="1"/>
  <c r="AG140" i="47" s="1"/>
  <c r="AB25" i="33"/>
  <c r="J34" i="47" s="1"/>
  <c r="AB31" i="33"/>
  <c r="P34" i="47" s="1"/>
  <c r="Z36" i="33"/>
  <c r="U32" i="47" s="1"/>
  <c r="AE26" i="33"/>
  <c r="K37" i="47" s="1"/>
  <c r="Z31" i="33"/>
  <c r="P32" i="47" s="1"/>
  <c r="AB34" i="33"/>
  <c r="S34" i="47" s="1"/>
  <c r="AB38" i="33"/>
  <c r="W34" i="47" s="1"/>
  <c r="AD41" i="33"/>
  <c r="Z36" i="47" s="1"/>
  <c r="Z45" i="33"/>
  <c r="AD32" i="47" s="1"/>
  <c r="Z49" i="33"/>
  <c r="AH32" i="47" s="1"/>
  <c r="AD51" i="33"/>
  <c r="AJ36" i="47" s="1"/>
  <c r="AA39" i="33"/>
  <c r="X33" i="47" s="1"/>
  <c r="AE47" i="33"/>
  <c r="AF37" i="47" s="1"/>
  <c r="AB45" i="33"/>
  <c r="AD34" i="47" s="1"/>
  <c r="AA25" i="33"/>
  <c r="J33" i="47" s="1"/>
  <c r="AE27" i="33"/>
  <c r="L37" i="47" s="1"/>
  <c r="V51" i="33"/>
  <c r="V25" i="33"/>
  <c r="AL5" i="33"/>
  <c r="V129" i="47" s="1"/>
  <c r="V139" i="47" s="1"/>
  <c r="AB20" i="33"/>
  <c r="E34" i="47" s="1"/>
  <c r="V7" i="33"/>
  <c r="F131" i="47" s="1"/>
  <c r="F141" i="47" s="1"/>
  <c r="AN7" i="33"/>
  <c r="X131" i="47" s="1"/>
  <c r="X141" i="47" s="1"/>
  <c r="AB8" i="33"/>
  <c r="L132" i="47" s="1"/>
  <c r="L142" i="47" s="1"/>
  <c r="Z8" i="33"/>
  <c r="J132" i="47" s="1"/>
  <c r="J142" i="47" s="1"/>
  <c r="Z40" i="33"/>
  <c r="Y32" i="47" s="1"/>
  <c r="Z46" i="33"/>
  <c r="AE32" i="47" s="1"/>
  <c r="AA28" i="33"/>
  <c r="M33" i="47" s="1"/>
  <c r="AA32" i="33"/>
  <c r="Q33" i="47" s="1"/>
  <c r="AC35" i="33"/>
  <c r="T35" i="47" s="1"/>
  <c r="AC39" i="33"/>
  <c r="X35" i="47" s="1"/>
  <c r="AE42" i="33"/>
  <c r="AA37" i="47" s="1"/>
  <c r="AA46" i="33"/>
  <c r="AE33" i="47" s="1"/>
  <c r="AA50" i="33"/>
  <c r="AI33" i="47" s="1"/>
  <c r="AA35" i="33"/>
  <c r="T33" i="47" s="1"/>
  <c r="AE45" i="33"/>
  <c r="AD37" i="47" s="1"/>
  <c r="Z50" i="33"/>
  <c r="AI32" i="47" s="1"/>
  <c r="Z27" i="33"/>
  <c r="L32" i="47" s="1"/>
  <c r="AE8" i="33"/>
  <c r="O132" i="47" s="1"/>
  <c r="O142" i="47" s="1"/>
  <c r="Z44" i="33"/>
  <c r="AC32" i="47" s="1"/>
  <c r="AB36" i="33"/>
  <c r="U34" i="47" s="1"/>
  <c r="AB50" i="33"/>
  <c r="AI34" i="47" s="1"/>
  <c r="AC40" i="33"/>
  <c r="Y35" i="47" s="1"/>
  <c r="S38" i="33"/>
  <c r="V78" i="33"/>
  <c r="AE6" i="33"/>
  <c r="O130" i="47" s="1"/>
  <c r="O140" i="47" s="1"/>
  <c r="AC45" i="33"/>
  <c r="AD35" i="47" s="1"/>
  <c r="AD44" i="33"/>
  <c r="AC36" i="47" s="1"/>
  <c r="AC30" i="33"/>
  <c r="O35" i="47" s="1"/>
  <c r="Q6" i="33"/>
  <c r="S78" i="33"/>
  <c r="AD50" i="33"/>
  <c r="AI36" i="47" s="1"/>
  <c r="AC31" i="33"/>
  <c r="P35" i="47" s="1"/>
  <c r="AD39" i="33"/>
  <c r="X36" i="47" s="1"/>
  <c r="AC34" i="33"/>
  <c r="S35" i="47" s="1"/>
  <c r="AB49" i="33"/>
  <c r="AH34" i="47" s="1"/>
  <c r="AA31" i="33"/>
  <c r="P33" i="47" s="1"/>
  <c r="AC46" i="33"/>
  <c r="AE35" i="47" s="1"/>
  <c r="R65" i="33"/>
  <c r="AA38" i="33"/>
  <c r="W33" i="47" s="1"/>
  <c r="AC26" i="33"/>
  <c r="K35" i="47" s="1"/>
  <c r="Z3" i="33"/>
  <c r="J127" i="47" s="1"/>
  <c r="J137" i="47" s="1"/>
  <c r="AE34" i="33"/>
  <c r="S37" i="47" s="1"/>
  <c r="AE48" i="33"/>
  <c r="AG37" i="47" s="1"/>
  <c r="AB26" i="33"/>
  <c r="K34" i="47" s="1"/>
  <c r="AC48" i="33"/>
  <c r="AG35" i="47" s="1"/>
  <c r="S139" i="33"/>
  <c r="R38" i="33"/>
  <c r="AE33" i="33"/>
  <c r="R37" i="47" s="1"/>
  <c r="AK4" i="33"/>
  <c r="U128" i="47" s="1"/>
  <c r="U138" i="47" s="1"/>
  <c r="Z29" i="33"/>
  <c r="N32" i="47" s="1"/>
  <c r="AD43" i="33"/>
  <c r="AB36" i="47" s="1"/>
  <c r="AA43" i="33"/>
  <c r="AB33" i="47" s="1"/>
  <c r="AA33" i="33"/>
  <c r="R33" i="47" s="1"/>
  <c r="Q158" i="33"/>
  <c r="V110" i="33"/>
  <c r="M17" i="45" s="1"/>
  <c r="AE52" i="33"/>
  <c r="AK37" i="47" s="1"/>
  <c r="T109" i="33"/>
  <c r="K16" i="45" s="1"/>
  <c r="AD34" i="33"/>
  <c r="S36" i="47" s="1"/>
  <c r="Z33" i="33"/>
  <c r="R32" i="47" s="1"/>
  <c r="Z47" i="33"/>
  <c r="AF32" i="47" s="1"/>
  <c r="F133" i="47"/>
  <c r="F143" i="47" s="1"/>
  <c r="AN8" i="33"/>
  <c r="X132" i="47" s="1"/>
  <c r="X142" i="47" s="1"/>
  <c r="AB39" i="33"/>
  <c r="X34" i="47" s="1"/>
  <c r="AA42" i="33"/>
  <c r="AA33" i="47" s="1"/>
  <c r="AE43" i="33"/>
  <c r="AB37" i="47" s="1"/>
  <c r="AC50" i="33"/>
  <c r="AI35" i="47" s="1"/>
  <c r="AC38" i="33"/>
  <c r="W35" i="47" s="1"/>
  <c r="R109" i="33"/>
  <c r="I16" i="45" s="1"/>
  <c r="J79" i="45"/>
  <c r="S82" i="33"/>
  <c r="J83" i="45" s="1"/>
  <c r="V42" i="33"/>
  <c r="M59" i="45" s="1"/>
  <c r="M55" i="45"/>
  <c r="T42" i="33"/>
  <c r="K59" i="45" s="1"/>
  <c r="T29" i="33"/>
  <c r="K51" i="45" s="1"/>
  <c r="K47" i="45"/>
  <c r="S70" i="33"/>
  <c r="J76" i="45" s="1"/>
  <c r="J72" i="45"/>
  <c r="S43" i="33"/>
  <c r="J60" i="45" s="1"/>
  <c r="J56" i="45"/>
  <c r="S42" i="33"/>
  <c r="J59" i="45" s="1"/>
  <c r="J55" i="45"/>
  <c r="C133" i="47"/>
  <c r="C143" i="47" s="1"/>
  <c r="T83" i="33"/>
  <c r="K84" i="45" s="1"/>
  <c r="T43" i="33"/>
  <c r="K60" i="45" s="1"/>
  <c r="K48" i="45"/>
  <c r="I55" i="45"/>
  <c r="R42" i="33"/>
  <c r="I59" i="45" s="1"/>
  <c r="S26" i="33"/>
  <c r="J49" i="45" s="1"/>
  <c r="U26" i="33"/>
  <c r="L49" i="45" s="1"/>
  <c r="V26" i="33"/>
  <c r="M49" i="45" s="1"/>
  <c r="R26" i="33"/>
  <c r="I49" i="45" s="1"/>
  <c r="S68" i="33"/>
  <c r="J24" i="45" s="1"/>
  <c r="S65" i="33"/>
  <c r="J5" i="45"/>
  <c r="K79" i="45"/>
  <c r="T82" i="33"/>
  <c r="K83" i="45" s="1"/>
  <c r="S69" i="33"/>
  <c r="J75" i="45" s="1"/>
  <c r="J71" i="45"/>
  <c r="R55" i="33"/>
  <c r="I67" i="45" s="1"/>
  <c r="I56" i="45"/>
  <c r="R43" i="33"/>
  <c r="I60" i="45" s="1"/>
  <c r="T26" i="33"/>
  <c r="K49" i="45" s="1"/>
  <c r="T55" i="33"/>
  <c r="K67" i="45" s="1"/>
  <c r="J2" i="45"/>
  <c r="J4" i="47" s="1"/>
  <c r="S28" i="33"/>
  <c r="J21" i="45" s="1"/>
  <c r="S41" i="33"/>
  <c r="J22" i="45" s="1"/>
  <c r="S81" i="33"/>
  <c r="J25" i="45" s="1"/>
  <c r="S25" i="33"/>
  <c r="U56" i="33"/>
  <c r="L68" i="45" s="1"/>
  <c r="L64" i="45"/>
  <c r="I48" i="45"/>
  <c r="W24" i="33"/>
  <c r="V30" i="33" s="1"/>
  <c r="M52" i="45" s="1"/>
  <c r="V68" i="33"/>
  <c r="M24" i="45" s="1"/>
  <c r="V65" i="33"/>
  <c r="M5" i="45"/>
  <c r="S56" i="33"/>
  <c r="J68" i="45" s="1"/>
  <c r="J64" i="45"/>
  <c r="D37" i="47"/>
  <c r="C37" i="47"/>
  <c r="S7" i="33"/>
  <c r="C131" i="47" s="1"/>
  <c r="C141" i="47" s="1"/>
  <c r="W76" i="33"/>
  <c r="S6" i="33" s="1"/>
  <c r="C130" i="47" s="1"/>
  <c r="C140" i="47" s="1"/>
  <c r="R82" i="33"/>
  <c r="I83" i="45" s="1"/>
  <c r="I79" i="45"/>
  <c r="W64" i="33"/>
  <c r="W62" i="33"/>
  <c r="C5" i="47" s="1"/>
  <c r="D5" i="47" s="1"/>
  <c r="E5" i="47" s="1"/>
  <c r="T69" i="33"/>
  <c r="K75" i="45" s="1"/>
  <c r="I72" i="45"/>
  <c r="R70" i="33"/>
  <c r="I76" i="45" s="1"/>
  <c r="V69" i="33"/>
  <c r="M75" i="45" s="1"/>
  <c r="M71" i="45"/>
  <c r="S54" i="33"/>
  <c r="J23" i="45" s="1"/>
  <c r="J4" i="45"/>
  <c r="S51" i="33"/>
  <c r="R69" i="33"/>
  <c r="I75" i="45" s="1"/>
  <c r="J7" i="45"/>
  <c r="S109" i="33"/>
  <c r="J16" i="45" s="1"/>
  <c r="M72" i="45"/>
  <c r="V70" i="33"/>
  <c r="M76" i="45" s="1"/>
  <c r="J80" i="45"/>
  <c r="S83" i="33"/>
  <c r="J84" i="45" s="1"/>
  <c r="K72" i="45"/>
  <c r="T70" i="33"/>
  <c r="K76" i="45" s="1"/>
  <c r="L6" i="45"/>
  <c r="U81" i="33"/>
  <c r="L25" i="45" s="1"/>
  <c r="U78" i="33"/>
  <c r="W77" i="33"/>
  <c r="R83" i="33"/>
  <c r="I84" i="45" s="1"/>
  <c r="I80" i="45"/>
  <c r="K2" i="45"/>
  <c r="J5" i="47" s="1"/>
  <c r="K5" i="47" s="1"/>
  <c r="T28" i="33"/>
  <c r="K21" i="45" s="1"/>
  <c r="T41" i="33"/>
  <c r="K22" i="45" s="1"/>
  <c r="T54" i="33"/>
  <c r="K23" i="45" s="1"/>
  <c r="T25" i="33"/>
  <c r="W48" i="33"/>
  <c r="C4" i="47" s="1"/>
  <c r="D4" i="47" s="1"/>
  <c r="E4" i="47" s="1"/>
  <c r="BH99" i="19"/>
  <c r="B209" i="45" s="1"/>
  <c r="BH93" i="19"/>
  <c r="B203" i="45" s="1"/>
  <c r="BH87" i="19"/>
  <c r="B197" i="45" s="1"/>
  <c r="BH96" i="19"/>
  <c r="BH145" i="19"/>
  <c r="BH90" i="19"/>
  <c r="B200" i="45" s="1"/>
  <c r="BH139" i="19"/>
  <c r="BH142" i="19"/>
  <c r="BH136" i="19"/>
  <c r="AU135" i="19"/>
  <c r="AU137" i="19"/>
  <c r="BI145" i="19"/>
  <c r="BI136" i="19"/>
  <c r="BI139" i="19"/>
  <c r="BI142" i="19"/>
  <c r="BK136" i="19"/>
  <c r="BK145" i="19"/>
  <c r="AU141" i="19"/>
  <c r="BK139" i="19"/>
  <c r="BK142" i="19"/>
  <c r="BJ93" i="19"/>
  <c r="D203" i="45" s="1"/>
  <c r="AU139" i="19"/>
  <c r="BJ142" i="19"/>
  <c r="BJ145" i="19"/>
  <c r="BJ139" i="19"/>
  <c r="BJ136" i="19"/>
  <c r="AU80" i="19"/>
  <c r="F24" i="45" s="1"/>
  <c r="BL142" i="19"/>
  <c r="BL139" i="19"/>
  <c r="BL136" i="19"/>
  <c r="BL145" i="19"/>
  <c r="AU143" i="19"/>
  <c r="BL99" i="19"/>
  <c r="F209" i="45" s="1"/>
  <c r="AU97" i="19"/>
  <c r="F25" i="45" s="1"/>
  <c r="D2" i="45"/>
  <c r="I5" i="47" s="1"/>
  <c r="D42" i="45"/>
  <c r="AU76" i="19"/>
  <c r="D24" i="45" s="1"/>
  <c r="AU93" i="19"/>
  <c r="D25" i="45" s="1"/>
  <c r="BJ90" i="19"/>
  <c r="D200" i="45" s="1"/>
  <c r="BJ99" i="19"/>
  <c r="D209" i="45" s="1"/>
  <c r="AU59" i="19"/>
  <c r="D23" i="45" s="1"/>
  <c r="B18" i="47"/>
  <c r="G153" i="47" s="1"/>
  <c r="K43" i="45"/>
  <c r="C211" i="43"/>
  <c r="B13" i="47"/>
  <c r="B14" i="47"/>
  <c r="X149" i="47" s="1"/>
  <c r="C201" i="43"/>
  <c r="AE151" i="47"/>
  <c r="AD151" i="47"/>
  <c r="AJ151" i="47"/>
  <c r="D151" i="47"/>
  <c r="AA151" i="47"/>
  <c r="V151" i="47"/>
  <c r="J151" i="47"/>
  <c r="AG151" i="47"/>
  <c r="AF151" i="47"/>
  <c r="W151" i="47"/>
  <c r="F151" i="47"/>
  <c r="AB151" i="47"/>
  <c r="AC151" i="47"/>
  <c r="S151" i="47"/>
  <c r="AH151" i="47"/>
  <c r="X151" i="47"/>
  <c r="Y151" i="47"/>
  <c r="P151" i="47"/>
  <c r="AK151" i="47"/>
  <c r="M151" i="47"/>
  <c r="Z151" i="47"/>
  <c r="Q151" i="47"/>
  <c r="N151" i="47"/>
  <c r="E151" i="47"/>
  <c r="AI151" i="47"/>
  <c r="R151" i="47"/>
  <c r="I151" i="47"/>
  <c r="O151" i="47"/>
  <c r="T151" i="47"/>
  <c r="K151" i="47"/>
  <c r="H151" i="47"/>
  <c r="G151" i="47"/>
  <c r="L151" i="47"/>
  <c r="C151" i="47"/>
  <c r="U151" i="47"/>
  <c r="Z150" i="47"/>
  <c r="P150" i="47"/>
  <c r="G150" i="47"/>
  <c r="AD150" i="47"/>
  <c r="U150" i="47"/>
  <c r="E150" i="47"/>
  <c r="H150" i="47"/>
  <c r="L150" i="47"/>
  <c r="Q150" i="47"/>
  <c r="R150" i="47"/>
  <c r="W150" i="47"/>
  <c r="X150" i="47"/>
  <c r="C150" i="47"/>
  <c r="K150" i="47"/>
  <c r="T150" i="47"/>
  <c r="AF150" i="47"/>
  <c r="J150" i="47"/>
  <c r="O150" i="47"/>
  <c r="V150" i="47"/>
  <c r="AC150" i="47"/>
  <c r="Y150" i="47"/>
  <c r="D150" i="47"/>
  <c r="I150" i="47"/>
  <c r="AK150" i="47"/>
  <c r="N150" i="47"/>
  <c r="M150" i="47"/>
  <c r="AJ150" i="47"/>
  <c r="AI150" i="47"/>
  <c r="AH150" i="47"/>
  <c r="AE150" i="47"/>
  <c r="AG150" i="47"/>
  <c r="F150" i="47"/>
  <c r="AA150" i="47"/>
  <c r="AB150" i="47"/>
  <c r="S150" i="47"/>
  <c r="AJ152" i="47"/>
  <c r="D152" i="47"/>
  <c r="AG152" i="47"/>
  <c r="U152" i="47"/>
  <c r="X152" i="47"/>
  <c r="W152" i="47"/>
  <c r="E152" i="47"/>
  <c r="N152" i="47"/>
  <c r="AI152" i="47"/>
  <c r="AA152" i="47"/>
  <c r="Q152" i="47"/>
  <c r="AF152" i="47"/>
  <c r="O152" i="47"/>
  <c r="AD152" i="47"/>
  <c r="M152" i="47"/>
  <c r="AB152" i="47"/>
  <c r="S152" i="47"/>
  <c r="I152" i="47"/>
  <c r="P152" i="47"/>
  <c r="G152" i="47"/>
  <c r="V152" i="47"/>
  <c r="C152" i="47"/>
  <c r="T152" i="47"/>
  <c r="R152" i="47"/>
  <c r="AH152" i="47"/>
  <c r="H152" i="47"/>
  <c r="AC152" i="47"/>
  <c r="F152" i="47"/>
  <c r="Z152" i="47"/>
  <c r="L152" i="47"/>
  <c r="Y152" i="47"/>
  <c r="J152" i="47"/>
  <c r="AE152" i="47"/>
  <c r="K152" i="47"/>
  <c r="AK152" i="47"/>
  <c r="N118" i="47"/>
  <c r="E41" i="45"/>
  <c r="B42" i="45"/>
  <c r="F44" i="45"/>
  <c r="D41" i="45"/>
  <c r="F41" i="45"/>
  <c r="N121" i="47"/>
  <c r="N120" i="47"/>
  <c r="N123" i="47"/>
  <c r="L7" i="47"/>
  <c r="N122" i="47"/>
  <c r="E91" i="47"/>
  <c r="E92" i="47"/>
  <c r="C44" i="45"/>
  <c r="E43" i="45"/>
  <c r="F39" i="45"/>
  <c r="E39" i="45"/>
  <c r="L40" i="45"/>
  <c r="BE52" i="19"/>
  <c r="F22" i="45" s="1"/>
  <c r="BL93" i="19"/>
  <c r="F203" i="45" s="1"/>
  <c r="BL87" i="19"/>
  <c r="F197" i="45" s="1"/>
  <c r="BI93" i="19"/>
  <c r="C203" i="45" s="1"/>
  <c r="BI96" i="19"/>
  <c r="C206" i="45" s="1"/>
  <c r="BI90" i="19"/>
  <c r="C200" i="45" s="1"/>
  <c r="C2" i="45"/>
  <c r="I4" i="47" s="1"/>
  <c r="AU57" i="19"/>
  <c r="C23" i="45" s="1"/>
  <c r="AU91" i="19"/>
  <c r="C25" i="45" s="1"/>
  <c r="BI99" i="19"/>
  <c r="C209" i="45" s="1"/>
  <c r="AU74" i="19"/>
  <c r="C24" i="45" s="1"/>
  <c r="AY52" i="19"/>
  <c r="C22" i="45" s="1"/>
  <c r="BL90" i="19"/>
  <c r="F200" i="45" s="1"/>
  <c r="F2" i="45"/>
  <c r="I7" i="47" s="1"/>
  <c r="AU38" i="19"/>
  <c r="BJ96" i="19"/>
  <c r="D206" i="45" s="1"/>
  <c r="AU63" i="19"/>
  <c r="F23" i="45" s="1"/>
  <c r="BJ87" i="19"/>
  <c r="D197" i="45" s="1"/>
  <c r="BA51" i="19"/>
  <c r="D27" i="45" s="1"/>
  <c r="D58" i="45"/>
  <c r="BA52" i="19"/>
  <c r="D22" i="45" s="1"/>
  <c r="BI87" i="19"/>
  <c r="C197" i="45" s="1"/>
  <c r="BK93" i="19"/>
  <c r="E203" i="45" s="1"/>
  <c r="BK87" i="19"/>
  <c r="E197" i="45" s="1"/>
  <c r="AU95" i="19"/>
  <c r="E25" i="45" s="1"/>
  <c r="BK96" i="19"/>
  <c r="E206" i="45" s="1"/>
  <c r="AU61" i="19"/>
  <c r="E23" i="45" s="1"/>
  <c r="BK90" i="19"/>
  <c r="E200" i="45" s="1"/>
  <c r="AU78" i="19"/>
  <c r="E24" i="45" s="1"/>
  <c r="BK99" i="19"/>
  <c r="E209" i="45" s="1"/>
  <c r="BC52" i="19"/>
  <c r="E22" i="45" s="1"/>
  <c r="E2" i="45"/>
  <c r="I6" i="47" s="1"/>
  <c r="B206" i="45"/>
  <c r="E59" i="45"/>
  <c r="BC51" i="19"/>
  <c r="E27" i="45" s="1"/>
  <c r="BE51" i="19"/>
  <c r="F27" i="45" s="1"/>
  <c r="F59" i="45"/>
  <c r="M43" i="45"/>
  <c r="F43" i="45"/>
  <c r="F40" i="45"/>
  <c r="M40" i="45"/>
  <c r="B59" i="45"/>
  <c r="B27" i="45"/>
  <c r="AY51" i="19"/>
  <c r="C27" i="45" s="1"/>
  <c r="C59" i="45"/>
  <c r="AU89" i="19"/>
  <c r="B25" i="45" s="1"/>
  <c r="AU72" i="19"/>
  <c r="B24" i="45" s="1"/>
  <c r="AU55" i="19"/>
  <c r="B23" i="45" s="1"/>
  <c r="AU50" i="19"/>
  <c r="AW52" i="19"/>
  <c r="B22" i="45" s="1"/>
  <c r="I3" i="47"/>
  <c r="J42" i="45"/>
  <c r="F97" i="47"/>
  <c r="I118" i="47"/>
  <c r="H113" i="47"/>
  <c r="E93" i="47"/>
  <c r="D90" i="47"/>
  <c r="E95" i="47"/>
  <c r="G116" i="47"/>
  <c r="D94" i="47"/>
  <c r="E102" i="47"/>
  <c r="G114" i="47"/>
  <c r="F104" i="47"/>
  <c r="F105" i="47"/>
  <c r="E97" i="47"/>
  <c r="H119" i="47"/>
  <c r="H121" i="47"/>
  <c r="D95" i="47"/>
  <c r="G113" i="47"/>
  <c r="H123" i="47"/>
  <c r="E98" i="47"/>
  <c r="E101" i="47"/>
  <c r="F108" i="47"/>
  <c r="D92" i="47"/>
  <c r="E100" i="47"/>
  <c r="F106" i="47"/>
  <c r="H122" i="47"/>
  <c r="H118" i="47"/>
  <c r="E94" i="47"/>
  <c r="D91" i="47"/>
  <c r="G111" i="47"/>
  <c r="H120" i="47"/>
  <c r="G115" i="47"/>
  <c r="D93" i="47"/>
  <c r="F109" i="47"/>
  <c r="G112" i="47"/>
  <c r="L42" i="45"/>
  <c r="E42" i="45"/>
  <c r="C41" i="45"/>
  <c r="D39" i="45"/>
  <c r="K39" i="45"/>
  <c r="J43" i="45"/>
  <c r="C43" i="45"/>
  <c r="D44" i="45"/>
  <c r="K44" i="45"/>
  <c r="B40" i="45"/>
  <c r="E99" i="47"/>
  <c r="J39" i="45"/>
  <c r="C39" i="45"/>
  <c r="I44" i="45"/>
  <c r="B44" i="45"/>
  <c r="I41" i="45"/>
  <c r="B41" i="45"/>
  <c r="B43" i="45"/>
  <c r="I43" i="45"/>
  <c r="AK148" i="47" l="1"/>
  <c r="M3" i="47"/>
  <c r="Q153" i="47"/>
  <c r="Y153" i="47"/>
  <c r="E153" i="47"/>
  <c r="I153" i="47"/>
  <c r="L153" i="47"/>
  <c r="O153" i="47"/>
  <c r="U153" i="47"/>
  <c r="R148" i="47"/>
  <c r="P153" i="47"/>
  <c r="AC153" i="47"/>
  <c r="X153" i="47"/>
  <c r="AD153" i="47"/>
  <c r="S153" i="47"/>
  <c r="AG153" i="47"/>
  <c r="M153" i="47"/>
  <c r="AE153" i="47"/>
  <c r="Z153" i="47"/>
  <c r="AA153" i="47"/>
  <c r="F153" i="47"/>
  <c r="C35" i="47"/>
  <c r="S29" i="33"/>
  <c r="J51" i="45" s="1"/>
  <c r="R28" i="33"/>
  <c r="I21" i="45" s="1"/>
  <c r="U70" i="33"/>
  <c r="L76" i="45" s="1"/>
  <c r="V28" i="33"/>
  <c r="M21" i="45" s="1"/>
  <c r="L49" i="47"/>
  <c r="L54" i="47" s="1"/>
  <c r="K94" i="45"/>
  <c r="L94" i="45"/>
  <c r="M94" i="45"/>
  <c r="J94" i="45"/>
  <c r="I94" i="45"/>
  <c r="R56" i="33"/>
  <c r="I68" i="45" s="1"/>
  <c r="AE49" i="47"/>
  <c r="AE54" i="47" s="1"/>
  <c r="U49" i="47"/>
  <c r="U54" i="47" s="1"/>
  <c r="J98" i="45"/>
  <c r="K98" i="45"/>
  <c r="I98" i="45"/>
  <c r="L98" i="45"/>
  <c r="M98" i="45"/>
  <c r="U43" i="33"/>
  <c r="L60" i="45" s="1"/>
  <c r="V43" i="33"/>
  <c r="M60" i="45" s="1"/>
  <c r="M56" i="45"/>
  <c r="AF49" i="47"/>
  <c r="AF54" i="47" s="1"/>
  <c r="T30" i="33"/>
  <c r="K52" i="45" s="1"/>
  <c r="V84" i="33"/>
  <c r="M31" i="45" s="1"/>
  <c r="M15" i="45"/>
  <c r="AI49" i="47"/>
  <c r="AI54" i="47" s="1"/>
  <c r="P49" i="47"/>
  <c r="P54" i="47" s="1"/>
  <c r="Z49" i="47"/>
  <c r="Z54" i="47" s="1"/>
  <c r="X49" i="47"/>
  <c r="X54" i="47" s="1"/>
  <c r="D33" i="47"/>
  <c r="C33" i="47"/>
  <c r="K4" i="47"/>
  <c r="J8" i="47"/>
  <c r="K8" i="47" s="1"/>
  <c r="L8" i="47" s="1"/>
  <c r="L108" i="47"/>
  <c r="L104" i="47"/>
  <c r="L5" i="47"/>
  <c r="L106" i="47"/>
  <c r="L109" i="47"/>
  <c r="L105" i="47"/>
  <c r="L107" i="47"/>
  <c r="I12" i="45"/>
  <c r="R44" i="33"/>
  <c r="I28" i="45" s="1"/>
  <c r="J12" i="45"/>
  <c r="S44" i="33"/>
  <c r="J28" i="45" s="1"/>
  <c r="AK49" i="47"/>
  <c r="AK54" i="47" s="1"/>
  <c r="V49" i="47"/>
  <c r="V54" i="47" s="1"/>
  <c r="AA49" i="47"/>
  <c r="AA54" i="47" s="1"/>
  <c r="G49" i="47"/>
  <c r="G54" i="47" s="1"/>
  <c r="S30" i="33"/>
  <c r="J52" i="45" s="1"/>
  <c r="L19" i="45"/>
  <c r="M19" i="45"/>
  <c r="I19" i="45"/>
  <c r="K19" i="45"/>
  <c r="J19" i="45"/>
  <c r="M11" i="45"/>
  <c r="T57" i="33"/>
  <c r="K29" i="45" s="1"/>
  <c r="K13" i="45"/>
  <c r="W49" i="47"/>
  <c r="W54" i="47" s="1"/>
  <c r="I13" i="45"/>
  <c r="R57" i="33"/>
  <c r="I29" i="45" s="1"/>
  <c r="S57" i="33"/>
  <c r="J29" i="45" s="1"/>
  <c r="J13" i="45"/>
  <c r="R30" i="33"/>
  <c r="I52" i="45" s="1"/>
  <c r="Y49" i="47"/>
  <c r="Y54" i="47" s="1"/>
  <c r="V57" i="33"/>
  <c r="M29" i="45" s="1"/>
  <c r="M13" i="45"/>
  <c r="AH49" i="47"/>
  <c r="AH54" i="47" s="1"/>
  <c r="K15" i="45"/>
  <c r="T84" i="33"/>
  <c r="K31" i="45" s="1"/>
  <c r="V44" i="33"/>
  <c r="M28" i="45" s="1"/>
  <c r="M12" i="45"/>
  <c r="J49" i="47"/>
  <c r="J54" i="47" s="1"/>
  <c r="M49" i="47"/>
  <c r="M54" i="47" s="1"/>
  <c r="I15" i="45"/>
  <c r="R84" i="33"/>
  <c r="I31" i="45" s="1"/>
  <c r="H49" i="47"/>
  <c r="H54" i="47" s="1"/>
  <c r="U29" i="33"/>
  <c r="L51" i="45" s="1"/>
  <c r="V29" i="33"/>
  <c r="M51" i="45" s="1"/>
  <c r="AD49" i="47"/>
  <c r="AD54" i="47" s="1"/>
  <c r="L11" i="45"/>
  <c r="K12" i="45"/>
  <c r="T44" i="33"/>
  <c r="K28" i="45" s="1"/>
  <c r="U57" i="33"/>
  <c r="L29" i="45" s="1"/>
  <c r="L13" i="45"/>
  <c r="AB49" i="47"/>
  <c r="AB54" i="47" s="1"/>
  <c r="F49" i="47"/>
  <c r="F54" i="47" s="1"/>
  <c r="U44" i="33"/>
  <c r="L28" i="45" s="1"/>
  <c r="L12" i="45"/>
  <c r="K49" i="47"/>
  <c r="K54" i="47" s="1"/>
  <c r="D32" i="47"/>
  <c r="K11" i="45"/>
  <c r="L15" i="45"/>
  <c r="U84" i="33"/>
  <c r="L31" i="45" s="1"/>
  <c r="J14" i="45"/>
  <c r="S71" i="33"/>
  <c r="J30" i="45" s="1"/>
  <c r="C34" i="47"/>
  <c r="D34" i="47"/>
  <c r="R49" i="47"/>
  <c r="R54" i="47" s="1"/>
  <c r="AC49" i="47"/>
  <c r="AC54" i="47" s="1"/>
  <c r="AJ49" i="47"/>
  <c r="AJ54" i="47" s="1"/>
  <c r="W25" i="33"/>
  <c r="V31" i="33" s="1"/>
  <c r="M27" i="45" s="1"/>
  <c r="I11" i="45"/>
  <c r="J18" i="45"/>
  <c r="K18" i="45"/>
  <c r="M18" i="45"/>
  <c r="L18" i="45"/>
  <c r="I18" i="45"/>
  <c r="O49" i="47"/>
  <c r="O54" i="47" s="1"/>
  <c r="E49" i="47"/>
  <c r="E54" i="47" s="1"/>
  <c r="U30" i="33"/>
  <c r="L52" i="45" s="1"/>
  <c r="R71" i="33"/>
  <c r="I30" i="45" s="1"/>
  <c r="I14" i="45"/>
  <c r="M14" i="45"/>
  <c r="V71" i="33"/>
  <c r="M30" i="45" s="1"/>
  <c r="J11" i="45"/>
  <c r="N49" i="47"/>
  <c r="N54" i="47" s="1"/>
  <c r="AG49" i="47"/>
  <c r="AG54" i="47" s="1"/>
  <c r="S49" i="47"/>
  <c r="S54" i="47" s="1"/>
  <c r="L14" i="45"/>
  <c r="U71" i="33"/>
  <c r="L30" i="45" s="1"/>
  <c r="I49" i="47"/>
  <c r="I54" i="47" s="1"/>
  <c r="J15" i="45"/>
  <c r="S84" i="33"/>
  <c r="J31" i="45" s="1"/>
  <c r="T71" i="33"/>
  <c r="K30" i="45" s="1"/>
  <c r="K14" i="45"/>
  <c r="Q49" i="47"/>
  <c r="Q54" i="47" s="1"/>
  <c r="T49" i="47"/>
  <c r="T54" i="47" s="1"/>
  <c r="W153" i="47"/>
  <c r="J153" i="47"/>
  <c r="V153" i="47"/>
  <c r="K153" i="47"/>
  <c r="C153" i="47"/>
  <c r="N153" i="47"/>
  <c r="T153" i="47"/>
  <c r="D153" i="47"/>
  <c r="AJ153" i="47"/>
  <c r="R153" i="47"/>
  <c r="AB153" i="47"/>
  <c r="AK153" i="47"/>
  <c r="AI153" i="47"/>
  <c r="H153" i="47"/>
  <c r="AH153" i="47"/>
  <c r="AF153" i="47"/>
  <c r="H148" i="47"/>
  <c r="O148" i="47"/>
  <c r="E149" i="47"/>
  <c r="AD148" i="47"/>
  <c r="Z148" i="47"/>
  <c r="N148" i="47"/>
  <c r="D148" i="47"/>
  <c r="AA148" i="47"/>
  <c r="AB148" i="47"/>
  <c r="AF148" i="47"/>
  <c r="Y148" i="47"/>
  <c r="S148" i="47"/>
  <c r="P148" i="47"/>
  <c r="I148" i="47"/>
  <c r="L148" i="47"/>
  <c r="Y149" i="47"/>
  <c r="V149" i="47"/>
  <c r="F149" i="47"/>
  <c r="D149" i="47"/>
  <c r="AD149" i="47"/>
  <c r="C149" i="47"/>
  <c r="P149" i="47"/>
  <c r="AG149" i="47"/>
  <c r="AH149" i="47"/>
  <c r="Q149" i="47"/>
  <c r="AA149" i="47"/>
  <c r="N149" i="47"/>
  <c r="U149" i="47"/>
  <c r="C148" i="47"/>
  <c r="C42" i="47" s="1"/>
  <c r="T148" i="47"/>
  <c r="G148" i="47"/>
  <c r="AC148" i="47"/>
  <c r="V148" i="47"/>
  <c r="V42" i="47" s="1"/>
  <c r="J149" i="47"/>
  <c r="AK149" i="47"/>
  <c r="O149" i="47"/>
  <c r="W149" i="47"/>
  <c r="M149" i="47"/>
  <c r="I149" i="47"/>
  <c r="AJ149" i="47"/>
  <c r="G149" i="47"/>
  <c r="AF149" i="47"/>
  <c r="H149" i="47"/>
  <c r="S149" i="47"/>
  <c r="K149" i="47"/>
  <c r="AI148" i="47"/>
  <c r="M148" i="47"/>
  <c r="U148" i="47"/>
  <c r="U42" i="47" s="1"/>
  <c r="AJ148" i="47"/>
  <c r="AE148" i="47"/>
  <c r="E148" i="47"/>
  <c r="E42" i="47" s="1"/>
  <c r="Q148" i="47"/>
  <c r="J148" i="47"/>
  <c r="AH148" i="47"/>
  <c r="F148" i="47"/>
  <c r="X148" i="47"/>
  <c r="X42" i="47" s="1"/>
  <c r="K148" i="47"/>
  <c r="W148" i="47"/>
  <c r="AG148" i="47"/>
  <c r="L149" i="47"/>
  <c r="AC149" i="47"/>
  <c r="R149" i="47"/>
  <c r="AI149" i="47"/>
  <c r="T149" i="47"/>
  <c r="AB149" i="47"/>
  <c r="Z149" i="47"/>
  <c r="AE149" i="47"/>
  <c r="I8" i="47"/>
  <c r="BE50" i="19"/>
  <c r="F21" i="45" s="1"/>
  <c r="AY50" i="19"/>
  <c r="C21" i="45" s="1"/>
  <c r="BA50" i="19"/>
  <c r="D21" i="45" s="1"/>
  <c r="AW50" i="19"/>
  <c r="B21" i="45" s="1"/>
  <c r="BC50" i="19"/>
  <c r="E21" i="45" s="1"/>
  <c r="AH42" i="47" l="1"/>
  <c r="AH50" i="47" s="1"/>
  <c r="AH51" i="47" s="1"/>
  <c r="Q42" i="47"/>
  <c r="K42" i="47"/>
  <c r="K134" i="47" s="1"/>
  <c r="K144" i="47" s="1"/>
  <c r="AJ42" i="47"/>
  <c r="J42" i="47"/>
  <c r="AG42" i="47"/>
  <c r="AG134" i="47" s="1"/>
  <c r="AG144" i="47" s="1"/>
  <c r="F42" i="47"/>
  <c r="F50" i="47" s="1"/>
  <c r="M42" i="47"/>
  <c r="M134" i="47" s="1"/>
  <c r="M144" i="47" s="1"/>
  <c r="W42" i="47"/>
  <c r="W134" i="47" s="1"/>
  <c r="W144" i="47" s="1"/>
  <c r="AE42" i="47"/>
  <c r="AE134" i="47" s="1"/>
  <c r="AE144" i="47" s="1"/>
  <c r="AI42" i="47"/>
  <c r="AI134" i="47" s="1"/>
  <c r="AI144" i="47" s="1"/>
  <c r="T42" i="47"/>
  <c r="I42" i="47"/>
  <c r="I50" i="47" s="1"/>
  <c r="AF42" i="47"/>
  <c r="AF134" i="47" s="1"/>
  <c r="AF144" i="47" s="1"/>
  <c r="N42" i="47"/>
  <c r="N50" i="47" s="1"/>
  <c r="O42" i="47"/>
  <c r="O50" i="47" s="1"/>
  <c r="P42" i="47"/>
  <c r="P134" i="47" s="1"/>
  <c r="P144" i="47" s="1"/>
  <c r="AB42" i="47"/>
  <c r="AB134" i="47" s="1"/>
  <c r="AB144" i="47" s="1"/>
  <c r="Z42" i="47"/>
  <c r="Z50" i="47" s="1"/>
  <c r="H42" i="47"/>
  <c r="AC42" i="47"/>
  <c r="S42" i="47"/>
  <c r="S134" i="47" s="1"/>
  <c r="S144" i="47" s="1"/>
  <c r="AA42" i="47"/>
  <c r="AA134" i="47" s="1"/>
  <c r="AA144" i="47" s="1"/>
  <c r="AD42" i="47"/>
  <c r="AD134" i="47" s="1"/>
  <c r="AD144" i="47" s="1"/>
  <c r="R42" i="47"/>
  <c r="R134" i="47" s="1"/>
  <c r="R144" i="47" s="1"/>
  <c r="G42" i="47"/>
  <c r="G134" i="47" s="1"/>
  <c r="G144" i="47" s="1"/>
  <c r="L42" i="47"/>
  <c r="L134" i="47" s="1"/>
  <c r="L144" i="47" s="1"/>
  <c r="Y42" i="47"/>
  <c r="D42" i="47"/>
  <c r="D50" i="47" s="1"/>
  <c r="AK42" i="47"/>
  <c r="AK50" i="47" s="1"/>
  <c r="AK55" i="47" s="1"/>
  <c r="AK56" i="47" s="1"/>
  <c r="C50" i="47"/>
  <c r="X134" i="47"/>
  <c r="X144" i="47" s="1"/>
  <c r="J50" i="47"/>
  <c r="Q134" i="47"/>
  <c r="Q144" i="47" s="1"/>
  <c r="U31" i="33"/>
  <c r="L27" i="45" s="1"/>
  <c r="S31" i="33"/>
  <c r="J27" i="45" s="1"/>
  <c r="T31" i="33"/>
  <c r="K27" i="45" s="1"/>
  <c r="D49" i="47"/>
  <c r="D54" i="47" s="1"/>
  <c r="C49" i="47"/>
  <c r="C54" i="47" s="1"/>
  <c r="R31" i="33"/>
  <c r="I27" i="45" s="1"/>
  <c r="K100" i="47"/>
  <c r="L4" i="47"/>
  <c r="K99" i="47"/>
  <c r="K102" i="47"/>
  <c r="K98" i="47"/>
  <c r="K101" i="47"/>
  <c r="K97" i="47"/>
  <c r="V134" i="47"/>
  <c r="V144" i="47" s="1"/>
  <c r="E50" i="47"/>
  <c r="H134" i="47"/>
  <c r="H144" i="47" s="1"/>
  <c r="Y50" i="47"/>
  <c r="T50" i="47"/>
  <c r="AC134" i="47"/>
  <c r="AC144" i="47" s="1"/>
  <c r="U50" i="47"/>
  <c r="AJ134" i="47"/>
  <c r="AJ144" i="47" s="1"/>
  <c r="C134" i="47"/>
  <c r="X50" i="47"/>
  <c r="AK134" i="47" l="1"/>
  <c r="AK144" i="47" s="1"/>
  <c r="H50" i="47"/>
  <c r="H51" i="47" s="1"/>
  <c r="E134" i="47"/>
  <c r="E144" i="47" s="1"/>
  <c r="AK51" i="47"/>
  <c r="K50" i="47"/>
  <c r="K55" i="47" s="1"/>
  <c r="K56" i="47" s="1"/>
  <c r="O134" i="47"/>
  <c r="O144" i="47" s="1"/>
  <c r="Y134" i="47"/>
  <c r="Y144" i="47" s="1"/>
  <c r="D134" i="47"/>
  <c r="D144" i="47" s="1"/>
  <c r="J134" i="47"/>
  <c r="J144" i="47" s="1"/>
  <c r="Q50" i="47"/>
  <c r="Q55" i="47" s="1"/>
  <c r="Q56" i="47" s="1"/>
  <c r="AH134" i="47"/>
  <c r="AH144" i="47" s="1"/>
  <c r="V50" i="47"/>
  <c r="V51" i="47" s="1"/>
  <c r="AD50" i="47"/>
  <c r="AD55" i="47" s="1"/>
  <c r="AD56" i="47" s="1"/>
  <c r="L50" i="47"/>
  <c r="L55" i="47" s="1"/>
  <c r="L56" i="47" s="1"/>
  <c r="S50" i="47"/>
  <c r="S51" i="47" s="1"/>
  <c r="R50" i="47"/>
  <c r="R55" i="47" s="1"/>
  <c r="R56" i="47" s="1"/>
  <c r="AA50" i="47"/>
  <c r="AA51" i="47" s="1"/>
  <c r="AH55" i="47"/>
  <c r="AH56" i="47" s="1"/>
  <c r="Z134" i="47"/>
  <c r="Z144" i="47" s="1"/>
  <c r="AB50" i="47"/>
  <c r="AB55" i="47" s="1"/>
  <c r="AB56" i="47" s="1"/>
  <c r="P50" i="47"/>
  <c r="P55" i="47" s="1"/>
  <c r="P56" i="47" s="1"/>
  <c r="AI50" i="47"/>
  <c r="AI51" i="47" s="1"/>
  <c r="AE50" i="47"/>
  <c r="AE51" i="47" s="1"/>
  <c r="F134" i="47"/>
  <c r="F144" i="47" s="1"/>
  <c r="AF50" i="47"/>
  <c r="AF51" i="47" s="1"/>
  <c r="U134" i="47"/>
  <c r="U144" i="47" s="1"/>
  <c r="T134" i="47"/>
  <c r="T144" i="47" s="1"/>
  <c r="N134" i="47"/>
  <c r="N144" i="47" s="1"/>
  <c r="I134" i="47"/>
  <c r="I144" i="47" s="1"/>
  <c r="AJ50" i="47"/>
  <c r="AJ51" i="47" s="1"/>
  <c r="AC50" i="47"/>
  <c r="AC55" i="47" s="1"/>
  <c r="AC56" i="47" s="1"/>
  <c r="G50" i="47"/>
  <c r="G51" i="47" s="1"/>
  <c r="M50" i="47"/>
  <c r="M55" i="47" s="1"/>
  <c r="M56" i="47" s="1"/>
  <c r="AG50" i="47"/>
  <c r="AG51" i="47" s="1"/>
  <c r="W50" i="47"/>
  <c r="W51" i="47" s="1"/>
  <c r="J51" i="47"/>
  <c r="J55" i="47"/>
  <c r="J56" i="47" s="1"/>
  <c r="E55" i="47"/>
  <c r="E56" i="47" s="1"/>
  <c r="E51" i="47"/>
  <c r="U55" i="47"/>
  <c r="U56" i="47" s="1"/>
  <c r="U51" i="47"/>
  <c r="F55" i="47"/>
  <c r="F56" i="47" s="1"/>
  <c r="F51" i="47"/>
  <c r="T55" i="47"/>
  <c r="T56" i="47" s="1"/>
  <c r="T51" i="47"/>
  <c r="I55" i="47"/>
  <c r="I56" i="47" s="1"/>
  <c r="I51" i="47"/>
  <c r="Z55" i="47"/>
  <c r="Z56" i="47" s="1"/>
  <c r="Z51" i="47"/>
  <c r="Y55" i="47"/>
  <c r="Y56" i="47" s="1"/>
  <c r="Y51" i="47"/>
  <c r="N55" i="47"/>
  <c r="N56" i="47" s="1"/>
  <c r="N51" i="47"/>
  <c r="D51" i="47"/>
  <c r="D55" i="47"/>
  <c r="D56" i="47" s="1"/>
  <c r="C51" i="47"/>
  <c r="C55" i="47"/>
  <c r="O55" i="47"/>
  <c r="O56" i="47" s="1"/>
  <c r="O51" i="47"/>
  <c r="X51" i="47"/>
  <c r="X55" i="47"/>
  <c r="X56" i="47" s="1"/>
  <c r="H55" i="47" l="1"/>
  <c r="H56" i="47" s="1"/>
  <c r="Q51" i="47"/>
  <c r="K51" i="47"/>
  <c r="S55" i="47"/>
  <c r="S56" i="47" s="1"/>
  <c r="L51" i="47"/>
  <c r="V55" i="47"/>
  <c r="V56" i="47" s="1"/>
  <c r="AD51" i="47"/>
  <c r="R51" i="47"/>
  <c r="AA55" i="47"/>
  <c r="AA56" i="47" s="1"/>
  <c r="AE55" i="47"/>
  <c r="AE56" i="47" s="1"/>
  <c r="AB51" i="47"/>
  <c r="P51" i="47"/>
  <c r="AI55" i="47"/>
  <c r="AI56" i="47" s="1"/>
  <c r="AF55" i="47"/>
  <c r="AF56" i="47" s="1"/>
  <c r="W55" i="47"/>
  <c r="W56" i="47" s="1"/>
  <c r="AJ55" i="47"/>
  <c r="AJ56" i="47" s="1"/>
  <c r="AC51" i="47"/>
  <c r="G55" i="47"/>
  <c r="G56" i="47" s="1"/>
  <c r="M51" i="47"/>
  <c r="AG55" i="47"/>
  <c r="AG56" i="47" s="1"/>
  <c r="C56" i="47"/>
  <c r="C57" i="47" s="1"/>
  <c r="D57" i="47" s="1"/>
  <c r="E57" i="47" s="1"/>
  <c r="F57" i="47" s="1"/>
  <c r="C144" i="47"/>
  <c r="I9" i="46" l="1"/>
  <c r="G57" i="47"/>
  <c r="H57" i="47" s="1"/>
  <c r="I57" i="47" s="1"/>
  <c r="J57" i="47" s="1"/>
  <c r="K57" i="47" s="1"/>
  <c r="L57" i="47" s="1"/>
  <c r="M57" i="47" s="1"/>
  <c r="N57" i="47" s="1"/>
  <c r="O57" i="47" s="1"/>
  <c r="P57" i="47" s="1"/>
  <c r="Q57" i="47" s="1"/>
  <c r="R57" i="47" s="1"/>
  <c r="S57" i="47" s="1"/>
  <c r="T57" i="47" s="1"/>
  <c r="U57" i="47" s="1"/>
  <c r="V57" i="47" s="1"/>
  <c r="W57" i="47" s="1"/>
  <c r="X57" i="47" s="1"/>
  <c r="Y57" i="47" s="1"/>
  <c r="Z57" i="47" s="1"/>
  <c r="AA57" i="47" s="1"/>
  <c r="AB57" i="47" s="1"/>
  <c r="AC57" i="47" s="1"/>
  <c r="AD57" i="47" s="1"/>
  <c r="AE57" i="47" s="1"/>
  <c r="AF57" i="47" s="1"/>
  <c r="AG57" i="47" s="1"/>
  <c r="AH57" i="47" s="1"/>
  <c r="AI57" i="47" s="1"/>
  <c r="AJ57" i="47" s="1"/>
  <c r="AK57" i="47" s="1"/>
  <c r="I8" i="46" s="1"/>
  <c r="BJ71" i="19"/>
  <c r="BK71" i="19" s="1"/>
  <c r="BL71" i="19" s="1"/>
  <c r="BM71" i="19" s="1"/>
  <c r="BN71" i="19" s="1"/>
  <c r="BO71" i="19" s="1"/>
  <c r="BP71" i="19" s="1"/>
  <c r="BQ71" i="19" s="1"/>
  <c r="BR71" i="19" s="1"/>
  <c r="BS71" i="19" s="1"/>
  <c r="BT71" i="19" s="1"/>
  <c r="BU71" i="19" s="1"/>
  <c r="BJ112" i="19"/>
  <c r="BK112" i="19" s="1"/>
  <c r="BL112" i="19" s="1"/>
  <c r="BM112" i="19" s="1"/>
  <c r="BN112" i="19" s="1"/>
  <c r="BO112" i="19" s="1"/>
  <c r="BP112" i="19" s="1"/>
  <c r="BQ112" i="19" s="1"/>
  <c r="BR112" i="19" s="1"/>
  <c r="BS112" i="19" s="1"/>
  <c r="N3" i="19"/>
  <c r="Q3" i="19" s="1"/>
  <c r="T3" i="19" s="1"/>
  <c r="W3" i="19" s="1"/>
  <c r="Z3" i="19" s="1"/>
  <c r="AC3" i="19" s="1"/>
  <c r="AF3" i="19" s="1"/>
  <c r="AI3" i="19" s="1"/>
  <c r="AL3" i="19" s="1"/>
  <c r="AM4" i="19" s="1"/>
  <c r="AS7" i="19" l="1"/>
  <c r="AS27" i="19" s="1"/>
  <c r="AS8" i="19"/>
  <c r="AW83" i="19" l="1"/>
  <c r="AQ26" i="19"/>
  <c r="AL26" i="19"/>
  <c r="AL135" i="19"/>
  <c r="BH106" i="19" s="1"/>
  <c r="B215" i="45" s="1"/>
  <c r="AZ78" i="19"/>
  <c r="BE76" i="19"/>
  <c r="BT76" i="19"/>
  <c r="BP117" i="19"/>
  <c r="BM115" i="19"/>
  <c r="BF82" i="19"/>
  <c r="BJ114" i="19"/>
  <c r="BM117" i="19"/>
  <c r="BR78" i="19"/>
  <c r="BR118" i="19"/>
  <c r="BR76" i="19"/>
  <c r="BL119" i="19"/>
  <c r="BB78" i="19"/>
  <c r="BQ82" i="19"/>
  <c r="BH80" i="19"/>
  <c r="BN80" i="19"/>
  <c r="BN72" i="19"/>
  <c r="BG117" i="19"/>
  <c r="BF116" i="19"/>
  <c r="BB74" i="19"/>
  <c r="BN116" i="19"/>
  <c r="BA114" i="19"/>
  <c r="BJ83" i="19"/>
  <c r="BF72" i="19"/>
  <c r="BP118" i="19"/>
  <c r="BL116" i="19"/>
  <c r="BI80" i="19"/>
  <c r="BD116" i="19"/>
  <c r="BL82" i="19"/>
  <c r="BL76" i="19"/>
  <c r="AY74" i="19"/>
  <c r="BL72" i="19"/>
  <c r="BK74" i="19"/>
  <c r="BL117" i="19"/>
  <c r="BJ76" i="19"/>
  <c r="BN83" i="19"/>
  <c r="BD118" i="19"/>
  <c r="BK72" i="19"/>
  <c r="BS80" i="19"/>
  <c r="BG83" i="19"/>
  <c r="BK76" i="19"/>
  <c r="AL32" i="19"/>
  <c r="AL97" i="19"/>
  <c r="AL126" i="19"/>
  <c r="AS127" i="19" s="1"/>
  <c r="AL108" i="19"/>
  <c r="BQ118" i="19"/>
  <c r="BO115" i="19"/>
  <c r="BK115" i="19"/>
  <c r="BO82" i="19"/>
  <c r="BI117" i="19"/>
  <c r="AX76" i="19"/>
  <c r="BH78" i="19"/>
  <c r="BQ78" i="19"/>
  <c r="BO72" i="19"/>
  <c r="AU117" i="19"/>
  <c r="BJ119" i="19"/>
  <c r="BL118" i="19"/>
  <c r="BU74" i="19"/>
  <c r="AZ114" i="19"/>
  <c r="BQ76" i="19"/>
  <c r="BA116" i="19"/>
  <c r="AX83" i="19"/>
  <c r="BS114" i="19"/>
  <c r="BI119" i="19"/>
  <c r="AW80" i="19"/>
  <c r="BL80" i="19"/>
  <c r="BE74" i="19"/>
  <c r="AQ16" i="19"/>
  <c r="AZ72" i="19"/>
  <c r="BH82" i="19"/>
  <c r="BO114" i="19"/>
  <c r="AX119" i="19"/>
  <c r="BM114" i="19"/>
  <c r="BL78" i="19"/>
  <c r="AW116" i="19"/>
  <c r="BM76" i="19"/>
  <c r="AW74" i="19"/>
  <c r="BJ118" i="19"/>
  <c r="BH114" i="19"/>
  <c r="AY83" i="19"/>
  <c r="BB116" i="19"/>
  <c r="BP114" i="19"/>
  <c r="BI83" i="19"/>
  <c r="AU116" i="19"/>
  <c r="AQ14" i="19"/>
  <c r="AW78" i="19"/>
  <c r="AL118" i="19"/>
  <c r="AL30" i="19"/>
  <c r="AL20" i="19"/>
  <c r="AL80" i="19"/>
  <c r="AL91" i="19"/>
  <c r="AL16" i="19"/>
  <c r="AW16" i="19" s="1"/>
  <c r="AX114" i="19"/>
  <c r="BA76" i="19"/>
  <c r="AL22" i="19"/>
  <c r="AY16" i="19" s="1"/>
  <c r="BO74" i="19"/>
  <c r="AW117" i="19"/>
  <c r="BE117" i="19"/>
  <c r="AY72" i="19"/>
  <c r="BU76" i="19"/>
  <c r="BG82" i="19"/>
  <c r="BN76" i="19"/>
  <c r="AY114" i="19"/>
  <c r="AY78" i="19"/>
  <c r="BE82" i="19"/>
  <c r="BK116" i="19"/>
  <c r="BQ116" i="19"/>
  <c r="BQ83" i="19"/>
  <c r="BF119" i="19"/>
  <c r="BH72" i="19"/>
  <c r="BD114" i="19"/>
  <c r="BS115" i="19"/>
  <c r="BA82" i="19"/>
  <c r="BS83" i="19"/>
  <c r="BT74" i="19"/>
  <c r="BQ74" i="19"/>
  <c r="BP82" i="19"/>
  <c r="BC117" i="19"/>
  <c r="BR74" i="19"/>
  <c r="BE119" i="19"/>
  <c r="AY116" i="19"/>
  <c r="AY80" i="19"/>
  <c r="AY119" i="19"/>
  <c r="BA80" i="19"/>
  <c r="AL48" i="19"/>
  <c r="AW118" i="19"/>
  <c r="BD80" i="19"/>
  <c r="BF74" i="19"/>
  <c r="BB119" i="19"/>
  <c r="BE116" i="19"/>
  <c r="BQ72" i="19"/>
  <c r="BA115" i="19"/>
  <c r="BA83" i="19"/>
  <c r="BP74" i="19"/>
  <c r="AL82" i="19"/>
  <c r="AL76" i="19"/>
  <c r="AL122" i="19"/>
  <c r="AL24" i="19"/>
  <c r="AL114" i="19"/>
  <c r="AL61" i="19"/>
  <c r="AY115" i="19"/>
  <c r="AW119" i="19"/>
  <c r="BS116" i="19"/>
  <c r="BB115" i="19"/>
  <c r="AW114" i="19"/>
  <c r="BN114" i="19"/>
  <c r="BF118" i="19"/>
  <c r="BR116" i="19"/>
  <c r="BG74" i="19"/>
  <c r="BE78" i="19"/>
  <c r="BC118" i="19"/>
  <c r="BK82" i="19"/>
  <c r="BM74" i="19"/>
  <c r="AZ74" i="19"/>
  <c r="BN82" i="19"/>
  <c r="BF78" i="19"/>
  <c r="BL114" i="19"/>
  <c r="BR117" i="19"/>
  <c r="BJ115" i="19"/>
  <c r="BK118" i="19"/>
  <c r="BL74" i="19"/>
  <c r="AV119" i="19"/>
  <c r="BA74" i="19"/>
  <c r="AX80" i="19"/>
  <c r="BP72" i="19"/>
  <c r="BB114" i="19"/>
  <c r="BU80" i="19"/>
  <c r="BP116" i="19"/>
  <c r="BA78" i="19"/>
  <c r="BF80" i="19"/>
  <c r="BP115" i="19"/>
  <c r="BL83" i="19"/>
  <c r="BH118" i="19"/>
  <c r="BC83" i="19"/>
  <c r="BH119" i="19"/>
  <c r="BM78" i="19"/>
  <c r="BM118" i="19"/>
  <c r="BD74" i="19"/>
  <c r="AX74" i="19"/>
  <c r="BG114" i="19"/>
  <c r="AY82" i="19"/>
  <c r="AQ24" i="19"/>
  <c r="AL110" i="19"/>
  <c r="AL93" i="19"/>
  <c r="AL95" i="19"/>
  <c r="AL99" i="19"/>
  <c r="BI115" i="19"/>
  <c r="BD76" i="19"/>
  <c r="BI116" i="19"/>
  <c r="AZ115" i="19"/>
  <c r="BH117" i="19"/>
  <c r="AX72" i="19"/>
  <c r="AX82" i="19"/>
  <c r="BN74" i="19"/>
  <c r="AW82" i="19"/>
  <c r="BC119" i="19"/>
  <c r="AX116" i="19"/>
  <c r="BE72" i="19"/>
  <c r="BF115" i="19"/>
  <c r="BQ114" i="19"/>
  <c r="BN115" i="19"/>
  <c r="BJ74" i="19"/>
  <c r="BC76" i="19"/>
  <c r="BC78" i="19"/>
  <c r="BS117" i="19"/>
  <c r="BS118" i="19"/>
  <c r="BD82" i="19"/>
  <c r="AL18" i="19"/>
  <c r="AL141" i="19"/>
  <c r="BK106" i="19" s="1"/>
  <c r="E215" i="45" s="1"/>
  <c r="AZ116" i="19"/>
  <c r="BH74" i="19"/>
  <c r="BJ78" i="19"/>
  <c r="BS72" i="19"/>
  <c r="BR114" i="19"/>
  <c r="BF114" i="19"/>
  <c r="AY118" i="19"/>
  <c r="BB83" i="19"/>
  <c r="BR82" i="19"/>
  <c r="BM80" i="19"/>
  <c r="BI118" i="19"/>
  <c r="AX118" i="19"/>
  <c r="BU72" i="19"/>
  <c r="BB117" i="19"/>
  <c r="BP76" i="19"/>
  <c r="AQ20" i="19"/>
  <c r="AW72" i="19"/>
  <c r="AL40" i="19"/>
  <c r="BE16" i="19" s="1"/>
  <c r="AZ118" i="19"/>
  <c r="BB72" i="19"/>
  <c r="AW76" i="19"/>
  <c r="BA117" i="19"/>
  <c r="AZ117" i="19"/>
  <c r="AQ22" i="19"/>
  <c r="BG118" i="19"/>
  <c r="AV115" i="19"/>
  <c r="BF76" i="19"/>
  <c r="BQ80" i="19"/>
  <c r="AL44" i="19"/>
  <c r="BC80" i="19"/>
  <c r="BH115" i="19"/>
  <c r="BI72" i="19"/>
  <c r="AU119" i="19"/>
  <c r="BT72" i="19"/>
  <c r="BJ82" i="19"/>
  <c r="AX78" i="19"/>
  <c r="AX117" i="19"/>
  <c r="BE115" i="19"/>
  <c r="BM119" i="19"/>
  <c r="BR72" i="19"/>
  <c r="BU82" i="19"/>
  <c r="BO116" i="19"/>
  <c r="BO118" i="19"/>
  <c r="BK78" i="19"/>
  <c r="AL72" i="19"/>
  <c r="AL34" i="19"/>
  <c r="BC16" i="19" s="1"/>
  <c r="AL57" i="19"/>
  <c r="AL143" i="19"/>
  <c r="BL106" i="19" s="1"/>
  <c r="F215" i="45" s="1"/>
  <c r="AL158" i="19"/>
  <c r="AL63" i="19"/>
  <c r="AV116" i="19"/>
  <c r="BC116" i="19"/>
  <c r="BO80" i="19"/>
  <c r="BU78" i="19"/>
  <c r="BR119" i="19"/>
  <c r="BO83" i="19"/>
  <c r="BP80" i="19"/>
  <c r="BB80" i="19"/>
  <c r="BD119" i="19"/>
  <c r="BS78" i="19"/>
  <c r="BN117" i="19"/>
  <c r="AU115" i="19"/>
  <c r="BK83" i="19"/>
  <c r="BR83" i="19"/>
  <c r="BB76" i="19"/>
  <c r="AY117" i="19"/>
  <c r="BN78" i="19"/>
  <c r="BL115" i="19"/>
  <c r="BM83" i="19"/>
  <c r="BC82" i="19"/>
  <c r="BJ116" i="19"/>
  <c r="BO78" i="19"/>
  <c r="AL124" i="19"/>
  <c r="AS124" i="19" s="1"/>
  <c r="AL112" i="19"/>
  <c r="AS112" i="19" s="1"/>
  <c r="AL55" i="19"/>
  <c r="AL38" i="19"/>
  <c r="AL78" i="19"/>
  <c r="BD115" i="19"/>
  <c r="BS82" i="19"/>
  <c r="BQ117" i="19"/>
  <c r="BK119" i="19"/>
  <c r="AZ83" i="19"/>
  <c r="AV118" i="19"/>
  <c r="BS74" i="19"/>
  <c r="BG80" i="19"/>
  <c r="BR80" i="19"/>
  <c r="BP119" i="19"/>
  <c r="BD83" i="19"/>
  <c r="BI78" i="19"/>
  <c r="BC72" i="19"/>
  <c r="BO117" i="19"/>
  <c r="BJ117" i="19"/>
  <c r="BN118" i="19"/>
  <c r="BC115" i="19"/>
  <c r="BS76" i="19"/>
  <c r="BA119" i="19"/>
  <c r="BG115" i="19"/>
  <c r="BH83" i="19"/>
  <c r="AL65" i="19"/>
  <c r="AS66" i="19" s="1"/>
  <c r="AL74" i="19"/>
  <c r="AL89" i="19"/>
  <c r="AU114" i="19"/>
  <c r="BG72" i="19"/>
  <c r="AU118" i="19"/>
  <c r="BP78" i="19"/>
  <c r="BI114" i="19"/>
  <c r="BK117" i="19"/>
  <c r="BM82" i="19"/>
  <c r="BK80" i="19"/>
  <c r="BM72" i="19"/>
  <c r="BM116" i="19"/>
  <c r="BI74" i="19"/>
  <c r="AL116" i="19"/>
  <c r="AS116" i="19" s="1"/>
  <c r="BE114" i="19"/>
  <c r="BJ80" i="19"/>
  <c r="BD72" i="19"/>
  <c r="BE83" i="19"/>
  <c r="AZ76" i="19"/>
  <c r="BI82" i="19"/>
  <c r="BB82" i="19"/>
  <c r="AL46" i="19"/>
  <c r="AQ18" i="19"/>
  <c r="AL106" i="19"/>
  <c r="AL128" i="19"/>
  <c r="AS128" i="19" s="1"/>
  <c r="AV117" i="19"/>
  <c r="BO119" i="19"/>
  <c r="BB118" i="19"/>
  <c r="BE118" i="19"/>
  <c r="BI76" i="19"/>
  <c r="BG78" i="19"/>
  <c r="BF117" i="19"/>
  <c r="BF83" i="19"/>
  <c r="BH76" i="19"/>
  <c r="AX115" i="19"/>
  <c r="BG76" i="19"/>
  <c r="BO76" i="19"/>
  <c r="BC114" i="19"/>
  <c r="BH116" i="19"/>
  <c r="BG116" i="19"/>
  <c r="BU83" i="19"/>
  <c r="BC74" i="19"/>
  <c r="BA72" i="19"/>
  <c r="AV114" i="19"/>
  <c r="BQ119" i="19"/>
  <c r="BK114" i="19"/>
  <c r="AL139" i="19"/>
  <c r="BJ106" i="19" s="1"/>
  <c r="D215" i="45" s="1"/>
  <c r="AL151" i="19"/>
  <c r="AL145" i="19"/>
  <c r="AS146" i="19" s="1"/>
  <c r="AL137" i="19"/>
  <c r="BI106" i="19" s="1"/>
  <c r="C215" i="45" s="1"/>
  <c r="AY76" i="19"/>
  <c r="BA118" i="19"/>
  <c r="BN119" i="19"/>
  <c r="BT80" i="19"/>
  <c r="AL14" i="19"/>
  <c r="AU40" i="19" s="1"/>
  <c r="AL42" i="19"/>
  <c r="AL120" i="19"/>
  <c r="AS120" i="19" s="1"/>
  <c r="BJ72" i="19"/>
  <c r="AZ82" i="19"/>
  <c r="BE80" i="19"/>
  <c r="AZ119" i="19"/>
  <c r="AW115" i="19"/>
  <c r="BT83" i="19"/>
  <c r="BD117" i="19"/>
  <c r="BR115" i="19"/>
  <c r="BQ115" i="19"/>
  <c r="AZ80" i="19"/>
  <c r="BG119" i="19"/>
  <c r="BT78" i="19"/>
  <c r="AL59" i="19"/>
  <c r="BD78" i="19"/>
  <c r="AL28" i="19"/>
  <c r="BA16" i="19" s="1"/>
  <c r="AL36" i="19"/>
  <c r="BS119" i="19"/>
  <c r="BT82" i="19"/>
  <c r="BP83" i="19"/>
  <c r="AS40" i="19"/>
  <c r="AS28" i="19"/>
  <c r="AS16" i="19"/>
  <c r="AS34" i="19"/>
  <c r="AS22" i="19"/>
  <c r="AW20" i="19"/>
  <c r="AS21" i="19"/>
  <c r="AW27" i="19"/>
  <c r="AS15" i="19"/>
  <c r="AS35" i="19"/>
  <c r="AS41" i="19"/>
  <c r="AS17" i="19"/>
  <c r="AW26" i="19"/>
  <c r="AS39" i="19"/>
  <c r="AS33" i="19"/>
  <c r="AS23" i="19"/>
  <c r="AS29" i="19"/>
  <c r="AU43" i="19" l="1"/>
  <c r="AU41" i="19"/>
  <c r="AU42" i="19"/>
  <c r="AV108" i="19"/>
  <c r="AU44" i="19"/>
  <c r="AS111" i="19"/>
  <c r="BI108" i="19"/>
  <c r="C217" i="45" s="1"/>
  <c r="AS83" i="19"/>
  <c r="BE22" i="19" s="1"/>
  <c r="BL135" i="19"/>
  <c r="BE18" i="19"/>
  <c r="BE17" i="19"/>
  <c r="AS75" i="19"/>
  <c r="BI95" i="19"/>
  <c r="C205" i="45" s="1"/>
  <c r="BE15" i="19"/>
  <c r="BL89" i="19"/>
  <c r="F199" i="45" s="1"/>
  <c r="AS108" i="19"/>
  <c r="B17" i="45" s="1"/>
  <c r="BL138" i="19"/>
  <c r="AW15" i="19"/>
  <c r="BH89" i="19"/>
  <c r="B199" i="45" s="1"/>
  <c r="AS152" i="19"/>
  <c r="BJ101" i="19"/>
  <c r="D211" i="45" s="1"/>
  <c r="BL147" i="19"/>
  <c r="BJ147" i="19"/>
  <c r="BK147" i="19"/>
  <c r="BL101" i="19"/>
  <c r="F211" i="45" s="1"/>
  <c r="BI147" i="19"/>
  <c r="BK101" i="19"/>
  <c r="E211" i="45" s="1"/>
  <c r="BI101" i="19"/>
  <c r="C211" i="45" s="1"/>
  <c r="BH147" i="19"/>
  <c r="BH101" i="19"/>
  <c r="B211" i="45" s="1"/>
  <c r="AS107" i="19"/>
  <c r="B16" i="45" s="1"/>
  <c r="BH108" i="19"/>
  <c r="B217" i="45" s="1"/>
  <c r="BK138" i="19"/>
  <c r="BE20" i="19"/>
  <c r="F13" i="45"/>
  <c r="AS56" i="19"/>
  <c r="BH92" i="19"/>
  <c r="B202" i="45" s="1"/>
  <c r="AS62" i="19"/>
  <c r="BK92" i="19"/>
  <c r="E202" i="45" s="1"/>
  <c r="AS60" i="19"/>
  <c r="BJ92" i="19"/>
  <c r="D202" i="45" s="1"/>
  <c r="D17" i="45"/>
  <c r="BA27" i="19"/>
  <c r="BE27" i="19"/>
  <c r="F17" i="45"/>
  <c r="AS159" i="19"/>
  <c r="BI149" i="19"/>
  <c r="BJ149" i="19"/>
  <c r="BL103" i="19"/>
  <c r="F213" i="45" s="1"/>
  <c r="BJ103" i="19"/>
  <c r="D213" i="45" s="1"/>
  <c r="BK103" i="19"/>
  <c r="E213" i="45" s="1"/>
  <c r="BH149" i="19"/>
  <c r="BL149" i="19"/>
  <c r="BI103" i="19"/>
  <c r="C213" i="45" s="1"/>
  <c r="BH103" i="19"/>
  <c r="B213" i="45" s="1"/>
  <c r="BK149" i="19"/>
  <c r="AS100" i="19"/>
  <c r="BE24" i="19" s="1"/>
  <c r="BH138" i="19"/>
  <c r="AY18" i="19"/>
  <c r="AY17" i="19"/>
  <c r="AS81" i="19"/>
  <c r="BL95" i="19"/>
  <c r="F205" i="45" s="1"/>
  <c r="BC15" i="19"/>
  <c r="BK89" i="19"/>
  <c r="E199" i="45" s="1"/>
  <c r="AS140" i="19"/>
  <c r="D20" i="45" s="1"/>
  <c r="BJ144" i="19"/>
  <c r="AS115" i="19"/>
  <c r="D16" i="45" s="1"/>
  <c r="BJ108" i="19"/>
  <c r="D217" i="45" s="1"/>
  <c r="AS92" i="19"/>
  <c r="BI98" i="19"/>
  <c r="C208" i="45" s="1"/>
  <c r="AS98" i="19"/>
  <c r="BL98" i="19"/>
  <c r="F208" i="45" s="1"/>
  <c r="AS144" i="19"/>
  <c r="F20" i="45" s="1"/>
  <c r="BL144" i="19"/>
  <c r="AS142" i="19"/>
  <c r="E20" i="45" s="1"/>
  <c r="BK144" i="19"/>
  <c r="AS96" i="19"/>
  <c r="BK98" i="19"/>
  <c r="E208" i="45" s="1"/>
  <c r="AS123" i="19"/>
  <c r="BL108" i="19"/>
  <c r="F217" i="45" s="1"/>
  <c r="AY15" i="19"/>
  <c r="BI89" i="19"/>
  <c r="C199" i="45" s="1"/>
  <c r="AY27" i="19"/>
  <c r="C17" i="45"/>
  <c r="AS64" i="19"/>
  <c r="BL92" i="19"/>
  <c r="F202" i="45" s="1"/>
  <c r="AS58" i="19"/>
  <c r="BI92" i="19"/>
  <c r="C202" i="45" s="1"/>
  <c r="AW17" i="19"/>
  <c r="AW18" i="19"/>
  <c r="AS94" i="19"/>
  <c r="BJ98" i="19"/>
  <c r="D208" i="45" s="1"/>
  <c r="AS77" i="19"/>
  <c r="BJ95" i="19"/>
  <c r="D205" i="45" s="1"/>
  <c r="BK135" i="19"/>
  <c r="BA18" i="19"/>
  <c r="BA17" i="19"/>
  <c r="AS119" i="19"/>
  <c r="BK108" i="19"/>
  <c r="E217" i="45" s="1"/>
  <c r="AS136" i="19"/>
  <c r="B20" i="45" s="1"/>
  <c r="BH144" i="19"/>
  <c r="BC18" i="19"/>
  <c r="BC17" i="19"/>
  <c r="BC27" i="19"/>
  <c r="E17" i="45"/>
  <c r="AS138" i="19"/>
  <c r="C20" i="45" s="1"/>
  <c r="BI144" i="19"/>
  <c r="AS90" i="19"/>
  <c r="BH98" i="19"/>
  <c r="B208" i="45" s="1"/>
  <c r="AS79" i="19"/>
  <c r="BK95" i="19"/>
  <c r="E205" i="45" s="1"/>
  <c r="AS73" i="19"/>
  <c r="BH95" i="19"/>
  <c r="B205" i="45" s="1"/>
  <c r="BA15" i="19"/>
  <c r="BJ89" i="19"/>
  <c r="D199" i="45" s="1"/>
  <c r="D15" i="45" l="1"/>
  <c r="BA24" i="19"/>
  <c r="D12" i="45"/>
  <c r="B14" i="45"/>
  <c r="C12" i="45"/>
  <c r="AW39" i="19"/>
  <c r="B11" i="45" s="1"/>
  <c r="BH86" i="19"/>
  <c r="B196" i="45" s="1"/>
  <c r="AY22" i="19"/>
  <c r="C14" i="45"/>
  <c r="B12" i="45"/>
  <c r="E14" i="45"/>
  <c r="BC22" i="19"/>
  <c r="F16" i="45"/>
  <c r="BE26" i="19"/>
  <c r="F15" i="45"/>
  <c r="D13" i="45"/>
  <c r="BA20" i="19"/>
  <c r="BA22" i="19"/>
  <c r="D14" i="45"/>
  <c r="E12" i="45"/>
  <c r="C13" i="45"/>
  <c r="AY20" i="19"/>
  <c r="BC39" i="19"/>
  <c r="E11" i="45" s="1"/>
  <c r="BK86" i="19"/>
  <c r="E196" i="45" s="1"/>
  <c r="BJ86" i="19"/>
  <c r="D196" i="45" s="1"/>
  <c r="BA39" i="19"/>
  <c r="D11" i="45" s="1"/>
  <c r="B15" i="45"/>
  <c r="BC24" i="19"/>
  <c r="E15" i="45"/>
  <c r="AY24" i="19"/>
  <c r="C15" i="45"/>
  <c r="F19" i="45"/>
  <c r="B19" i="45"/>
  <c r="E19" i="45"/>
  <c r="C19" i="45"/>
  <c r="D19" i="45"/>
  <c r="E13" i="45"/>
  <c r="BC20" i="19"/>
  <c r="BE39" i="19"/>
  <c r="F11" i="45" s="1"/>
  <c r="BL86" i="19"/>
  <c r="F196" i="45" s="1"/>
  <c r="F14" i="45"/>
  <c r="BC26" i="19"/>
  <c r="E16" i="45"/>
  <c r="AY39" i="19"/>
  <c r="C11" i="45" s="1"/>
  <c r="BI86" i="19"/>
  <c r="C196" i="45" s="1"/>
  <c r="B13" i="45"/>
  <c r="C18" i="45"/>
  <c r="E18" i="45"/>
  <c r="D18" i="45"/>
  <c r="B18" i="45"/>
  <c r="F18" i="45"/>
  <c r="F12" i="45"/>
  <c r="AY26" i="19"/>
  <c r="C16" i="45"/>
  <c r="BE53" i="19" l="1"/>
  <c r="F28" i="45" s="1"/>
  <c r="AU98" i="19"/>
  <c r="F31" i="45" s="1"/>
  <c r="AU64" i="19"/>
  <c r="F29" i="45" s="1"/>
  <c r="AU81" i="19"/>
  <c r="F30" i="45" s="1"/>
  <c r="AU138" i="19"/>
  <c r="C32" i="45" s="1"/>
  <c r="AU77" i="19"/>
  <c r="D30" i="45" s="1"/>
  <c r="AU75" i="19"/>
  <c r="C30" i="45" s="1"/>
  <c r="AU73" i="19"/>
  <c r="B30" i="45" s="1"/>
  <c r="AU90" i="19"/>
  <c r="B31" i="45" s="1"/>
  <c r="AU136" i="19"/>
  <c r="B32" i="45" s="1"/>
  <c r="AU56" i="19"/>
  <c r="B29" i="45" s="1"/>
  <c r="AU96" i="19"/>
  <c r="E31" i="45" s="1"/>
  <c r="AU58" i="19"/>
  <c r="C29" i="45" s="1"/>
  <c r="BA53" i="19"/>
  <c r="D28" i="45" s="1"/>
  <c r="AU60" i="19"/>
  <c r="D29" i="45" s="1"/>
  <c r="AU79" i="19"/>
  <c r="E30" i="45" s="1"/>
  <c r="AU140" i="19"/>
  <c r="D32" i="45" s="1"/>
  <c r="AU142" i="19"/>
  <c r="E32" i="45" s="1"/>
  <c r="AU144" i="19"/>
  <c r="F32" i="45" s="1"/>
  <c r="AU94" i="19"/>
  <c r="D31" i="45" s="1"/>
  <c r="AU92" i="19"/>
  <c r="C31" i="45" s="1"/>
  <c r="AU62" i="19"/>
  <c r="E29" i="45" s="1"/>
  <c r="BC53" i="19"/>
  <c r="E28" i="45" s="1"/>
  <c r="AW53" i="19"/>
  <c r="B28" i="45" s="1"/>
  <c r="AY53" i="19"/>
  <c r="C28" i="45" s="1"/>
</calcChain>
</file>

<file path=xl/sharedStrings.xml><?xml version="1.0" encoding="utf-8"?>
<sst xmlns="http://schemas.openxmlformats.org/spreadsheetml/2006/main" count="6131" uniqueCount="2690">
  <si>
    <t>TEER template for data collection on the costs and benefits of restoration</t>
  </si>
  <si>
    <t>Version 3.0   -   March 2021</t>
  </si>
  <si>
    <r>
      <t xml:space="preserve">Required fields completed (indicated by </t>
    </r>
    <r>
      <rPr>
        <sz val="10"/>
        <color rgb="FFFF0000"/>
        <rFont val="Arial"/>
        <family val="2"/>
      </rPr>
      <t>*</t>
    </r>
    <r>
      <rPr>
        <sz val="10"/>
        <color theme="0"/>
        <rFont val="Arial"/>
        <family val="2"/>
      </rPr>
      <t>)</t>
    </r>
  </si>
  <si>
    <t xml:space="preserve"> </t>
  </si>
  <si>
    <t>Identification of project respondent</t>
  </si>
  <si>
    <t>*</t>
  </si>
  <si>
    <t xml:space="preserve">#1 </t>
  </si>
  <si>
    <t>Date</t>
  </si>
  <si>
    <t>Format DD/MM/YYYY</t>
  </si>
  <si>
    <t>Please enter the date at which the questionnaire is being filled.</t>
  </si>
  <si>
    <t xml:space="preserve">#2 </t>
  </si>
  <si>
    <t>Name of the respondent</t>
  </si>
  <si>
    <t>Name of the person submitting the questionnaire.</t>
  </si>
  <si>
    <t xml:space="preserve">#3 </t>
  </si>
  <si>
    <t>Email address</t>
  </si>
  <si>
    <t>#4</t>
  </si>
  <si>
    <t>Organization</t>
  </si>
  <si>
    <t>#5</t>
  </si>
  <si>
    <t>Position in the organization</t>
  </si>
  <si>
    <t>Project information</t>
  </si>
  <si>
    <t>#6</t>
  </si>
  <si>
    <t>Project title</t>
  </si>
  <si>
    <t>#7</t>
  </si>
  <si>
    <t>Leading implementing organization</t>
  </si>
  <si>
    <t>Comments</t>
  </si>
  <si>
    <t>This is the organization in charge of project delivery and reporting to the project funder.</t>
  </si>
  <si>
    <t>#8</t>
  </si>
  <si>
    <t>Nature of the leading organization</t>
  </si>
  <si>
    <t>Choose a type from drop-down menu</t>
  </si>
  <si>
    <t>#9</t>
  </si>
  <si>
    <t>Partner organizations</t>
  </si>
  <si>
    <t>List other organizations involved in the project. Separate each name by ";".</t>
  </si>
  <si>
    <t>#10</t>
  </si>
  <si>
    <t>Country of implementation of the project</t>
  </si>
  <si>
    <t>Select from drop-down menu. If your project spans over several countries, please fill out one template for each country covered.</t>
  </si>
  <si>
    <t>#11</t>
  </si>
  <si>
    <t>Ecoregion or biome of implementation of the project</t>
  </si>
  <si>
    <t>Please inform the ecoregion or biome where the project is taking place using your own typology and vocabulary.</t>
  </si>
  <si>
    <t>#12</t>
  </si>
  <si>
    <t>Project start and end date</t>
  </si>
  <si>
    <t>Month</t>
  </si>
  <si>
    <t>Year</t>
  </si>
  <si>
    <t>Specify the month and year at which the project started, as well as the date at which it ended or is planned to end.</t>
  </si>
  <si>
    <t>Start</t>
  </si>
  <si>
    <t>End</t>
  </si>
  <si>
    <t>#13</t>
  </si>
  <si>
    <t>State of progress</t>
  </si>
  <si>
    <t>Please select the current state of progress of the project, from the drop-down menu.</t>
  </si>
  <si>
    <t>#14</t>
  </si>
  <si>
    <t>Long-term strategy (after the end of the project)</t>
  </si>
  <si>
    <t xml:space="preserve">If applicable, please select how the restoration is to be maintained (protected)/continued beyond the lifetime of the project, from the list in the drop-down menu. You can select up to three main strategies. </t>
  </si>
  <si>
    <t xml:space="preserve">Long-term strategy 1 </t>
  </si>
  <si>
    <t xml:space="preserve">; </t>
  </si>
  <si>
    <t>Long-term strategy 2</t>
  </si>
  <si>
    <t>Long-term strategy 3</t>
  </si>
  <si>
    <t>#15</t>
  </si>
  <si>
    <t>Project objectives</t>
  </si>
  <si>
    <t xml:space="preserve">Select up to five objectives that the project is aiming to achieve, by order of importance. This list of objectives is from the 'Road to Restoration - A Guide to Identifying Priorities and Indicators for Monitoring Forest and Landscape Restoration', which aims to help stakeholders develop a monitoring system tailored to their needs by identifying indicators and metrics to monitor progress toward their set goals (link below).
 </t>
  </si>
  <si>
    <t>`</t>
  </si>
  <si>
    <t>1.</t>
  </si>
  <si>
    <t>2.</t>
  </si>
  <si>
    <t>3.</t>
  </si>
  <si>
    <t>4.</t>
  </si>
  <si>
    <t>Road to restoration</t>
  </si>
  <si>
    <t>5.</t>
  </si>
  <si>
    <t>#16</t>
  </si>
  <si>
    <t>Main source of funds</t>
  </si>
  <si>
    <t>Please select up to three main sources of funds for the project from the list in the drop-down menu, by order of importance.</t>
  </si>
  <si>
    <t>Source of funds 1</t>
  </si>
  <si>
    <t>Source of funds 2</t>
  </si>
  <si>
    <t>Source of funds 3</t>
  </si>
  <si>
    <t xml:space="preserve">#17 </t>
  </si>
  <si>
    <t>Project's total budget</t>
  </si>
  <si>
    <t>Currency</t>
  </si>
  <si>
    <t>Please specify the project's total budget as indicated in the project document.</t>
  </si>
  <si>
    <t>#18</t>
  </si>
  <si>
    <t>Gender equality</t>
  </si>
  <si>
    <t>Is the project implementing any training or consultation activities aimed at a specific gender? Please select answer from drop-down.</t>
  </si>
  <si>
    <t>Structure of project interventions</t>
  </si>
  <si>
    <t>Guidance on intervention units</t>
  </si>
  <si>
    <r>
      <t xml:space="preserve">Please list the project's "intervention units" by their name and their respective area, following the guidance below. </t>
    </r>
    <r>
      <rPr>
        <b/>
        <i/>
        <sz val="10"/>
        <color theme="4" tint="-0.249977111117893"/>
        <rFont val="Arial"/>
        <family val="2"/>
      </rPr>
      <t xml:space="preserve">This is a crucial step in the process of entering your project's economic information, which will help calculate a more accurate cost per hectare of specific interventions or sets of interventions in a given context. </t>
    </r>
    <r>
      <rPr>
        <i/>
        <sz val="10"/>
        <color theme="4" tint="-0.249977111117893"/>
        <rFont val="Arial"/>
        <family val="2"/>
      </rPr>
      <t xml:space="preserve">
In the TEER framework, a restoration project consists of one or a set of restoration interventions, planned and implemented within a common framework (objectives, budget, timeframe, partners), under the responsibility of the same entity/organization. A project can be implemented on one or several intervention units. An intervention unit is an area of land – continuous or discontinuous – with comparable levels of degradation, ecological and social characteristics, within which the same restoration intervention or combination of restoration interventions is consistently applied. 
Further guidance on the concept of intervention unit can be found in the user manual for the template, available on the TEER webpage. </t>
    </r>
  </si>
  <si>
    <t>Total intervention area:</t>
  </si>
  <si>
    <t>hectares</t>
  </si>
  <si>
    <t>Interventions or mix of interventions</t>
  </si>
  <si>
    <t>Name of Intervention Unit 1</t>
  </si>
  <si>
    <t>Area in ha</t>
  </si>
  <si>
    <t>Name of Intervention Unit 2</t>
  </si>
  <si>
    <t>Name of Intervention Unit 3</t>
  </si>
  <si>
    <t>Name of Intervention Unit 4</t>
  </si>
  <si>
    <t>Name of Intervention Unit 5</t>
  </si>
  <si>
    <t>Name of Intervention Unit 6</t>
  </si>
  <si>
    <t>Name of Intervention Unit 7</t>
  </si>
  <si>
    <t>Name of Intervention Unit 8</t>
  </si>
  <si>
    <t>Name of Intervention Unit 9</t>
  </si>
  <si>
    <t>Name of Intervention Unit 10</t>
  </si>
  <si>
    <t>#19</t>
  </si>
  <si>
    <t>Project's area of influence or project landscape</t>
  </si>
  <si>
    <t xml:space="preserve">Use the box below to describe the project's area of influence. The area of influence is defined as the area over which benefits of the project may be felt, beyond the immediate area of the restoration intervention(s) conducted in the intervention units. For example, an entire watershed, where the restoration of part of the forest cover has reduced erosion and siltation downstream, or a whole municipality where socio-economic benefits of the interventions are expected.
If possible, also include an estimate of this area in hectares. This estimate includes the area of the Intervention units, which are comprised within the overall area of influence of the project. </t>
  </si>
  <si>
    <t>Estimated area in hectares</t>
  </si>
  <si>
    <t>#20</t>
  </si>
  <si>
    <t>Type of cost information</t>
  </si>
  <si>
    <t xml:space="preserve">The TEER format allows for two types of reporting on costs. Tier 1 reporting is by annual expenditure along specific categories, Tier 2 reporting only distinguishes between two periods and records overall expenditure for the establishment/implementation phase and the maitenance/monitoring phase (annual expenditure is then calculated based on the duration of each of these phases). Please select the data Tier that you wish to use to report the cost data. </t>
  </si>
  <si>
    <t>#21</t>
  </si>
  <si>
    <t>Preferred language</t>
  </si>
  <si>
    <r>
      <t xml:space="preserve">Are you comfortable answering the more detailed questionnaire describing the intervention units, the costs and the benefits in </t>
    </r>
    <r>
      <rPr>
        <b/>
        <i/>
        <sz val="10"/>
        <color theme="4" tint="-0.249977111117893"/>
        <rFont val="Arial"/>
        <family val="2"/>
      </rPr>
      <t>English</t>
    </r>
    <r>
      <rPr>
        <i/>
        <sz val="10"/>
        <color theme="4" tint="-0.249977111117893"/>
        <rFont val="Arial"/>
        <family val="2"/>
      </rPr>
      <t>?</t>
    </r>
  </si>
  <si>
    <t>If no, please select your preferred language from the list below:</t>
  </si>
  <si>
    <t>Many thanks, you have now completed the general section of the questionnaire.
Next, please send back this for to teer@fao.org and we will send you a tailored questionnaire to fill out the economic information about your project.</t>
  </si>
  <si>
    <t>#1</t>
  </si>
  <si>
    <t>Location of the intervention unit</t>
  </si>
  <si>
    <t>Indicate the location of the intervention unit by using google map link, specifying a place name and, if possible, its geographical coordinates.</t>
  </si>
  <si>
    <t>Place name</t>
  </si>
  <si>
    <t>Geographical coordinates</t>
  </si>
  <si>
    <t>To obtain the coordinates, you may use www.maps.google.com, click on the approximate location of the intervention unit and copy the coordinates provided at the top of the banner on the left-hand side. Please copy the coordinates in decimal format, below the ones that appear in large characters.  e.g.:  -22.909420, -43.183307</t>
  </si>
  <si>
    <t>#2</t>
  </si>
  <si>
    <t xml:space="preserve">Land cover transition </t>
  </si>
  <si>
    <t>Access the glossary of land cover types</t>
  </si>
  <si>
    <t>What is the main land cover in the restoration unit prior to the project?</t>
  </si>
  <si>
    <t>What is the expected land cover in the intervention unit after the restoration interventions have been completed?</t>
  </si>
  <si>
    <t>Provide any further information with regards to the expected land use transition and describe the restoration approach in your own words.</t>
  </si>
  <si>
    <t>#3</t>
  </si>
  <si>
    <t>IU level - Social and bio-physical interventions</t>
  </si>
  <si>
    <r>
      <t xml:space="preserve">List interventions conducted or planned in this intervention unit, with their start and (planned) end dates, </t>
    </r>
    <r>
      <rPr>
        <i/>
        <u/>
        <sz val="10"/>
        <color theme="9" tint="-0.499984740745262"/>
        <rFont val="Arial"/>
        <family val="2"/>
      </rPr>
      <t>in chronological order</t>
    </r>
    <r>
      <rPr>
        <i/>
        <sz val="10"/>
        <color theme="9" tint="-0.499984740745262"/>
        <rFont val="Arial"/>
        <family val="2"/>
      </rPr>
      <t xml:space="preserve">. Interventions are broken down in "Enabling" and "Biophysical" categories for ease of navigation.
</t>
    </r>
    <r>
      <rPr>
        <b/>
        <i/>
        <sz val="10"/>
        <color theme="9" tint="-0.499984740745262"/>
        <rFont val="Arial"/>
        <family val="2"/>
      </rPr>
      <t>-</t>
    </r>
    <r>
      <rPr>
        <i/>
        <sz val="10"/>
        <color theme="9" tint="-0.499984740745262"/>
        <rFont val="Arial"/>
        <family val="2"/>
      </rPr>
      <t xml:space="preserve"> When selecting the intervention (2nd column), please make sure to select an actual intervention rather than a category
</t>
    </r>
    <r>
      <rPr>
        <b/>
        <i/>
        <sz val="10"/>
        <color theme="9" tint="-0.499984740745262"/>
        <rFont val="Arial"/>
        <family val="2"/>
      </rPr>
      <t>-</t>
    </r>
    <r>
      <rPr>
        <i/>
        <sz val="10"/>
        <color theme="9" tint="-0.499984740745262"/>
        <rFont val="Arial"/>
        <family val="2"/>
      </rPr>
      <t xml:space="preserve"> If an intervention cannot be matched to one of those listed, please select the closest possible and indicate so in the comments section.
</t>
    </r>
    <r>
      <rPr>
        <b/>
        <i/>
        <sz val="10"/>
        <color theme="9" tint="-0.499984740745262"/>
        <rFont val="Arial"/>
        <family val="2"/>
      </rPr>
      <t>-</t>
    </r>
    <r>
      <rPr>
        <i/>
        <sz val="10"/>
        <color theme="9" tint="-0.499984740745262"/>
        <rFont val="Arial"/>
        <family val="2"/>
      </rPr>
      <t xml:space="preserve"> If an intervention has been applied over time intervals, inform the start date of the interval and the end date of the last interval (you may provide further description of the intervals in the comments section)</t>
    </r>
  </si>
  <si>
    <r>
      <rPr>
        <b/>
        <i/>
        <sz val="9"/>
        <color theme="2" tint="-0.749992370372631"/>
        <rFont val="Arial"/>
        <family val="2"/>
      </rPr>
      <t>Source information:</t>
    </r>
    <r>
      <rPr>
        <i/>
        <sz val="9"/>
        <color theme="2" tint="-0.749992370372631"/>
        <rFont val="Arial"/>
        <family val="2"/>
      </rPr>
      <t xml:space="preserve">
These categories are shorthand for the “Enabling and instrumental responses” and “Direct biophysical responses” categories of responses to degradation identified in the IPBES assessment on land degradation, from which these lists are adapted. </t>
    </r>
  </si>
  <si>
    <t xml:space="preserve">Access the glossary of interventions </t>
  </si>
  <si>
    <t>Type</t>
  </si>
  <si>
    <t>Intervention</t>
  </si>
  <si>
    <t>Start date of the intervention</t>
  </si>
  <si>
    <t>(Expected) end date of the intervention</t>
  </si>
  <si>
    <t>enabling</t>
  </si>
  <si>
    <t>biophysical</t>
  </si>
  <si>
    <t xml:space="preserve">1. </t>
  </si>
  <si>
    <t>;</t>
  </si>
  <si>
    <t xml:space="preserve">2. </t>
  </si>
  <si>
    <t xml:space="preserve">3. </t>
  </si>
  <si>
    <t xml:space="preserve">4. </t>
  </si>
  <si>
    <t>6.</t>
  </si>
  <si>
    <t>Please provide additional comments related to the interventions:</t>
  </si>
  <si>
    <t>Export enabling</t>
  </si>
  <si>
    <t>Export Biophysical</t>
  </si>
  <si>
    <t>&gt;</t>
  </si>
  <si>
    <t>Level of degradation</t>
  </si>
  <si>
    <r>
      <t xml:space="preserve">Please assess the level/intensity of degradation, using the qualitative scale below and select from the drop-down menu: 
</t>
    </r>
    <r>
      <rPr>
        <b/>
        <i/>
        <sz val="10"/>
        <color theme="9" tint="-0.499984740745262"/>
        <rFont val="Arial"/>
        <family val="2"/>
      </rPr>
      <t>None:</t>
    </r>
    <r>
      <rPr>
        <i/>
        <sz val="10"/>
        <color theme="9" tint="-0.499984740745262"/>
        <rFont val="Arial"/>
        <family val="2"/>
      </rPr>
      <t xml:space="preserve"> the land does not show any degradation in its expected functions and composition;
</t>
    </r>
    <r>
      <rPr>
        <b/>
        <i/>
        <sz val="10"/>
        <color theme="9" tint="-0.499984740745262"/>
        <rFont val="Arial"/>
        <family val="2"/>
      </rPr>
      <t xml:space="preserve">Light: </t>
    </r>
    <r>
      <rPr>
        <i/>
        <sz val="10"/>
        <color theme="9" tint="-0.499984740745262"/>
        <rFont val="Arial"/>
        <family val="2"/>
      </rPr>
      <t xml:space="preserve">land productivity/ecological functions on the intervention unit are slightly reduced but restoration is possible with modifications in land management practices allowing for natural regeneration;
</t>
    </r>
    <r>
      <rPr>
        <b/>
        <i/>
        <sz val="10"/>
        <color theme="9" tint="-0.499984740745262"/>
        <rFont val="Arial"/>
        <family val="2"/>
      </rPr>
      <t xml:space="preserve">Moderate: </t>
    </r>
    <r>
      <rPr>
        <i/>
        <sz val="10"/>
        <color theme="9" tint="-0.499984740745262"/>
        <rFont val="Arial"/>
        <family val="2"/>
      </rPr>
      <t xml:space="preserve">land productivity/ecological functions on the intervention unit is considerably reduced;
</t>
    </r>
    <r>
      <rPr>
        <b/>
        <i/>
        <sz val="10"/>
        <color theme="9" tint="-0.499984740745262"/>
        <rFont val="Arial"/>
        <family val="2"/>
      </rPr>
      <t>Severe:</t>
    </r>
    <r>
      <rPr>
        <i/>
        <sz val="10"/>
        <color theme="9" tint="-0.499984740745262"/>
        <rFont val="Arial"/>
        <family val="2"/>
      </rPr>
      <t xml:space="preserve"> the intervention unit is so badly degraded that it cannot any longer be used or be expected to regenerate naturally;
</t>
    </r>
    <r>
      <rPr>
        <b/>
        <i/>
        <sz val="10"/>
        <color theme="9" tint="-0.499984740745262"/>
        <rFont val="Arial"/>
        <family val="2"/>
      </rPr>
      <t xml:space="preserve">Not known: </t>
    </r>
    <r>
      <rPr>
        <i/>
        <sz val="10"/>
        <color theme="9" tint="-0.499984740745262"/>
        <rFont val="Arial"/>
        <family val="2"/>
      </rPr>
      <t>no assessment is available of the level of degradation.</t>
    </r>
  </si>
  <si>
    <t>Socio-economic baseline (intervention unit level)</t>
  </si>
  <si>
    <t>Benefits of restoration</t>
  </si>
  <si>
    <t>Financial benefits</t>
  </si>
  <si>
    <t>Please fill in the table below to the extent possible, listing all benefits with a market value (that are sold or could be sold for a know value) derived from the intervention unit area. List all benefits indicating where available any quantitative estimates of benefits from the restoration intervention, and for those benefits where this information is available, an estimate of their financial value. At minimum, please select those benefits which you think can be expected to arise from the intervention. 
For ecosystem benefits that have market value, please indicate:
- the beneficiary
- the quantity sold in the market per year at what price
- other columns.. unit, quantity, price
- wherever possible, the direction of the expected change with restoration intervention
If benefits appear in the course of the project and do not exist before the project starts, please list them in the non-baseline benefits question below.</t>
  </si>
  <si>
    <t>Access the glossary of benefits</t>
  </si>
  <si>
    <t xml:space="preserve">Currency </t>
  </si>
  <si>
    <t>5.1.1</t>
  </si>
  <si>
    <r>
      <t>Baseline benefits</t>
    </r>
    <r>
      <rPr>
        <b/>
        <sz val="10"/>
        <color rgb="FFFF0000"/>
        <rFont val="Arial"/>
        <family val="2"/>
      </rPr>
      <t>*</t>
    </r>
  </si>
  <si>
    <t>Select all applicable from the list</t>
  </si>
  <si>
    <t>Beneficiary</t>
  </si>
  <si>
    <t>Unit (e.g. kilograms, liters, buckets, bags)</t>
  </si>
  <si>
    <t>Nr of units</t>
  </si>
  <si>
    <t>Value for each unit</t>
  </si>
  <si>
    <r>
      <t xml:space="preserve">Total </t>
    </r>
    <r>
      <rPr>
        <b/>
        <u/>
        <sz val="10"/>
        <color theme="9" tint="-0.499984740745262"/>
        <rFont val="Arial"/>
        <family val="2"/>
      </rPr>
      <t>annual</t>
    </r>
    <r>
      <rPr>
        <sz val="10"/>
        <color theme="9" tint="-0.499984740745262"/>
        <rFont val="Arial"/>
        <family val="2"/>
      </rPr>
      <t xml:space="preserve"> value</t>
    </r>
  </si>
  <si>
    <t xml:space="preserve">Other (please specify): </t>
  </si>
  <si>
    <t>7.</t>
  </si>
  <si>
    <t>Please add below additional comments, if further clarification is needed.</t>
  </si>
  <si>
    <t>Do you expect or did you estimate any changes in the quantity of goods or products after the restoration intervention?
Please indicate if magnitude (%) and direction (+/-) of the change in the next cell.
Indicate the average annual expected or estimated change (+/-)%. 
Please indicate after how many years since the start of the project, benefits can be assessed.
Write 0 if the benefits show up in the first year of implementation, 1 if in the second year, etc.</t>
  </si>
  <si>
    <t xml:space="preserve">Nr of years since start of the project that the change in benefit provision occurs </t>
  </si>
  <si>
    <t>Benefit name</t>
  </si>
  <si>
    <t>Change in benefit provision</t>
  </si>
  <si>
    <t>% change</t>
  </si>
  <si>
    <t>Absolute annual change in value</t>
  </si>
  <si>
    <t>5.1.2</t>
  </si>
  <si>
    <r>
      <t>Non-baseline benefits</t>
    </r>
    <r>
      <rPr>
        <b/>
        <sz val="10"/>
        <color rgb="FFFF0000"/>
        <rFont val="Arial"/>
        <family val="2"/>
      </rPr>
      <t>*</t>
    </r>
  </si>
  <si>
    <t>For ecosystem benefits that have market value, please indicate:
- the beneficiary
- the quantity sold in the market per year at what price
- other columns.. unit, quantity, price
Please indicate after how many years since the start of the project the new benefits start occuring.
Write 0 if the benefits show up in the first year of implementation, 1 if in the second year, etc.</t>
  </si>
  <si>
    <t xml:space="preserve">
Select all applicable from the list</t>
  </si>
  <si>
    <t>Nr of years since project start that the benefit starts occuring</t>
  </si>
  <si>
    <t>5.2</t>
  </si>
  <si>
    <r>
      <rPr>
        <b/>
        <sz val="11"/>
        <color theme="9" tint="-0.499984740745262"/>
        <rFont val="Arial"/>
        <family val="2"/>
      </rPr>
      <t>Environmental/Social Benefits</t>
    </r>
    <r>
      <rPr>
        <b/>
        <sz val="11"/>
        <color rgb="FFFF0000"/>
        <rFont val="Arial"/>
        <family val="2"/>
      </rPr>
      <t>*</t>
    </r>
  </si>
  <si>
    <t xml:space="preserve">Please select all the enviromental and/or social benefits that apply in the initial year when restoration is implemented.
Then, select up to two main beneficiaries. If additional beneficiaries are found, please write any comment in the comment box.
Do you excpect or did you estimate any changes in the quantity of goods or products after the restoration intervention?
Will change in this benefit be assessed? If yes, how?
Are there plans to desgin financing mechanisms such as PES to financially realize the value of these benefits? (e.g. Tons of CO2 sequestered sold on the voluntary carbon market). If yes, please provide more details about the plan in the comments box below. </t>
  </si>
  <si>
    <t>Beneficiary 1</t>
  </si>
  <si>
    <t>Beneficiary 2</t>
  </si>
  <si>
    <t>Further comments on beneficiaries or additional beneficiaries</t>
  </si>
  <si>
    <t>Expected or estimated change in the benefit provision</t>
  </si>
  <si>
    <t>Assessment of the change</t>
  </si>
  <si>
    <t>Financial realization of the benefit through PES or other</t>
  </si>
  <si>
    <t>8.</t>
  </si>
  <si>
    <t>Land cover, land use, land-use change and land tenure (intervention unit level)</t>
  </si>
  <si>
    <t xml:space="preserve">Land cover, land use, land-use change and land tenure (intervention unit level) </t>
  </si>
  <si>
    <t>NB: Use for this section the most recent data prior to project inception, or data as close as possible to the beginning of the project.</t>
  </si>
  <si>
    <t>Land tenure arrangement</t>
  </si>
  <si>
    <t>Please select from the list below the main category of land tenure arrangement applying to the legal holder(s) of the intervention unit, before the start of the intervention.</t>
  </si>
  <si>
    <t>Land ownership/tenure types</t>
  </si>
  <si>
    <t>Please select from the drop-down menu the main category of land tenure observed on the intervention unit.</t>
  </si>
  <si>
    <t>Protected areas</t>
  </si>
  <si>
    <t>Please indicate whether the intervention unit (IU) overlaps with a protected area (PA) or is subject to biodiversity protection regulations, selecting from the drop-down menu. 
The case being, please use the open box to indicate the name of the protected area.</t>
  </si>
  <si>
    <t>Occurrence of protected species</t>
  </si>
  <si>
    <t xml:space="preserve">Please indicate if a protected species (as per national legislation) or endangered species (as per the IUCN Red List, belonging to Vulnerable category and above) occurs on the unit. Please share details in the comments on the name of the species, the regulation that protects it, and its conservation status, as well as any further relevant information (quantitative and qualitative) for instance on the evolution of the population of protected species prior to project inception. </t>
  </si>
  <si>
    <t xml:space="preserve">Land productivity </t>
  </si>
  <si>
    <r>
      <t xml:space="preserve">Please provide at least one indicator of land productivity, using the most recent available data prior to project inception. Some indicators are suggested below depending on the main land use. Specify an indicator for which you have data and indicate the unit, the year and the source of the data. Please use the comments box as appropriate to describe briefly the methodology followed to calculate this indicator and to share any further quantitative or qualitative information on land productivity, soil health and soil fertility, including data on soil analyses (e.g. soil organic carbon). That box can also be used to provide information on any additional indicators you may have.
</t>
    </r>
    <r>
      <rPr>
        <b/>
        <i/>
        <sz val="10"/>
        <color theme="9" tint="-0.499984740745262"/>
        <rFont val="Arial"/>
        <family val="2"/>
      </rPr>
      <t xml:space="preserve">For crop land: </t>
    </r>
    <r>
      <rPr>
        <i/>
        <sz val="10"/>
        <color theme="9" tint="-0.499984740745262"/>
        <rFont val="Arial"/>
        <family val="2"/>
      </rPr>
      <t xml:space="preserve">average yield (total quantity of output per year per ha)
</t>
    </r>
    <r>
      <rPr>
        <b/>
        <i/>
        <sz val="10"/>
        <color theme="9" tint="-0.499984740745262"/>
        <rFont val="Arial"/>
        <family val="2"/>
      </rPr>
      <t>For pasture land:</t>
    </r>
    <r>
      <rPr>
        <i/>
        <sz val="10"/>
        <color theme="9" tint="-0.499984740745262"/>
        <rFont val="Arial"/>
        <family val="2"/>
      </rPr>
      <t xml:space="preserve"> average/maximum livestock density (Livestock Unit/ha or Head/ha)
</t>
    </r>
    <r>
      <rPr>
        <b/>
        <i/>
        <sz val="10"/>
        <color theme="9" tint="-0.499984740745262"/>
        <rFont val="Arial"/>
        <family val="2"/>
      </rPr>
      <t xml:space="preserve">For forest land: </t>
    </r>
    <r>
      <rPr>
        <i/>
        <sz val="10"/>
        <color theme="9" tint="-0.499984740745262"/>
        <rFont val="Arial"/>
        <family val="2"/>
      </rPr>
      <t xml:space="preserve">average yield of timber or other forest products per year per ha
</t>
    </r>
  </si>
  <si>
    <t>Name of the indicator</t>
  </si>
  <si>
    <t>Value of the indicator</t>
  </si>
  <si>
    <t>Unit of the indicator</t>
  </si>
  <si>
    <t>Year of the data</t>
  </si>
  <si>
    <t>Source of the data</t>
  </si>
  <si>
    <t>Land degradation processes</t>
  </si>
  <si>
    <t>Please select from the multi-level list below the main land degradation process(es) observed on the intervention unit soil’s and vegetation. Select all that apply. As appropriate, please use the open box to describe more accurately the degradation processes observed and share additional relevant information (quantitative and/or qualitative).</t>
  </si>
  <si>
    <t>Physical degradation processes</t>
  </si>
  <si>
    <t>Phys</t>
  </si>
  <si>
    <t>Running water/Flood</t>
  </si>
  <si>
    <t>Rainfall erosion</t>
  </si>
  <si>
    <t>Wind erosion</t>
  </si>
  <si>
    <t>Coastal erosion</t>
  </si>
  <si>
    <t>Landslide</t>
  </si>
  <si>
    <t>Compaction, crusting or sealing</t>
  </si>
  <si>
    <t>Subsidence</t>
  </si>
  <si>
    <t>Water-logging</t>
  </si>
  <si>
    <t>Drying and desertification</t>
  </si>
  <si>
    <t>Other physical degradation process (please specify)</t>
  </si>
  <si>
    <t>Chemical processes</t>
  </si>
  <si>
    <t>Chem</t>
  </si>
  <si>
    <t>Organic matter decline</t>
  </si>
  <si>
    <t>Salinization or sodification</t>
  </si>
  <si>
    <t>Acidification</t>
  </si>
  <si>
    <t>Metal toxicity</t>
  </si>
  <si>
    <t>Other pollutions/contamination (please specify)</t>
  </si>
  <si>
    <t>Biological processes</t>
  </si>
  <si>
    <t>Bio</t>
  </si>
  <si>
    <t xml:space="preserve">Erosion of specific or genetic diversity (plants, macro and micro-fauna) or compositional shifts </t>
  </si>
  <si>
    <t xml:space="preserve">Woody encroachment </t>
  </si>
  <si>
    <t>Fire</t>
  </si>
  <si>
    <t>Invasive species</t>
  </si>
  <si>
    <t>Pest outbreaks</t>
  </si>
  <si>
    <t>Other biological degradation process (please specify)</t>
  </si>
  <si>
    <t>Main drivers of land degradation</t>
  </si>
  <si>
    <t xml:space="preserve">Please select from the list below the main direct driver(s) of land degradation before the start of the project, to be addressed on the intervention unit. Select all that apply. </t>
  </si>
  <si>
    <t>Deforestation</t>
  </si>
  <si>
    <t>Over-harvesting of wood</t>
  </si>
  <si>
    <t>Fuelwood collection (including for charcoal production)</t>
  </si>
  <si>
    <t>Other unsustainable forest management practices</t>
  </si>
  <si>
    <t>Over grazing</t>
  </si>
  <si>
    <t>Over fertilization</t>
  </si>
  <si>
    <t>Under fertilization</t>
  </si>
  <si>
    <t>Other unsustainable agricultural practices (please specify)</t>
  </si>
  <si>
    <t>Mining and artificialization</t>
  </si>
  <si>
    <t>Environmental hazards (please specify)</t>
  </si>
  <si>
    <t xml:space="preserve">Climate variability and change </t>
  </si>
  <si>
    <t>Other (please specify)</t>
  </si>
  <si>
    <t>Topography and access to water (intervention unit level)</t>
  </si>
  <si>
    <t xml:space="preserve">Topography and access to water (intervention unit level) </t>
  </si>
  <si>
    <t>Slope</t>
  </si>
  <si>
    <t>Please qualify the average slope of the intervention unit, using the qualitative scale in the drop-down menu.</t>
  </si>
  <si>
    <t>Soil type</t>
  </si>
  <si>
    <t>Please select the main soil type in the intervention unit from the list below.</t>
  </si>
  <si>
    <t xml:space="preserve">Water availability </t>
  </si>
  <si>
    <t xml:space="preserve">Please qualify the water supply on the intervention unit, using the scale in the drop-down menu. The case being, indicate the length (starting month and ending month) of the dry season. </t>
  </si>
  <si>
    <t>Starting month of the dry season</t>
  </si>
  <si>
    <t>Ending month of the dry season</t>
  </si>
  <si>
    <t xml:space="preserve">Main source of water </t>
  </si>
  <si>
    <t>Please select from the drop-down menu the main source of water on the intervention unit. If need be, please use the open box to describe more accurately the equipment used for water distribution on the intervention unit (e.g. name of the river or of the groundwater reserve, state of depletion and renewability of the water resource…).</t>
  </si>
  <si>
    <t>#17</t>
  </si>
  <si>
    <t>Water equipment</t>
  </si>
  <si>
    <t xml:space="preserve">Please select from the drop-down menu the equipment used for water distribution over the intervention unit. </t>
  </si>
  <si>
    <t xml:space="preserve">Socio-economic baseline (intervention unit level) </t>
  </si>
  <si>
    <t xml:space="preserve">Population </t>
  </si>
  <si>
    <t xml:space="preserve">Please indicate the total population in the community/municipality where the intervention unit is situated, using the most recent available data prior to project inception. If possible, indicate as well the year and the source of this data. </t>
  </si>
  <si>
    <t>Population</t>
  </si>
  <si>
    <t>Trends in population</t>
  </si>
  <si>
    <t xml:space="preserve">Please select the trends in population in the community/municipality where the intervention unit is situated over a 10-year period prior to the start of the intervention or over the last ten year, from the drop-down menu. If possible, indicate as well the year and the source of this data. </t>
  </si>
  <si>
    <t xml:space="preserve">Local labour availability </t>
  </si>
  <si>
    <r>
      <t xml:space="preserve">Please assess labour availability in the community/municipality where the intervention unit is situated, prior to project inception, using the qualitative scale below and select from the drop-down menu. If possible, indicate as well the year and the source of this data. 
</t>
    </r>
    <r>
      <rPr>
        <b/>
        <i/>
        <sz val="10"/>
        <color theme="9" tint="-0.499984740745262"/>
        <rFont val="Arial"/>
        <family val="2"/>
      </rPr>
      <t>Very limited:</t>
    </r>
    <r>
      <rPr>
        <i/>
        <sz val="10"/>
        <color theme="9" tint="-0.499984740745262"/>
        <rFont val="Arial"/>
        <family val="2"/>
      </rPr>
      <t xml:space="preserve"> the labour force available locally will not suffice to implement the project;
</t>
    </r>
    <r>
      <rPr>
        <b/>
        <i/>
        <sz val="10"/>
        <color theme="9" tint="-0.499984740745262"/>
        <rFont val="Arial"/>
        <family val="2"/>
      </rPr>
      <t>Limited:</t>
    </r>
    <r>
      <rPr>
        <i/>
        <sz val="10"/>
        <color theme="9" tint="-0.499984740745262"/>
        <rFont val="Arial"/>
        <family val="2"/>
      </rPr>
      <t xml:space="preserve"> the labour force available locally may not suffice to implement the project: particularly, specific skills may be lacking;
</t>
    </r>
    <r>
      <rPr>
        <b/>
        <i/>
        <sz val="10"/>
        <color theme="9" tint="-0.499984740745262"/>
        <rFont val="Arial"/>
        <family val="2"/>
      </rPr>
      <t>Sufficient:</t>
    </r>
    <r>
      <rPr>
        <i/>
        <sz val="10"/>
        <color theme="9" tint="-0.499984740745262"/>
        <rFont val="Arial"/>
        <family val="2"/>
      </rPr>
      <t xml:space="preserve"> the labour force available locally may suffice (in quantity and quality) to implement the project and the project may use a significant part of this labour force;
</t>
    </r>
    <r>
      <rPr>
        <b/>
        <i/>
        <sz val="10"/>
        <color theme="9" tint="-0.499984740745262"/>
        <rFont val="Arial"/>
        <family val="2"/>
      </rPr>
      <t>Abundant:</t>
    </r>
    <r>
      <rPr>
        <i/>
        <sz val="10"/>
        <color theme="9" tint="-0.499984740745262"/>
        <rFont val="Arial"/>
        <family val="2"/>
      </rPr>
      <t xml:space="preserve"> the labour force available locally will suffice (in quantity and quality) to implement the project and the project will use a small part of this labour force.</t>
    </r>
  </si>
  <si>
    <t>Income</t>
  </si>
  <si>
    <t>Please indicate the average annual income in the community/municipality where the intervention unit is situated, using the most recent available data prior to project inception. Please indicate as well, if possible, the unit (currency, income per household, income per capita), the year and the source of this data. As appropriate, please use the open box to share any additional information (quantitative or qualitative) on income, distribution of income, evolution of income and extreme poverty rate in the communities affected by the project, prior to project inception.</t>
  </si>
  <si>
    <t xml:space="preserve">Average annual income </t>
  </si>
  <si>
    <t>Unit (currency, income per household, income per capita)</t>
  </si>
  <si>
    <t>#22</t>
  </si>
  <si>
    <t xml:space="preserve">Food insecurity </t>
  </si>
  <si>
    <r>
      <t xml:space="preserve">Please qualify the average food security status in the community/municipality where the intervention unit is situated over the last 10 years before the start of the project, using the following qualitative scale adapted from the “Food Insecurity Experience Scale (FIES)” developed by FAO and select from the drop-down menu. Please use the open box to share any further relevant information on food insecurity in the communities affected by the project, including for instance: disaggregated data by sex and social groups; and/or information on the evolution of food insecurity prior to project inception. 
</t>
    </r>
    <r>
      <rPr>
        <b/>
        <i/>
        <sz val="10"/>
        <color theme="9" tint="-0.499984740745262"/>
        <rFont val="Arial"/>
        <family val="2"/>
      </rPr>
      <t>Food security:</t>
    </r>
    <r>
      <rPr>
        <i/>
        <sz val="10"/>
        <color theme="9" tint="-0.499984740745262"/>
        <rFont val="Arial"/>
        <family val="2"/>
      </rPr>
      <t xml:space="preserve"> Adequate access to food in both quality and quantity;
</t>
    </r>
    <r>
      <rPr>
        <b/>
        <i/>
        <sz val="10"/>
        <color theme="9" tint="-0.499984740745262"/>
        <rFont val="Arial"/>
        <family val="2"/>
      </rPr>
      <t xml:space="preserve">Moderate food insecurity: </t>
    </r>
    <r>
      <rPr>
        <i/>
        <sz val="10"/>
        <color theme="9" tint="-0.499984740745262"/>
        <rFont val="Arial"/>
        <family val="2"/>
      </rPr>
      <t xml:space="preserve">when a significant proportion of the population is uncertain about its ability to obtain food and ensure adequate nutrition, or when a significant proportion of the population is forced to make compromise on food quality and variety;
</t>
    </r>
    <r>
      <rPr>
        <b/>
        <i/>
        <sz val="10"/>
        <color theme="9" tint="-0.499984740745262"/>
        <rFont val="Arial"/>
        <family val="2"/>
      </rPr>
      <t>Severe food insecurity:</t>
    </r>
    <r>
      <rPr>
        <i/>
        <sz val="10"/>
        <color theme="9" tint="-0.499984740745262"/>
        <rFont val="Arial"/>
        <family val="2"/>
      </rPr>
      <t xml:space="preserve"> when a significant proportion of the population, forced to reduce food quantities or to skip meals, regularly suffers from hunger.</t>
    </r>
  </si>
  <si>
    <t>#23</t>
  </si>
  <si>
    <t>Please qualify gender equality in the community/municipality where the intervention unit is situated by selecting answers to the following questions.</t>
  </si>
  <si>
    <t>Gender of landowners in the intervention unit, prior to project inception:</t>
  </si>
  <si>
    <r>
      <t xml:space="preserve">Gender of </t>
    </r>
    <r>
      <rPr>
        <b/>
        <sz val="10"/>
        <color theme="9" tint="-0.499984740745262"/>
        <rFont val="Arial"/>
        <family val="2"/>
      </rPr>
      <t>land users</t>
    </r>
    <r>
      <rPr>
        <sz val="10"/>
        <color theme="9" tint="-0.499984740745262"/>
        <rFont val="Arial"/>
        <family val="2"/>
      </rPr>
      <t xml:space="preserve"> in the intervention unit, prior to project inception:</t>
    </r>
  </si>
  <si>
    <t>Reliance of men on products from the intervention unit:</t>
  </si>
  <si>
    <t>Reliance of women on products from the intervention unit:</t>
  </si>
  <si>
    <t>Where local labour is used for the implementation of the interventions, is it composed of:</t>
  </si>
  <si>
    <t>If both women and men’s labour is hired for the implementation of the interventions:</t>
  </si>
  <si>
    <t>How is the level of unemployment in the project area?</t>
  </si>
  <si>
    <t>Who is more affected by unemployment?</t>
  </si>
  <si>
    <t>Within the households, who does normally make decisions related to resources allocations and expenditures?</t>
  </si>
  <si>
    <t>How would you qualify gender equality in local decision-making bodies?</t>
  </si>
  <si>
    <t>#24</t>
  </si>
  <si>
    <t>Access to local markets</t>
  </si>
  <si>
    <t>Please indicate the distance to local markets in both hours by foot and by vehicle.</t>
  </si>
  <si>
    <t>24.1</t>
  </si>
  <si>
    <t>Distance (in km)</t>
  </si>
  <si>
    <t>km</t>
  </si>
  <si>
    <t>24.2</t>
  </si>
  <si>
    <t>Distance in time required (if under 1 hour please indicate the fraction e.g. 0.25 for 15 minutes)</t>
  </si>
  <si>
    <t>hours</t>
  </si>
  <si>
    <t>Detail of planting interventions</t>
  </si>
  <si>
    <t>NB: The next set of questions relates to the type of plant material used in planting interventions. If none of your interventions include planting or enrichement, you may skip directly to the cost tab</t>
  </si>
  <si>
    <t>#25</t>
  </si>
  <si>
    <t>Composition of planted species</t>
  </si>
  <si>
    <t>Please select from the list the type of species used in planting interventions, if applicable.</t>
  </si>
  <si>
    <t>#26</t>
  </si>
  <si>
    <t xml:space="preserve">Seed type </t>
  </si>
  <si>
    <t>Please select from the list below the main type(s) of seeds used on the intervention unit. Select all that apply.
To unselect a category delete the "X" using backspace.</t>
  </si>
  <si>
    <t xml:space="preserve">For agricultural seeds </t>
  </si>
  <si>
    <t>Certified seed of modern variety</t>
  </si>
  <si>
    <t>Uncertified seed of modern variety</t>
  </si>
  <si>
    <t>Uncertified seed of farmers’ variety</t>
  </si>
  <si>
    <t>Other (please specificy)</t>
  </si>
  <si>
    <t xml:space="preserve">For forest seeds </t>
  </si>
  <si>
    <t>Direct seeding</t>
  </si>
  <si>
    <t>Widlings</t>
  </si>
  <si>
    <t>Nursery seedlings</t>
  </si>
  <si>
    <t>Tissue cultured plants</t>
  </si>
  <si>
    <t>Soil seedbank</t>
  </si>
  <si>
    <t>Vegetative propagules</t>
  </si>
  <si>
    <t>#27</t>
  </si>
  <si>
    <t xml:space="preserve">Seed source </t>
  </si>
  <si>
    <t>Please select the main seed source(s) from the list below. Select all that apply.</t>
  </si>
  <si>
    <t>Natural forests</t>
  </si>
  <si>
    <t>Seedling, seed orchards</t>
  </si>
  <si>
    <t>Clonal seed orchards</t>
  </si>
  <si>
    <t>Restored or planted forests</t>
  </si>
  <si>
    <t xml:space="preserve">Seed production areas </t>
  </si>
  <si>
    <t>Trees on farm</t>
  </si>
  <si>
    <t>#28</t>
  </si>
  <si>
    <t xml:space="preserve">Main seed supplier </t>
  </si>
  <si>
    <t>Please select from the multi-level list below the main seed supplier(s), depending on the type of restoration conducted. Select all that apply.</t>
  </si>
  <si>
    <t xml:space="preserve">For agricultural (crops and pastures) seeds </t>
  </si>
  <si>
    <t>Self-production</t>
  </si>
  <si>
    <t>Exchange within community</t>
  </si>
  <si>
    <t>Local market</t>
  </si>
  <si>
    <t>Seed company</t>
  </si>
  <si>
    <t>Donation</t>
  </si>
  <si>
    <t>Collection in the wild (grasslands and ranglands)</t>
  </si>
  <si>
    <t>For trees (seeds and seedlings)</t>
  </si>
  <si>
    <t>Academic or research organization</t>
  </si>
  <si>
    <t>Community-based nursery</t>
  </si>
  <si>
    <t>Commercial nursery</t>
  </si>
  <si>
    <t>Public agency (e.g. Forestry department)</t>
  </si>
  <si>
    <t>NGO</t>
  </si>
  <si>
    <t xml:space="preserve">Collection in the wild </t>
  </si>
  <si>
    <t>#29</t>
  </si>
  <si>
    <t xml:space="preserve">Main seed selection criteria </t>
  </si>
  <si>
    <t>Please select from the list below the main criterion/criteria for seed selection. Select all that apply.</t>
  </si>
  <si>
    <t>Criteria for the selection of seed source/site</t>
  </si>
  <si>
    <t>Ease of accessibility</t>
  </si>
  <si>
    <t>Proximity to target/restoration site (“local” seed)</t>
  </si>
  <si>
    <t>Not degraded or fragmented</t>
  </si>
  <si>
    <t>Conditions similar to target/restoration site</t>
  </si>
  <si>
    <t xml:space="preserve">Conditions similar to predicted future conditions on target site </t>
  </si>
  <si>
    <t>#30</t>
  </si>
  <si>
    <t>Proportion of native species</t>
  </si>
  <si>
    <t>Please select the proportion of native species in the seeds or seedlings planted, from the drop down menu.</t>
  </si>
  <si>
    <r>
      <t xml:space="preserve">Many thanks, you have now completed the information for Intervention Unit 1.
If there are more Intervention Units in the project, please complete the tabs for these as well. 
</t>
    </r>
    <r>
      <rPr>
        <sz val="11"/>
        <color theme="8" tint="-0.249977111117893"/>
        <rFont val="Arial"/>
        <family val="2"/>
      </rPr>
      <t xml:space="preserve">
If you have completed the information for all information units, please select a tab for entering the cost information: 
</t>
    </r>
    <r>
      <rPr>
        <b/>
        <sz val="11"/>
        <color theme="8" tint="-0.249977111117893"/>
        <rFont val="Arial"/>
        <family val="2"/>
      </rPr>
      <t>Tier 1</t>
    </r>
    <r>
      <rPr>
        <sz val="11"/>
        <color theme="8" tint="-0.249977111117893"/>
        <rFont val="Arial"/>
        <family val="2"/>
      </rPr>
      <t xml:space="preserve"> if you have annual expenditure data on the project, and </t>
    </r>
    <r>
      <rPr>
        <b/>
        <sz val="11"/>
        <color theme="8" tint="-0.249977111117893"/>
        <rFont val="Arial"/>
        <family val="2"/>
      </rPr>
      <t xml:space="preserve">Tier 2 </t>
    </r>
    <r>
      <rPr>
        <sz val="11"/>
        <color theme="8" tint="-0.249977111117893"/>
        <rFont val="Arial"/>
        <family val="2"/>
      </rPr>
      <t>if you do not have an annual breakdown of expenditure.</t>
    </r>
  </si>
  <si>
    <r>
      <t xml:space="preserve">Many thanks, you have now completed the information for Intervention Unit 2.
If there are more Intervention Units in the project, please complete the tabs for these as well. 
</t>
    </r>
    <r>
      <rPr>
        <sz val="11"/>
        <color theme="8" tint="-0.249977111117893"/>
        <rFont val="Arial"/>
        <family val="2"/>
      </rPr>
      <t xml:space="preserve">
If you have completed the information for all information units, please select a tab for entering the cost information: 
</t>
    </r>
    <r>
      <rPr>
        <b/>
        <sz val="11"/>
        <color theme="8" tint="-0.249977111117893"/>
        <rFont val="Arial"/>
        <family val="2"/>
      </rPr>
      <t>Tier 1</t>
    </r>
    <r>
      <rPr>
        <sz val="11"/>
        <color theme="8" tint="-0.249977111117893"/>
        <rFont val="Arial"/>
        <family val="2"/>
      </rPr>
      <t xml:space="preserve"> if you have annual expenditure data on the project, and </t>
    </r>
    <r>
      <rPr>
        <b/>
        <sz val="11"/>
        <color theme="8" tint="-0.249977111117893"/>
        <rFont val="Arial"/>
        <family val="2"/>
      </rPr>
      <t xml:space="preserve">Tier 2 </t>
    </r>
    <r>
      <rPr>
        <sz val="11"/>
        <color theme="8" tint="-0.249977111117893"/>
        <rFont val="Arial"/>
        <family val="2"/>
      </rPr>
      <t>if you do not have an annual breakdown of expenditure.</t>
    </r>
  </si>
  <si>
    <r>
      <t xml:space="preserve">Many thanks, you have now completed the information for Intervention Unit 3.
If there are more Intervention Units in the project, please complete the tabs for these as well. 
</t>
    </r>
    <r>
      <rPr>
        <sz val="11"/>
        <color theme="8" tint="-0.249977111117893"/>
        <rFont val="Arial"/>
        <family val="2"/>
      </rPr>
      <t xml:space="preserve">
If you have completed the information for all information units, please select a tab for entering the cost information: 
</t>
    </r>
    <r>
      <rPr>
        <b/>
        <sz val="11"/>
        <color theme="8" tint="-0.249977111117893"/>
        <rFont val="Arial"/>
        <family val="2"/>
      </rPr>
      <t>Tier 1</t>
    </r>
    <r>
      <rPr>
        <sz val="11"/>
        <color theme="8" tint="-0.249977111117893"/>
        <rFont val="Arial"/>
        <family val="2"/>
      </rPr>
      <t xml:space="preserve"> if you have annual expenditure data on the project, and </t>
    </r>
    <r>
      <rPr>
        <b/>
        <sz val="11"/>
        <color theme="8" tint="-0.249977111117893"/>
        <rFont val="Arial"/>
        <family val="2"/>
      </rPr>
      <t xml:space="preserve">Tier 2 </t>
    </r>
    <r>
      <rPr>
        <sz val="11"/>
        <color theme="8" tint="-0.249977111117893"/>
        <rFont val="Arial"/>
        <family val="2"/>
      </rPr>
      <t>if you do not have an annual breakdown of expenditure.</t>
    </r>
  </si>
  <si>
    <r>
      <t xml:space="preserve">Many thanks, you have now completed the information for Intervention Unit 4.
If there are more Intervention Units in the project, please complete the tabs for these as well. 
</t>
    </r>
    <r>
      <rPr>
        <sz val="11"/>
        <color theme="8" tint="-0.249977111117893"/>
        <rFont val="Arial"/>
        <family val="2"/>
      </rPr>
      <t xml:space="preserve">
If you have completed the information for all information units, please select a tab for entering the cost information: 
</t>
    </r>
    <r>
      <rPr>
        <b/>
        <sz val="11"/>
        <color theme="8" tint="-0.249977111117893"/>
        <rFont val="Arial"/>
        <family val="2"/>
      </rPr>
      <t>Tier 1</t>
    </r>
    <r>
      <rPr>
        <sz val="11"/>
        <color theme="8" tint="-0.249977111117893"/>
        <rFont val="Arial"/>
        <family val="2"/>
      </rPr>
      <t xml:space="preserve"> if you have annual expenditure data on the project, and </t>
    </r>
    <r>
      <rPr>
        <b/>
        <sz val="11"/>
        <color theme="8" tint="-0.249977111117893"/>
        <rFont val="Arial"/>
        <family val="2"/>
      </rPr>
      <t xml:space="preserve">Tier 2 </t>
    </r>
    <r>
      <rPr>
        <sz val="11"/>
        <color theme="8" tint="-0.249977111117893"/>
        <rFont val="Arial"/>
        <family val="2"/>
      </rPr>
      <t>if you do not have an annual breakdown of expenditure.</t>
    </r>
  </si>
  <si>
    <r>
      <t xml:space="preserve">Many thanks, you have now completed the information for Intervention Unit 5.
If there are more Intervention Units in the project, please contact teer@fao.org. 
</t>
    </r>
    <r>
      <rPr>
        <sz val="11"/>
        <color theme="8" tint="-0.249977111117893"/>
        <rFont val="Arial"/>
        <family val="2"/>
      </rPr>
      <t xml:space="preserve">You will receive a new template to fill from Intervention Unit 6 on.
If you have completed the information for all information units, please select a tab for entering the cost information: 
</t>
    </r>
    <r>
      <rPr>
        <b/>
        <sz val="11"/>
        <color theme="8" tint="-0.249977111117893"/>
        <rFont val="Arial"/>
        <family val="2"/>
      </rPr>
      <t>Tier 1</t>
    </r>
    <r>
      <rPr>
        <sz val="11"/>
        <color theme="8" tint="-0.249977111117893"/>
        <rFont val="Arial"/>
        <family val="2"/>
      </rPr>
      <t xml:space="preserve"> if you have annual expenditure data on the project, and </t>
    </r>
    <r>
      <rPr>
        <b/>
        <sz val="11"/>
        <color theme="8" tint="-0.249977111117893"/>
        <rFont val="Arial"/>
        <family val="2"/>
      </rPr>
      <t xml:space="preserve">Tier 2 </t>
    </r>
    <r>
      <rPr>
        <sz val="11"/>
        <color theme="8" tint="-0.249977111117893"/>
        <rFont val="Arial"/>
        <family val="2"/>
      </rPr>
      <t>if you do not have an annual breakdown of expenditure.</t>
    </r>
  </si>
  <si>
    <t>Cost Module (Tier 1)</t>
  </si>
  <si>
    <t xml:space="preserve">Year 1 </t>
  </si>
  <si>
    <t>Year 2</t>
  </si>
  <si>
    <t>Year 3</t>
  </si>
  <si>
    <t>Year 4</t>
  </si>
  <si>
    <t>Year 5</t>
  </si>
  <si>
    <t>Year 6</t>
  </si>
  <si>
    <t>Year 7</t>
  </si>
  <si>
    <t>Year 8</t>
  </si>
  <si>
    <t>Year 9</t>
  </si>
  <si>
    <t>Year 10</t>
  </si>
  <si>
    <t>Year 11-</t>
  </si>
  <si>
    <t>Expected end year</t>
  </si>
  <si>
    <t>Total expenditure for the period</t>
  </si>
  <si>
    <t>Total main period</t>
  </si>
  <si>
    <t>Number of years reported</t>
  </si>
  <si>
    <t xml:space="preserve">Select currency </t>
  </si>
  <si>
    <t>---</t>
  </si>
  <si>
    <t>Maintenace years</t>
  </si>
  <si>
    <t>Intervention Units</t>
  </si>
  <si>
    <t>Please fill out expenditure information at the level of specific Intervention Units to the extent possible. Expenditures that are not related to specific Intervention Units can be recorded at the project level below.</t>
  </si>
  <si>
    <t xml:space="preserve">In this column yearly average expenditure appears based on the lenghts of the residual expenditure period </t>
  </si>
  <si>
    <t>Please fill the last column with the total residual expenditure from year 11 to the expected end year.</t>
  </si>
  <si>
    <t>Paid labor</t>
  </si>
  <si>
    <t>Total exp main</t>
  </si>
  <si>
    <t>Expenditure</t>
  </si>
  <si>
    <t>Total expenditure</t>
  </si>
  <si>
    <t>AV Paid labor M</t>
  </si>
  <si>
    <t>Project</t>
  </si>
  <si>
    <t>IU 1</t>
  </si>
  <si>
    <t>IU 2</t>
  </si>
  <si>
    <t>IU 3</t>
  </si>
  <si>
    <t>IU 4</t>
  </si>
  <si>
    <t>IU 5</t>
  </si>
  <si>
    <t>IU1</t>
  </si>
  <si>
    <t>IU2</t>
  </si>
  <si>
    <t>IU3</t>
  </si>
  <si>
    <t>IU4</t>
  </si>
  <si>
    <t>IU5</t>
  </si>
  <si>
    <t>Please enter the amount spent in paid labor for each Intervention Unit under each period. if possible, indicate the number of staff employed and the number of person-days (also known as man-days). One person-day is one person's working time for a day. Person-days are used as a measure of how much work or labor is required or consumed to perform some task. For example, if a task requires 2 person both working over 3 days, it represents 6 person-days. if a task requires 2 person over half a day, it represents 1 person-day.
This category includes any paid labor executed related to the actual iipleientation of any of the interventions within the Intervention Unit, regardless of the contractual relationship. Paid labor not related to a specific IU (e.g. project ianageient across units) should be recorded at the project level further below.</t>
  </si>
  <si>
    <t xml:space="preserve">Total Paid labor </t>
  </si>
  <si>
    <t>Total paid labour project level</t>
  </si>
  <si>
    <t>Share of total paid labor year 1</t>
  </si>
  <si>
    <t>Number of workers</t>
  </si>
  <si>
    <t>AV Consumables M</t>
  </si>
  <si>
    <t xml:space="preserve">yearly average paid labor </t>
  </si>
  <si>
    <t>Average yearly number of workers project level</t>
  </si>
  <si>
    <t>Share of total paid labor year 2</t>
  </si>
  <si>
    <t xml:space="preserve">Average number of workers </t>
  </si>
  <si>
    <t>Total person-days project level</t>
  </si>
  <si>
    <t>Share of total paid labor year 3</t>
  </si>
  <si>
    <t>Person-days</t>
  </si>
  <si>
    <t>AV Meeting costs M</t>
  </si>
  <si>
    <t xml:space="preserve">yearly average person-days </t>
  </si>
  <si>
    <t>Average yearly person-days project level</t>
  </si>
  <si>
    <t>Share of total paid labor year 4</t>
  </si>
  <si>
    <t xml:space="preserve">Total person-days worked </t>
  </si>
  <si>
    <t>Total project assets exp</t>
  </si>
  <si>
    <t>Share of total paid labor year 5</t>
  </si>
  <si>
    <t>AV Compensation M</t>
  </si>
  <si>
    <t>Total consumables project level</t>
  </si>
  <si>
    <t xml:space="preserve">Sum of consumables exp </t>
  </si>
  <si>
    <t>Share of total paid labor year 6</t>
  </si>
  <si>
    <t>total meeting costs project level</t>
  </si>
  <si>
    <t xml:space="preserve">yearly average of consumables </t>
  </si>
  <si>
    <t>Share of total paid labor year 7</t>
  </si>
  <si>
    <t>AV Project assets M</t>
  </si>
  <si>
    <t>total compensation project</t>
  </si>
  <si>
    <t xml:space="preserve">Sum of meeting costs exp </t>
  </si>
  <si>
    <t>Share of total paid labor year 8</t>
  </si>
  <si>
    <t>workers</t>
  </si>
  <si>
    <t xml:space="preserve">yearly average of meeting costs </t>
  </si>
  <si>
    <t>Share of total paid labor year 9</t>
  </si>
  <si>
    <t>AV Service costs M</t>
  </si>
  <si>
    <t xml:space="preserve">Sum of compensation exp </t>
  </si>
  <si>
    <t>Share of total paid labor year 10</t>
  </si>
  <si>
    <t>p-days</t>
  </si>
  <si>
    <t xml:space="preserve">yearly average of compensation </t>
  </si>
  <si>
    <t>AV Third party M</t>
  </si>
  <si>
    <t xml:space="preserve">Sum of p-days unpaid labour </t>
  </si>
  <si>
    <t>Share of consumables costs year 1</t>
  </si>
  <si>
    <t xml:space="preserve">yearly average p-days unpaid labour </t>
  </si>
  <si>
    <t>Share of consumables costs year 2</t>
  </si>
  <si>
    <t xml:space="preserve">yearly average number of unpaid workers </t>
  </si>
  <si>
    <t>Share of consumables costs year 3</t>
  </si>
  <si>
    <t>Total exp project Year 1</t>
  </si>
  <si>
    <t>Total exp Year 1</t>
  </si>
  <si>
    <t>Share of consumables costs year 4</t>
  </si>
  <si>
    <t>Total exp project Year 2</t>
  </si>
  <si>
    <t>Total exp Year 2</t>
  </si>
  <si>
    <t>Share of consumables costs year 5</t>
  </si>
  <si>
    <t>Total exp project Year 3</t>
  </si>
  <si>
    <t>Total exp Year 3</t>
  </si>
  <si>
    <t>Share of consumables costs year 6</t>
  </si>
  <si>
    <t>Total exp project Year 4</t>
  </si>
  <si>
    <t>Total exp Year 4</t>
  </si>
  <si>
    <t>Share of consumables costs year 7</t>
  </si>
  <si>
    <t>Total exp project Year 5</t>
  </si>
  <si>
    <t>Total exp Year 5</t>
  </si>
  <si>
    <t>Share of consumables costs year 8</t>
  </si>
  <si>
    <t>Total exp project Year 6</t>
  </si>
  <si>
    <t>Total exp Year 6</t>
  </si>
  <si>
    <t>Share of consumables costs year 9</t>
  </si>
  <si>
    <t>Total exp project Year 7</t>
  </si>
  <si>
    <t>Total exp Year 7</t>
  </si>
  <si>
    <t>Share of consumables costs year 10</t>
  </si>
  <si>
    <t>Total exp project Year 8</t>
  </si>
  <si>
    <t>Total exp Year 8</t>
  </si>
  <si>
    <t>Total exp project Year 9</t>
  </si>
  <si>
    <t>Total exp Year 9</t>
  </si>
  <si>
    <t>Share of total meeting costs year 1</t>
  </si>
  <si>
    <t>Total exp project Year 10</t>
  </si>
  <si>
    <t>Total exp Year 10</t>
  </si>
  <si>
    <t>Share of total meeting costs year 2</t>
  </si>
  <si>
    <t>TOTAL Project</t>
  </si>
  <si>
    <t>TOTAL IU1</t>
  </si>
  <si>
    <t>TOTAL IU2</t>
  </si>
  <si>
    <t>TOTAL IU3</t>
  </si>
  <si>
    <t>TOTAL IU4</t>
  </si>
  <si>
    <t>TOTAL IU5</t>
  </si>
  <si>
    <t>Share of total meeting costs year 3</t>
  </si>
  <si>
    <t>Yearly average total expenditure IU1</t>
  </si>
  <si>
    <t>Yearly average total expenditure IU2</t>
  </si>
  <si>
    <t>Yearly average total expenditure IU3</t>
  </si>
  <si>
    <t>Yearly average total expenditure IU4</t>
  </si>
  <si>
    <t>Yearly average total expenditure IU5</t>
  </si>
  <si>
    <t>Share of total meeting costs year 4</t>
  </si>
  <si>
    <t>IU 1 ya main</t>
  </si>
  <si>
    <t>Share of total exp Year 1</t>
  </si>
  <si>
    <t>Share of total meeting costs year 5</t>
  </si>
  <si>
    <t>IU 2 ya main</t>
  </si>
  <si>
    <t>Share of total exp Year 2</t>
  </si>
  <si>
    <t>Share of total meeting costs year 6</t>
  </si>
  <si>
    <t>IU 3 ya main</t>
  </si>
  <si>
    <t>Share of total exp Year 3</t>
  </si>
  <si>
    <t>Share of total meeting costs year 7</t>
  </si>
  <si>
    <t>IU 4 ya main</t>
  </si>
  <si>
    <t>Share of total exp Year 4</t>
  </si>
  <si>
    <t>Share of total meeting costs year 8</t>
  </si>
  <si>
    <t xml:space="preserve">Project level </t>
  </si>
  <si>
    <t>IU 5 ya main</t>
  </si>
  <si>
    <t>Share of total exp Year 5</t>
  </si>
  <si>
    <t>Share of total meeting costs year 9</t>
  </si>
  <si>
    <t>Share of total exp Year 6</t>
  </si>
  <si>
    <t>Share of total meeting costs year 10</t>
  </si>
  <si>
    <t>Share of total exp Year 7</t>
  </si>
  <si>
    <t>Share of total exp Year 8</t>
  </si>
  <si>
    <t>Share of total exp Year 9</t>
  </si>
  <si>
    <t>Share of total exp Year 10</t>
  </si>
  <si>
    <t>Description</t>
  </si>
  <si>
    <t>Tot exp</t>
  </si>
  <si>
    <t>Share of total IU1</t>
  </si>
  <si>
    <t>Share of total IU2</t>
  </si>
  <si>
    <t>Share of total IU3</t>
  </si>
  <si>
    <t>Share of total IU4</t>
  </si>
  <si>
    <t>Share of total IU5</t>
  </si>
  <si>
    <t>Yearly average Share of total expenditure IU1</t>
  </si>
  <si>
    <t>Yearly average Share of total expenditure IU2</t>
  </si>
  <si>
    <t>Yearly average Share of total expenditure IU3</t>
  </si>
  <si>
    <t>Yearly average Share of total expenditure IU4</t>
  </si>
  <si>
    <t>Yearly average Share of total expenditure IU5</t>
  </si>
  <si>
    <t>Share of total paid labour IU1</t>
  </si>
  <si>
    <t>Share of total paid labour IU2</t>
  </si>
  <si>
    <t>Share of total paid labour IU3</t>
  </si>
  <si>
    <t>Share of total paid labour IU4</t>
  </si>
  <si>
    <t>Yearly average share of total paid labor IU1</t>
  </si>
  <si>
    <t>Yearly average share of total paid labor IU2</t>
  </si>
  <si>
    <t>Yearly average share of total paid labor IU3</t>
  </si>
  <si>
    <t>Yearly average share of total paid labor IU4</t>
  </si>
  <si>
    <t>Yearly average share of total paid labor IU5</t>
  </si>
  <si>
    <t>YEAR</t>
  </si>
  <si>
    <t>Share of total compensation costs year 1</t>
  </si>
  <si>
    <t>Consumables</t>
  </si>
  <si>
    <t>Share of consumable exp in total exp of the IU 1</t>
  </si>
  <si>
    <t>Share of total compensation costs year 2</t>
  </si>
  <si>
    <t>yearly average share of consumable exp in total exp of the IU 2</t>
  </si>
  <si>
    <t>Share of total compensation costs year 3</t>
  </si>
  <si>
    <t xml:space="preserve">
Please enter the amount spent in consumables for each Intervention Unit under each period. If possible, please provide a short description of the items on which these expenses were made.
This category includes the cost of any supplies used on a specific Intervention Unit. This includes seeds and seedlings, fertilizers and herbicides, food for workers. This may also include the cost of material used for the construction of temporary structures directly linked to the intervention (e.g. tree nursery, fences), where these structures are used exclusively for the Intervention Unit.</t>
  </si>
  <si>
    <t>Share of consumable exp in total exp of the IU 2</t>
  </si>
  <si>
    <t>Share of total compensation costs year 4</t>
  </si>
  <si>
    <t>yearly average share of consumable exp in total exp of the IU 3</t>
  </si>
  <si>
    <t>Share of total compensation costs year 5</t>
  </si>
  <si>
    <t>Share of consumable exp in total exp of the IU 3</t>
  </si>
  <si>
    <t>Meeting costs</t>
  </si>
  <si>
    <t>Share of total compensation costs year 6</t>
  </si>
  <si>
    <t>yearly average share of consumable exp in total exp of the IU 4</t>
  </si>
  <si>
    <t>Share of total compensation costs year 7</t>
  </si>
  <si>
    <t>Share of consumable exp in total exp of the IU 4</t>
  </si>
  <si>
    <t>Compensation costs</t>
  </si>
  <si>
    <t>Share of total compensation costs year 8</t>
  </si>
  <si>
    <t>yearly average share of consumable exp in total exp of the IU 5</t>
  </si>
  <si>
    <t>Share of total compensation costs year 9</t>
  </si>
  <si>
    <t>Share of consumable exp in total exp of the IU 5</t>
  </si>
  <si>
    <t>Project assets</t>
  </si>
  <si>
    <t>Share of total compensation costs year 10</t>
  </si>
  <si>
    <t>yearly average share of consumable exp in total exp of the IU 6</t>
  </si>
  <si>
    <t>Project level</t>
  </si>
  <si>
    <t>Service costs</t>
  </si>
  <si>
    <t>Third party contracts</t>
  </si>
  <si>
    <t>Share of total meeting costs (in total exp of the IU)</t>
  </si>
  <si>
    <t>yearly average share of total meeting costs (in total exp of the IU)</t>
  </si>
  <si>
    <t xml:space="preserve">
Please enter the amount spent in meeting costs for each Intervention Unit under each period. If possible, please provide a short description of the items on which these expenses were made.
Meetings costs include all expenditures related to the organization of meetings related to the Intervention Unit such as venue, per diems, food, travel costs.</t>
  </si>
  <si>
    <t>Main</t>
  </si>
  <si>
    <t>Tot</t>
  </si>
  <si>
    <t>YA</t>
  </si>
  <si>
    <t>Share</t>
  </si>
  <si>
    <t xml:space="preserve">Compensation for land not used or income foregone </t>
  </si>
  <si>
    <t>share of total comp costs (in total exp of the IU)</t>
  </si>
  <si>
    <t>YA PL</t>
  </si>
  <si>
    <t>yearly average share of total comp costs (in total exp of the IU)</t>
  </si>
  <si>
    <t>share PL</t>
  </si>
  <si>
    <t>YA con</t>
  </si>
  <si>
    <t>Please enter the amount spent in this category for each Intervention Unit under each period. If possible, please provide a short description of the items on which these expenses were made.
This category includes any compensation in kind or in cash that is given to farmers and/or land users to compensate the loss of income for loss of land use or modified practices.</t>
  </si>
  <si>
    <t>share con</t>
  </si>
  <si>
    <t>YA meet</t>
  </si>
  <si>
    <t>share meet</t>
  </si>
  <si>
    <t>Compensation</t>
  </si>
  <si>
    <t>YA comp</t>
  </si>
  <si>
    <t>share comp</t>
  </si>
  <si>
    <t>project assets</t>
  </si>
  <si>
    <t>YA pa</t>
  </si>
  <si>
    <t>services</t>
  </si>
  <si>
    <t>ya ser</t>
  </si>
  <si>
    <t>Unpaid labor</t>
  </si>
  <si>
    <t>third party</t>
  </si>
  <si>
    <t xml:space="preserve">
Restoration projects are likely to demand time from local populations, either directly in the implementation of the activities or through their presence at information meetings, consultations etc. This time needs to be accounted for as an economic investment from the community in the restoration project. 
NB: Whenever that time is compensated financially, it should be recorded as paid labor or meeting costs. Where it is not compensated financially, it should be recorded in terms of person-days dedicated to the project activities.</t>
  </si>
  <si>
    <t>tot PL Main</t>
  </si>
  <si>
    <t>ya th</t>
  </si>
  <si>
    <t>Unpaid labor p-days</t>
  </si>
  <si>
    <t>Av PL main</t>
  </si>
  <si>
    <t>YA unpaid p-days</t>
  </si>
  <si>
    <t>Total unpaid workers</t>
  </si>
  <si>
    <t>PL</t>
  </si>
  <si>
    <t xml:space="preserve">Sum of third party exp </t>
  </si>
  <si>
    <t>share of total third party costs (in total exp of the IU)</t>
  </si>
  <si>
    <t xml:space="preserve">yearly average of third party </t>
  </si>
  <si>
    <t>yearly average share of total third party costs (in total exp of the IU)</t>
  </si>
  <si>
    <t>This category includes costs for contracts/agreements with parties other than the main funder and the workers.</t>
  </si>
  <si>
    <t xml:space="preserve">This category includes all the investment and operating costs linked with the infrastructures and equipment acquired by the project for its implementation. Examples include costs of first acquisition, depreciation, maintenance costs for things like vehicles, machinery, buildings and land. </t>
  </si>
  <si>
    <t>yearly average project assets</t>
  </si>
  <si>
    <t>Services, taxes and other financial costs</t>
  </si>
  <si>
    <t>total services, taxes and other financial costs</t>
  </si>
  <si>
    <t>yearly average service costs</t>
  </si>
  <si>
    <t>This category includes costs like taxes, bank fees, overheads of the organization and the cost of legal and accountant services.</t>
  </si>
  <si>
    <t>Many thanks, you have now completed the Cost Module (Tier 1). 
Next, please fill out the 'Cost breakdown' tab.</t>
  </si>
  <si>
    <t>Cost Module (Tier 2)</t>
  </si>
  <si>
    <t>Establishment period</t>
  </si>
  <si>
    <t>Maintenance period</t>
  </si>
  <si>
    <t>Establishment years</t>
  </si>
  <si>
    <t>Maintenance years</t>
  </si>
  <si>
    <t>Total years</t>
  </si>
  <si>
    <t>Total exp</t>
  </si>
  <si>
    <t>Av exp</t>
  </si>
  <si>
    <t>Average annual expenditure for the period</t>
  </si>
  <si>
    <t>Define the establishment period</t>
  </si>
  <si>
    <t xml:space="preserve"> to </t>
  </si>
  <si>
    <t>Define the initial and the last year of the implementation phase.</t>
  </si>
  <si>
    <t>Define the maintenance period</t>
  </si>
  <si>
    <t>Define the last year of the monitoring phase. We suppose that the maintenance period starts one year after the end of the establishment period.</t>
  </si>
  <si>
    <t>TOT</t>
  </si>
  <si>
    <t>Costs IU1</t>
  </si>
  <si>
    <t>Costs IU2</t>
  </si>
  <si>
    <t>Costs IU3</t>
  </si>
  <si>
    <t>Costs IU4</t>
  </si>
  <si>
    <t>Costs IU5</t>
  </si>
  <si>
    <t>Costs Project level</t>
  </si>
  <si>
    <t>Total exp establishment</t>
  </si>
  <si>
    <t>Total exp Maintenance</t>
  </si>
  <si>
    <r>
      <t>Please enter the amount spent in paid labor for each Intervention Unit under each period (</t>
    </r>
    <r>
      <rPr>
        <i/>
        <u/>
        <sz val="11"/>
        <color theme="5" tint="-0.499984740745262"/>
        <rFont val="Arial"/>
        <family val="2"/>
      </rPr>
      <t>cumulative for the whole period</t>
    </r>
    <r>
      <rPr>
        <i/>
        <sz val="11"/>
        <color theme="5" tint="-0.499984740745262"/>
        <rFont val="Arial"/>
        <family val="2"/>
      </rPr>
      <t xml:space="preserve">). If possible, indicate the number of staff employed and the number of person-days (also known as man-days). One person-day is one person's working time for a day. Person-days are used as a measure of how much work or labor is required or consumed to perform some task. For example, if a task requires 2 person both working over 3 days, it represents 6 person-days. If a task requires 2 person over half a day, it represents 1 person-day.
This category includes any paid labor executed related to the actual implementation of any of the interventions </t>
    </r>
    <r>
      <rPr>
        <b/>
        <i/>
        <u/>
        <sz val="11"/>
        <color theme="5" tint="-0.499984740745262"/>
        <rFont val="Arial"/>
        <family val="2"/>
      </rPr>
      <t>within the Intervention Unit</t>
    </r>
    <r>
      <rPr>
        <i/>
        <sz val="11"/>
        <color theme="5" tint="-0.499984740745262"/>
        <rFont val="Arial"/>
        <family val="2"/>
      </rPr>
      <t>, regardless of the contractual relationship. Paid labor not related to a specific IU (e.g. project management across units) should be recorded at the project level further below.</t>
    </r>
  </si>
  <si>
    <t>Yearly average exp establishment</t>
  </si>
  <si>
    <t>Yearly average exp maintenance</t>
  </si>
  <si>
    <t>Yearly average total exp</t>
  </si>
  <si>
    <t>Share of total exp establishment</t>
  </si>
  <si>
    <t>Share of total exp Maintenance</t>
  </si>
  <si>
    <t>Share of total exp</t>
  </si>
  <si>
    <t>Yearly average share ofexp establishment</t>
  </si>
  <si>
    <t>Yearly average share of exp maintenance</t>
  </si>
  <si>
    <t>Yearly average share of total exp</t>
  </si>
  <si>
    <t>paid labor costs establishment</t>
  </si>
  <si>
    <t>paid labor costs Maintenance</t>
  </si>
  <si>
    <t>Total paid labor costs</t>
  </si>
  <si>
    <t>Yearly average paid labor costs establishment</t>
  </si>
  <si>
    <t>Yearly average paid labor costs maintenance</t>
  </si>
  <si>
    <t>Yearly average paid labor costs</t>
  </si>
  <si>
    <t>Share of paid labor costs establishment</t>
  </si>
  <si>
    <t>Share of paid labor costs Maintenance</t>
  </si>
  <si>
    <t>Share of paid labor costs</t>
  </si>
  <si>
    <t>Yearly average share ofpaid labor costs establishment</t>
  </si>
  <si>
    <t>Yearly average share of paid labor costs maintenance</t>
  </si>
  <si>
    <t>Yearly average share of paid labor costs</t>
  </si>
  <si>
    <t>consumables costs establishment</t>
  </si>
  <si>
    <t>consumables costs Maintenance</t>
  </si>
  <si>
    <t>Total consumables costs</t>
  </si>
  <si>
    <t>Yearly average consumables costs establishment</t>
  </si>
  <si>
    <t>Yearly average consumables costs maintenance</t>
  </si>
  <si>
    <t>Yearly average consumables costs</t>
  </si>
  <si>
    <t>Share of consumables costs establishment</t>
  </si>
  <si>
    <t>Share of consumables costs Maintenance</t>
  </si>
  <si>
    <t>Share of consumables costs</t>
  </si>
  <si>
    <t>Yearly average share ofconsumables costs establishment</t>
  </si>
  <si>
    <t>Yearly average share of consumables costs maintenance</t>
  </si>
  <si>
    <t>Yearly average share of consumables costs</t>
  </si>
  <si>
    <t>meeting costs establishment</t>
  </si>
  <si>
    <t>meeting costs Maintenance</t>
  </si>
  <si>
    <t>Total meeting costs</t>
  </si>
  <si>
    <t>Yearly average meeting costs establishment</t>
  </si>
  <si>
    <t>Yearly average meeting costs maintenance</t>
  </si>
  <si>
    <t>Yearly average meeting costs</t>
  </si>
  <si>
    <t>Share of meeting costs establishment</t>
  </si>
  <si>
    <t>Share of meeting costs Maintenance</t>
  </si>
  <si>
    <t>Share of meeting costs</t>
  </si>
  <si>
    <t>Yearly average share ofmeeting costs establishment</t>
  </si>
  <si>
    <t>Yearly average share of meeting costs maintenance</t>
  </si>
  <si>
    <t>Yearly average share of meeting costs</t>
  </si>
  <si>
    <t>compensation costs establishment</t>
  </si>
  <si>
    <t>compensation costs Maintenance</t>
  </si>
  <si>
    <t>Total compensation costs</t>
  </si>
  <si>
    <t>Yearly average compensation costs establishment</t>
  </si>
  <si>
    <t>Yearly average compensation costs maintenance</t>
  </si>
  <si>
    <t>Yearly average compensation costs</t>
  </si>
  <si>
    <t>Share of compensation costs establishment</t>
  </si>
  <si>
    <t>Share of compensation costs Maintenance</t>
  </si>
  <si>
    <t>Share of compensation costs</t>
  </si>
  <si>
    <t>Yearly average share of compensation costs establishment</t>
  </si>
  <si>
    <t>Yearly average share of compensation costs maintenance</t>
  </si>
  <si>
    <t>Yearly average share of compensation costs</t>
  </si>
  <si>
    <t>Total p-days unpaid labor establishment</t>
  </si>
  <si>
    <t>Yearly average total p-days unpaid labor establishment</t>
  </si>
  <si>
    <t>Yearly average total number of unpaid workers establishment</t>
  </si>
  <si>
    <t>Total p-days unpaid labor maintenance</t>
  </si>
  <si>
    <t>Yearly average total p-days unpaid labor maintenance</t>
  </si>
  <si>
    <t>Yearly average total number of unpaid workers maintenance</t>
  </si>
  <si>
    <t>Total p-days unpaid labor</t>
  </si>
  <si>
    <t>Yearly average total p-days unpaid labor</t>
  </si>
  <si>
    <t>Yearly average total number of unpaid workers</t>
  </si>
  <si>
    <t>third party costs establishment</t>
  </si>
  <si>
    <t>third party costs Maintenance</t>
  </si>
  <si>
    <t>Total third party costs</t>
  </si>
  <si>
    <t>Yearly average third party costs establishment</t>
  </si>
  <si>
    <t>Yearly average third party costs maintenance</t>
  </si>
  <si>
    <t>Yearly average third party costs</t>
  </si>
  <si>
    <t>Share of third party costs establishment</t>
  </si>
  <si>
    <t>Share of third party costs Maintenance</t>
  </si>
  <si>
    <t>Share of third party costs</t>
  </si>
  <si>
    <t>Yearly average share ofthird party costs establishment</t>
  </si>
  <si>
    <t>Yearly average share of third party costs maintenance</t>
  </si>
  <si>
    <t>Yearly average share of third party costs</t>
  </si>
  <si>
    <t>Total:</t>
  </si>
  <si>
    <t>YA establishment</t>
  </si>
  <si>
    <t>YA maintenance</t>
  </si>
  <si>
    <t>Total projet level</t>
  </si>
  <si>
    <t>YA project level</t>
  </si>
  <si>
    <t>YA est</t>
  </si>
  <si>
    <t>Est total</t>
  </si>
  <si>
    <t>YA main</t>
  </si>
  <si>
    <t>main total</t>
  </si>
  <si>
    <t xml:space="preserve">
This category includes any paid labor executed for the project, regardless of the contractual relationship. It includes project management costs such as administration, planning, fundraising and supervision of  project implementation.</t>
  </si>
  <si>
    <t xml:space="preserve">
This category includes all the investment and operating costs linked with the infrastructures and equipment acquired by the project for its implementation. Examples include costs of first acquisition, depreciation, maintenance costs for things like vehicles, machinery, buildings and land. </t>
  </si>
  <si>
    <t xml:space="preserve">Consumables include the cost of fuel, energy, office supplies, orther inputs not related to a specific intervention unit. As far as possible, the cost of consumables used for a specific intervention unit should be reported under that unit. </t>
  </si>
  <si>
    <t>Meeting costs and travel</t>
  </si>
  <si>
    <t>This category include all expenditures related to the organization of meetings not related to a specific intervention unit such as venue, per diems, food, travel costs, as well as other travel costs generated by the project management.</t>
  </si>
  <si>
    <t>Many thanks, you have now completed the Cost Module (Tier 2). 
Next, please fill out the 'Cost breakdown' tab.</t>
  </si>
  <si>
    <t>Cost breakdown</t>
  </si>
  <si>
    <t>Please provide a breakdown of expenditures in percentage terms for the interventions within the same Intervention Unit.
Remember to provide data only for as many Intervention Units as you indicated in the "General" tab, and for as many interventions as you indicated in each "IU" tab.</t>
  </si>
  <si>
    <t>IU 1 Cost breakdown</t>
  </si>
  <si>
    <t>Intervention 1</t>
  </si>
  <si>
    <t>%</t>
  </si>
  <si>
    <r>
      <t xml:space="preserve">Please provide an indicative breakdown of expenditures for the interventions in that unit </t>
    </r>
    <r>
      <rPr>
        <u/>
        <sz val="11"/>
        <color theme="5" tint="-0.499984740745262"/>
        <rFont val="Arial"/>
        <family val="2"/>
      </rPr>
      <t>across all years for which data is reported</t>
    </r>
    <r>
      <rPr>
        <i/>
        <sz val="11"/>
        <color theme="5" tint="-0.499984740745262"/>
        <rFont val="Arial"/>
        <family val="2"/>
      </rPr>
      <t>.</t>
    </r>
  </si>
  <si>
    <t>Intervention 2</t>
  </si>
  <si>
    <t>Intervention 3</t>
  </si>
  <si>
    <t>Intervention 4</t>
  </si>
  <si>
    <t xml:space="preserve">Total spent in IU1: </t>
  </si>
  <si>
    <t>Intervention 5</t>
  </si>
  <si>
    <t>Intervention 6</t>
  </si>
  <si>
    <t>IU 2 Cost breakdown</t>
  </si>
  <si>
    <r>
      <t xml:space="preserve">Please provide an indicative breakdown of expenditures for the interventions in that unit </t>
    </r>
    <r>
      <rPr>
        <u/>
        <sz val="11"/>
        <color theme="5" tint="-0.499984740745262"/>
        <rFont val="Arial"/>
        <family val="2"/>
      </rPr>
      <t>across all years for which data is reported.</t>
    </r>
  </si>
  <si>
    <t xml:space="preserve">Total spent in IU2: </t>
  </si>
  <si>
    <t>IU 3 Cost breakdown</t>
  </si>
  <si>
    <t xml:space="preserve">Total spent in IU3: </t>
  </si>
  <si>
    <t>IU 4 Cost breakdown</t>
  </si>
  <si>
    <t xml:space="preserve">Total spent in IU4: </t>
  </si>
  <si>
    <t>IU 5 Cost breakdown</t>
  </si>
  <si>
    <t xml:space="preserve">Total spent in IU5: </t>
  </si>
  <si>
    <t>Many thanks, you have now completed the Cost Breakdown tab.
Thanks for filling the template, now you can send it back to teer@fao.org.</t>
  </si>
  <si>
    <t>TEER Dashboard</t>
  </si>
  <si>
    <t xml:space="preserve">Latest update: </t>
  </si>
  <si>
    <t xml:space="preserve">Control panel </t>
  </si>
  <si>
    <t>Results</t>
  </si>
  <si>
    <t xml:space="preserve">Discount rate </t>
  </si>
  <si>
    <t>Overall Net Present Value of the project</t>
  </si>
  <si>
    <t>Price of ton of CO2</t>
  </si>
  <si>
    <t xml:space="preserve">Overall IRR of the project </t>
  </si>
  <si>
    <t>BY CATEGORIES</t>
  </si>
  <si>
    <t>TIER 1</t>
  </si>
  <si>
    <t>TIER 2</t>
  </si>
  <si>
    <t>IF</t>
  </si>
  <si>
    <t>BY IU</t>
  </si>
  <si>
    <t>Benefits</t>
  </si>
  <si>
    <t>Costs</t>
  </si>
  <si>
    <t>FIN BENEFITS (baseline)</t>
  </si>
  <si>
    <t>IU1 benefit years since project start</t>
  </si>
  <si>
    <t>FIN BENEFITS (non-baseline)</t>
  </si>
  <si>
    <t>Annual costs</t>
  </si>
  <si>
    <t>Year 1</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</si>
  <si>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</si>
  <si>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</si>
  <si>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</si>
  <si>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</si>
  <si>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</si>
  <si>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</si>
  <si>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</si>
  <si>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</si>
  <si>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</si>
  <si>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</si>
  <si>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</si>
  <si>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</si>
  <si>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</si>
  <si>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</si>
  <si>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</si>
  <si>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</si>
  <si>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</si>
  <si>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</si>
  <si>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</si>
  <si>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</si>
  <si>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</si>
  <si>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</si>
  <si>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</si>
  <si>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</si>
  <si>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</si>
  <si>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 xml:space="preserve">Expected benefits </t>
  </si>
  <si>
    <t>Undiscounted</t>
  </si>
  <si>
    <t>Total costs</t>
  </si>
  <si>
    <t>Total benefits</t>
  </si>
  <si>
    <t>Net Cash Flows</t>
  </si>
  <si>
    <t>Discounted</t>
  </si>
  <si>
    <t>Cumulative Cash Flows</t>
  </si>
  <si>
    <t>Project start date</t>
  </si>
  <si>
    <t>IU1 interventions</t>
  </si>
  <si>
    <t>Start date</t>
  </si>
  <si>
    <t>End date</t>
  </si>
  <si>
    <t>months after start</t>
  </si>
  <si>
    <t>intervention duration</t>
  </si>
  <si>
    <t>% Intervention 1</t>
  </si>
  <si>
    <t>% Intervention 2</t>
  </si>
  <si>
    <t>% Intervention 3</t>
  </si>
  <si>
    <t>% Intervention 4</t>
  </si>
  <si>
    <t>% Intervention 5</t>
  </si>
  <si>
    <t>% Intervention 6</t>
  </si>
  <si>
    <t>IU2 interventions</t>
  </si>
  <si>
    <t>IU3 interventions</t>
  </si>
  <si>
    <t>IU4 interventions</t>
  </si>
  <si>
    <t>IU5 interventions</t>
  </si>
  <si>
    <t>Investment profile (future values)</t>
  </si>
  <si>
    <t>Investment profile (present values)</t>
  </si>
  <si>
    <t>Financial benefit per benefit type (baseline)</t>
  </si>
  <si>
    <t>IU1.1</t>
  </si>
  <si>
    <t>IU1.2</t>
  </si>
  <si>
    <t>IU1.3</t>
  </si>
  <si>
    <t>IU1.4</t>
  </si>
  <si>
    <t>IU1.5</t>
  </si>
  <si>
    <t>IU1.6</t>
  </si>
  <si>
    <t>IU1.7</t>
  </si>
  <si>
    <t>IU2.1</t>
  </si>
  <si>
    <t>IU2.2</t>
  </si>
  <si>
    <t>IU2.3</t>
  </si>
  <si>
    <t>IU2.4</t>
  </si>
  <si>
    <t>IU2.5</t>
  </si>
  <si>
    <t>IU2.6</t>
  </si>
  <si>
    <t>IU2.7</t>
  </si>
  <si>
    <t>IU3.1</t>
  </si>
  <si>
    <t>IU3.2</t>
  </si>
  <si>
    <t>IU3.3</t>
  </si>
  <si>
    <t>IU3.4</t>
  </si>
  <si>
    <t>IU3.5</t>
  </si>
  <si>
    <t>IU3.6</t>
  </si>
  <si>
    <t>IU3.7</t>
  </si>
  <si>
    <t>IU4.1</t>
  </si>
  <si>
    <t>IU4.2</t>
  </si>
  <si>
    <t>IU4.3</t>
  </si>
  <si>
    <t>IU4.4</t>
  </si>
  <si>
    <t>IU4.5</t>
  </si>
  <si>
    <t>IU4.6</t>
  </si>
  <si>
    <t>IU4.7</t>
  </si>
  <si>
    <t>IU5.1</t>
  </si>
  <si>
    <t>IU5.2</t>
  </si>
  <si>
    <t>IU5.3</t>
  </si>
  <si>
    <t>IU5.4</t>
  </si>
  <si>
    <t>IU5.5</t>
  </si>
  <si>
    <t>IU5.6</t>
  </si>
  <si>
    <t>IU5.7</t>
  </si>
  <si>
    <t>Financial benefit per benefit type (non-baseline)</t>
  </si>
  <si>
    <t>GENERIC</t>
  </si>
  <si>
    <t>Main module</t>
  </si>
  <si>
    <t>TYPES</t>
  </si>
  <si>
    <t>H:H</t>
  </si>
  <si>
    <t>#vi</t>
  </si>
  <si>
    <t>M1.</t>
  </si>
  <si>
    <t>#31</t>
  </si>
  <si>
    <t>ENABLING</t>
  </si>
  <si>
    <t>8 ORG TYPE</t>
  </si>
  <si>
    <t>12 COUNTRY</t>
  </si>
  <si>
    <t>List14</t>
  </si>
  <si>
    <t>List15</t>
  </si>
  <si>
    <t>List16</t>
  </si>
  <si>
    <t>List17</t>
  </si>
  <si>
    <t>List19</t>
  </si>
  <si>
    <t>List21</t>
  </si>
  <si>
    <t>21 bio_material</t>
  </si>
  <si>
    <t>24 Level Degrad</t>
  </si>
  <si>
    <t>Q6</t>
  </si>
  <si>
    <t>Q8</t>
  </si>
  <si>
    <t>Q11</t>
  </si>
  <si>
    <t>Q12</t>
  </si>
  <si>
    <t>Q13</t>
  </si>
  <si>
    <t>Q14</t>
  </si>
  <si>
    <t>Q14b</t>
  </si>
  <si>
    <t>Q18</t>
  </si>
  <si>
    <t>Q_20</t>
  </si>
  <si>
    <t>Q20b</t>
  </si>
  <si>
    <t>Q_21</t>
  </si>
  <si>
    <t>Q_22</t>
  </si>
  <si>
    <t>Q_23</t>
  </si>
  <si>
    <t>Q_27</t>
  </si>
  <si>
    <t>Q_28</t>
  </si>
  <si>
    <t>Q_30</t>
  </si>
  <si>
    <t>Q31b</t>
  </si>
  <si>
    <t>Q31c</t>
  </si>
  <si>
    <t>Q31d</t>
  </si>
  <si>
    <t>Q31e</t>
  </si>
  <si>
    <t>Q31f</t>
  </si>
  <si>
    <t>Q31g</t>
  </si>
  <si>
    <t>Q31h</t>
  </si>
  <si>
    <t>Q31i</t>
  </si>
  <si>
    <t>Q31j</t>
  </si>
  <si>
    <t>Q31k</t>
  </si>
  <si>
    <t>Currencies</t>
  </si>
  <si>
    <t>BIOPHYSICAL</t>
  </si>
  <si>
    <t>Intergovernmental organization</t>
  </si>
  <si>
    <t>Albania </t>
  </si>
  <si>
    <t>**Scroll to see full list**</t>
  </si>
  <si>
    <t>National government and public institutions</t>
  </si>
  <si>
    <t>Inception or Planning (restoration interventions on the ground not started)</t>
  </si>
  <si>
    <t>Income generation (restored area provides additional income that ensures the sustainability of the intervention)</t>
  </si>
  <si>
    <t>National government and public institution</t>
  </si>
  <si>
    <t>Yes, some activities are only for men</t>
  </si>
  <si>
    <t>CivilWork</t>
  </si>
  <si>
    <t>Exotic</t>
  </si>
  <si>
    <t>None</t>
  </si>
  <si>
    <t>past</t>
  </si>
  <si>
    <t>Stable and supportive environment</t>
  </si>
  <si>
    <t>Low income</t>
  </si>
  <si>
    <t>Less than 2.0%</t>
  </si>
  <si>
    <t>Agriculture</t>
  </si>
  <si>
    <t>Biophysical</t>
  </si>
  <si>
    <t>Yes</t>
  </si>
  <si>
    <t>Mix of native species</t>
  </si>
  <si>
    <t>Exclusively (&gt;95%)</t>
  </si>
  <si>
    <t>Legal ownership or legal owner-like possession</t>
  </si>
  <si>
    <t>Smallholdings</t>
  </si>
  <si>
    <t xml:space="preserve">No overlap </t>
  </si>
  <si>
    <t>Protected and endangered species</t>
  </si>
  <si>
    <t>Low (under 10%)</t>
  </si>
  <si>
    <t>Sandy soil</t>
  </si>
  <si>
    <t>Abundant all year long</t>
  </si>
  <si>
    <t>Surface water</t>
  </si>
  <si>
    <t>No equipment, manual watering</t>
  </si>
  <si>
    <t>Increasing</t>
  </si>
  <si>
    <t>Very limited</t>
  </si>
  <si>
    <t>Food security</t>
  </si>
  <si>
    <t>Men</t>
  </si>
  <si>
    <t>Subsistence (self-supply)</t>
  </si>
  <si>
    <t>Men exclusively</t>
  </si>
  <si>
    <t>they are paid the same wage and they have access to the same type of jobs</t>
  </si>
  <si>
    <t>High</t>
  </si>
  <si>
    <t>Almost exclusively men</t>
  </si>
  <si>
    <t>Mostly men</t>
  </si>
  <si>
    <t>Equal representation and participation by both genders</t>
  </si>
  <si>
    <t>Months</t>
  </si>
  <si>
    <t>Years</t>
  </si>
  <si>
    <t xml:space="preserve">Social interventions </t>
  </si>
  <si>
    <t>Land covers</t>
  </si>
  <si>
    <t>USD</t>
  </si>
  <si>
    <t>Non market- benefits</t>
  </si>
  <si>
    <t>Trend</t>
  </si>
  <si>
    <t>Change</t>
  </si>
  <si>
    <t>Cost Tier</t>
  </si>
  <si>
    <t>Benefits change</t>
  </si>
  <si>
    <t>Assessment</t>
  </si>
  <si>
    <t>General-language</t>
  </si>
  <si>
    <t>% change in benefits</t>
  </si>
  <si>
    <t>Years for benefits occurrence</t>
  </si>
  <si>
    <t>Public institution or agency</t>
  </si>
  <si>
    <t>Algeria </t>
  </si>
  <si>
    <t>&gt;Ecological Integrity</t>
  </si>
  <si>
    <t>International donors</t>
  </si>
  <si>
    <t>Interventions in progress (ﬁeld preparation, planting or implementation)</t>
  </si>
  <si>
    <t>Payments for ecosystem services</t>
  </si>
  <si>
    <t>International donors (including foreign governments and intergovernmental organizations)</t>
  </si>
  <si>
    <t>Yes, some activities are only for women</t>
  </si>
  <si>
    <t>Land stabilization</t>
  </si>
  <si>
    <t>Native</t>
  </si>
  <si>
    <t>Light</t>
  </si>
  <si>
    <t xml:space="preserve">current </t>
  </si>
  <si>
    <t>Weak governance and neutral environment</t>
  </si>
  <si>
    <t>Lower middle income</t>
  </si>
  <si>
    <t>2.0 to 9.9%</t>
  </si>
  <si>
    <t>Arable land</t>
  </si>
  <si>
    <t>Soil</t>
  </si>
  <si>
    <t>No</t>
  </si>
  <si>
    <t xml:space="preserve"> Native monospecific</t>
  </si>
  <si>
    <t>Majority (50-95%)</t>
  </si>
  <si>
    <t>Short-term rent (less than 3 years)</t>
  </si>
  <si>
    <t>Large private properties</t>
  </si>
  <si>
    <t xml:space="preserve">IU overlaps with the PA buffer zone </t>
  </si>
  <si>
    <t>Protected species</t>
  </si>
  <si>
    <t>Medium (between 10 and 20%)</t>
  </si>
  <si>
    <t>Silt soil</t>
  </si>
  <si>
    <t>Limited during the dry season</t>
  </si>
  <si>
    <t>Groundwater, well/shaft</t>
  </si>
  <si>
    <t>Gravity irrigation system</t>
  </si>
  <si>
    <t>Stable</t>
  </si>
  <si>
    <t>Limited</t>
  </si>
  <si>
    <t>Moderate food insecurity</t>
  </si>
  <si>
    <t>Women</t>
  </si>
  <si>
    <t>Commercial or market</t>
  </si>
  <si>
    <t>Women exclusively</t>
  </si>
  <si>
    <t>they are paid the same wage and they have access to different type of jobs</t>
  </si>
  <si>
    <t>Moderate</t>
  </si>
  <si>
    <t>Almost exclusively women</t>
  </si>
  <si>
    <t>Mostly women</t>
  </si>
  <si>
    <t>Equal representation but unequal participation</t>
  </si>
  <si>
    <t>01</t>
  </si>
  <si>
    <t>Assessment of opportunities</t>
  </si>
  <si>
    <t>**Scroll to see all options**</t>
  </si>
  <si>
    <t>EUR</t>
  </si>
  <si>
    <t>(discarded)</t>
  </si>
  <si>
    <t>Timber</t>
  </si>
  <si>
    <t>ENVIRONMENTAL</t>
  </si>
  <si>
    <t>Declining</t>
  </si>
  <si>
    <t>Strong increase (&gt;50%)</t>
  </si>
  <si>
    <t>Tier 1</t>
  </si>
  <si>
    <t>Large decrease</t>
  </si>
  <si>
    <t>Already in place</t>
  </si>
  <si>
    <t>No assessment defined</t>
  </si>
  <si>
    <t>Investors</t>
  </si>
  <si>
    <t>Private company</t>
  </si>
  <si>
    <t>American Samoa </t>
  </si>
  <si>
    <t xml:space="preserve">       Habitat restoration</t>
  </si>
  <si>
    <t>Private companies</t>
  </si>
  <si>
    <t>Continuous maintenance or adaptive management of interventions</t>
  </si>
  <si>
    <t>Community support (interest from local stakeholders to maintain the area restored for its intangible or social value)</t>
  </si>
  <si>
    <t>International NGOs</t>
  </si>
  <si>
    <t>Yes, specific activities are aimed at both genders</t>
  </si>
  <si>
    <t>Restoration soil profiles</t>
  </si>
  <si>
    <t>future</t>
  </si>
  <si>
    <t>Instable or disrupted environment</t>
  </si>
  <si>
    <t>Upper middle income</t>
  </si>
  <si>
    <t>10.0 to 24.9%</t>
  </si>
  <si>
    <t>Permanent crops</t>
  </si>
  <si>
    <t>Water</t>
  </si>
  <si>
    <t> Exotic monospecific</t>
  </si>
  <si>
    <t>Minority (&lt;50%)</t>
  </si>
  <si>
    <t>Medium-term rent (3 to 10 years)</t>
  </si>
  <si>
    <t>Public properties</t>
  </si>
  <si>
    <t>IU overlaps with the PA</t>
  </si>
  <si>
    <t>Endangered species</t>
  </si>
  <si>
    <t>High (over 20%)</t>
  </si>
  <si>
    <t>Clay soil</t>
  </si>
  <si>
    <t>Limited all year long</t>
  </si>
  <si>
    <t>Mixed surface water and groundwater</t>
  </si>
  <si>
    <t>Pumping irrigation system</t>
  </si>
  <si>
    <t>Decreasing</t>
  </si>
  <si>
    <t>Sufficient</t>
  </si>
  <si>
    <t>Severe food insecurity</t>
  </si>
  <si>
    <t>Mixed: more women</t>
  </si>
  <si>
    <t>Mixed (subsistence or commercial)</t>
  </si>
  <si>
    <t>Mixed but mostly men</t>
  </si>
  <si>
    <t>they are not paid the same wage and they have access to the same type of jobs</t>
  </si>
  <si>
    <t>Low</t>
  </si>
  <si>
    <t>Women, more than men</t>
  </si>
  <si>
    <t>Both spouses jointly</t>
  </si>
  <si>
    <t>Unequal representation</t>
  </si>
  <si>
    <t>02</t>
  </si>
  <si>
    <t xml:space="preserve">      Mapping of degraded areas</t>
  </si>
  <si>
    <t>Dense forest</t>
  </si>
  <si>
    <t>XPF</t>
  </si>
  <si>
    <t>&gt;Legal and rights-based instruments</t>
  </si>
  <si>
    <t xml:space="preserve">Responses to the adverse effects of globalisation, demographic change, migration </t>
  </si>
  <si>
    <t>&gt;Restoration of vegetation cover</t>
  </si>
  <si>
    <t xml:space="preserve">Cropland degradation </t>
  </si>
  <si>
    <t>Perennial crops (e.g. cocoa, coffee)</t>
  </si>
  <si>
    <t xml:space="preserve">    Soil fertility </t>
  </si>
  <si>
    <t>Marked increase (20-50%)</t>
  </si>
  <si>
    <t>Tier 2</t>
  </si>
  <si>
    <t>Small decrease</t>
  </si>
  <si>
    <t>Planned as part of the project</t>
  </si>
  <si>
    <t xml:space="preserve">Qualitative assessment </t>
  </si>
  <si>
    <t>Land owner/user</t>
  </si>
  <si>
    <t>Civil society and NGOs</t>
  </si>
  <si>
    <t>Andorra </t>
  </si>
  <si>
    <t xml:space="preserve">       Species conservation</t>
  </si>
  <si>
    <t>CSO</t>
  </si>
  <si>
    <t>Completed (no follow-up planned)</t>
  </si>
  <si>
    <t>Endowment</t>
  </si>
  <si>
    <t>Private companies, landowners</t>
  </si>
  <si>
    <t>No, all activities are aimed at all genders</t>
  </si>
  <si>
    <t>Recovery river bed</t>
  </si>
  <si>
    <t>Severe</t>
  </si>
  <si>
    <t>High income</t>
  </si>
  <si>
    <t>25.0 to 49.9%</t>
  </si>
  <si>
    <t>Permanent meadows and pastures</t>
  </si>
  <si>
    <t>Climate</t>
  </si>
  <si>
    <t>Mix of exotic species</t>
  </si>
  <si>
    <t>Long-term rent (more than 10 years)</t>
  </si>
  <si>
    <t>Common or Collective or Shared land managed by the local community</t>
  </si>
  <si>
    <t>Unknown</t>
  </si>
  <si>
    <t>Loamy soil</t>
  </si>
  <si>
    <t>Water distribution network (public/private),</t>
  </si>
  <si>
    <t>Advanced irrigation system (drop by drop, precision ag…)</t>
  </si>
  <si>
    <t>Abundant</t>
  </si>
  <si>
    <t>Mixed: more men</t>
  </si>
  <si>
    <t>Not known</t>
  </si>
  <si>
    <t>Mixed but mostly women</t>
  </si>
  <si>
    <t xml:space="preserve">they are not paid the same wage and they have access to different type of jobs </t>
  </si>
  <si>
    <t>Men, more than women</t>
  </si>
  <si>
    <t>Only one gender is represented</t>
  </si>
  <si>
    <t>03</t>
  </si>
  <si>
    <t xml:space="preserve">      Mapping of biodiversity values</t>
  </si>
  <si>
    <t>Open forest</t>
  </si>
  <si>
    <t>BRL</t>
  </si>
  <si>
    <t xml:space="preserve">        Land-use planning (national, regional, local)</t>
  </si>
  <si>
    <t>Trade and consumption</t>
  </si>
  <si>
    <t xml:space="preserve">        Restrictions on forest conversion</t>
  </si>
  <si>
    <t>Landscape approach</t>
  </si>
  <si>
    <t>Annual crops (e.g. wheat, barley)</t>
  </si>
  <si>
    <t xml:space="preserve">    Soil erosion control</t>
  </si>
  <si>
    <t>Slight increase (&lt;20%)</t>
  </si>
  <si>
    <t>Unchanged</t>
  </si>
  <si>
    <t>Not planned</t>
  </si>
  <si>
    <t>Quantitative assessment</t>
  </si>
  <si>
    <t>Local community (directly)</t>
  </si>
  <si>
    <t>Farmer and producer organization</t>
  </si>
  <si>
    <t>Angola </t>
  </si>
  <si>
    <t xml:space="preserve">       Restoration of ecological processes</t>
  </si>
  <si>
    <t>Local community</t>
  </si>
  <si>
    <t>Completed (ongoing monitoring)</t>
  </si>
  <si>
    <t>Local government funding</t>
  </si>
  <si>
    <t>Civil society organizations (national or local)</t>
  </si>
  <si>
    <t>BarrierControl</t>
  </si>
  <si>
    <t>No data</t>
  </si>
  <si>
    <t>50.0% or higher</t>
  </si>
  <si>
    <r>
      <t>Mosaic agricultural landscape</t>
    </r>
    <r>
      <rPr>
        <sz val="8"/>
        <color theme="1"/>
        <rFont val="Arial"/>
        <family val="2"/>
      </rPr>
      <t> </t>
    </r>
  </si>
  <si>
    <t>Biodiversity</t>
  </si>
  <si>
    <t>Mix of native and exotic</t>
  </si>
  <si>
    <t>Seed production areas</t>
  </si>
  <si>
    <t>Non-legal ownership or non-legal owner-like possession</t>
  </si>
  <si>
    <t>Treated wastewater</t>
  </si>
  <si>
    <t>Not applicable</t>
  </si>
  <si>
    <t>04</t>
  </si>
  <si>
    <t>Stakeholder engagement</t>
  </si>
  <si>
    <t>Wetland other than mangrove</t>
  </si>
  <si>
    <t xml:space="preserve">        Social and environmental impact assessments</t>
  </si>
  <si>
    <t>linking trade and environmental protection</t>
  </si>
  <si>
    <t xml:space="preserve">        Promotion of sustainable forest management practices</t>
  </si>
  <si>
    <t xml:space="preserve">Urban land degradation </t>
  </si>
  <si>
    <t>Firewood</t>
  </si>
  <si>
    <t xml:space="preserve">    Water quality </t>
  </si>
  <si>
    <t xml:space="preserve">Stable </t>
  </si>
  <si>
    <t>Small increase</t>
  </si>
  <si>
    <t>Government</t>
  </si>
  <si>
    <t>Language list</t>
  </si>
  <si>
    <t>Academia and research institution</t>
  </si>
  <si>
    <t>Anguilla </t>
  </si>
  <si>
    <t xml:space="preserve">       Elimination of exotic or invasive species</t>
  </si>
  <si>
    <t>Farmer or producer organization</t>
  </si>
  <si>
    <t>National government funding</t>
  </si>
  <si>
    <t>Erosion control</t>
  </si>
  <si>
    <t>Forest</t>
  </si>
  <si>
    <t>Fire &amp; Natural disasters</t>
  </si>
  <si>
    <t>Not resolved or unclear</t>
  </si>
  <si>
    <t>05</t>
  </si>
  <si>
    <t xml:space="preserve">      Community consultation</t>
  </si>
  <si>
    <t>Mangrove</t>
  </si>
  <si>
    <t>AED</t>
  </si>
  <si>
    <t xml:space="preserve">        Incentives for sustainable land-use practices</t>
  </si>
  <si>
    <t>voluntary product certification</t>
  </si>
  <si>
    <t xml:space="preserve">        Fire management</t>
  </si>
  <si>
    <t>Improved planning</t>
  </si>
  <si>
    <t xml:space="preserve">Non-timber forest products </t>
  </si>
  <si>
    <t xml:space="preserve">    Water provision</t>
  </si>
  <si>
    <t>Slight decrease (&lt;20%)</t>
  </si>
  <si>
    <t>Large increase</t>
  </si>
  <si>
    <t>Global environment</t>
  </si>
  <si>
    <t>French</t>
  </si>
  <si>
    <t>Antarctica </t>
  </si>
  <si>
    <t xml:space="preserve">       Protect genetic resources and enhance genetic diversity</t>
  </si>
  <si>
    <t>Academic and research institution</t>
  </si>
  <si>
    <t>Extension or new phase of current project</t>
  </si>
  <si>
    <t>Farmer or producer organizations</t>
  </si>
  <si>
    <t>Exclosure</t>
  </si>
  <si>
    <t>Primary forest</t>
  </si>
  <si>
    <t>Other</t>
  </si>
  <si>
    <t>06</t>
  </si>
  <si>
    <t xml:space="preserve">      Training of women</t>
  </si>
  <si>
    <t>Other coastal</t>
  </si>
  <si>
    <t>AFN</t>
  </si>
  <si>
    <t xml:space="preserve">        Establishment of protected areas</t>
  </si>
  <si>
    <t>population policies that interact with land such as resettlement, fertility rate, rural</t>
  </si>
  <si>
    <t xml:space="preserve">        Assisted natural regeneration</t>
  </si>
  <si>
    <t xml:space="preserve"> green infrastructure development</t>
  </si>
  <si>
    <t>Tourism revenues</t>
  </si>
  <si>
    <t xml:space="preserve">    Flood regulation </t>
  </si>
  <si>
    <t xml:space="preserve">Marked decrease (20-50%) </t>
  </si>
  <si>
    <t>Other local actors (please specify)</t>
  </si>
  <si>
    <t>Spanish</t>
  </si>
  <si>
    <t>Antigua and Barbuda </t>
  </si>
  <si>
    <t xml:space="preserve">       Improvement of connectivity</t>
  </si>
  <si>
    <t>Application for other project funding</t>
  </si>
  <si>
    <t>Academic or research institutions</t>
  </si>
  <si>
    <t>Fire control</t>
  </si>
  <si>
    <t>Other naturally regenerated forest</t>
  </si>
  <si>
    <t>Socioeconomic</t>
  </si>
  <si>
    <t>07</t>
  </si>
  <si>
    <t>Grassland</t>
  </si>
  <si>
    <t>ALL</t>
  </si>
  <si>
    <t xml:space="preserve">        Private and community-based conservation</t>
  </si>
  <si>
    <t xml:space="preserve">Economic and financial instruments </t>
  </si>
  <si>
    <t xml:space="preserve">        Enrichment planting</t>
  </si>
  <si>
    <t xml:space="preserve"> sewage and wastewater treatment</t>
  </si>
  <si>
    <t>Animal and meat products</t>
  </si>
  <si>
    <t xml:space="preserve">    Carbon sink and storage</t>
  </si>
  <si>
    <t>Strong decrease (&gt;50%)</t>
  </si>
  <si>
    <t xml:space="preserve">Other (please specify) </t>
  </si>
  <si>
    <t>Portuguese</t>
  </si>
  <si>
    <t xml:space="preserve">Objective_Importance </t>
  </si>
  <si>
    <t>Argentina </t>
  </si>
  <si>
    <t xml:space="preserve">       Reducing the risk of wildfire</t>
  </si>
  <si>
    <t>Crowdfunding</t>
  </si>
  <si>
    <t>Private donation</t>
  </si>
  <si>
    <t>Herbicides or grazing</t>
  </si>
  <si>
    <t>Planted forest</t>
  </si>
  <si>
    <t>Demography</t>
  </si>
  <si>
    <t>08</t>
  </si>
  <si>
    <t>Shrubland</t>
  </si>
  <si>
    <t>AMD</t>
  </si>
  <si>
    <t xml:space="preserve">        Promotion of indigenous and local knowledge-based traditional use</t>
  </si>
  <si>
    <t>Policy-induced price changes</t>
  </si>
  <si>
    <t xml:space="preserve">        Tree planting</t>
  </si>
  <si>
    <t xml:space="preserve"> river channel restoration </t>
  </si>
  <si>
    <t xml:space="preserve">Fisheries </t>
  </si>
  <si>
    <t xml:space="preserve">    Pollination</t>
  </si>
  <si>
    <t>Chinese</t>
  </si>
  <si>
    <t>Primary objective</t>
  </si>
  <si>
    <t>Armenia </t>
  </si>
  <si>
    <t xml:space="preserve">&gt;Ecosystem Services </t>
  </si>
  <si>
    <t>To be determined</t>
  </si>
  <si>
    <t>Fertilization</t>
  </si>
  <si>
    <t>Other woodland or shrub</t>
  </si>
  <si>
    <t>Employment</t>
  </si>
  <si>
    <t>09</t>
  </si>
  <si>
    <t>Pastureland or Rangeland</t>
  </si>
  <si>
    <t>ANG</t>
  </si>
  <si>
    <t xml:space="preserve">        Improved land tenure security</t>
  </si>
  <si>
    <t xml:space="preserve">Anthropogenic assets </t>
  </si>
  <si>
    <t xml:space="preserve">        Grass planting</t>
  </si>
  <si>
    <t>Land capability and condition assessment and monitoring</t>
  </si>
  <si>
    <t xml:space="preserve">Avoided property damages </t>
  </si>
  <si>
    <t xml:space="preserve">    Biodiversity </t>
  </si>
  <si>
    <t>Secondary objective</t>
  </si>
  <si>
    <t>Aruba </t>
  </si>
  <si>
    <t xml:space="preserve">       Erosion control</t>
  </si>
  <si>
    <t>Contaminant control</t>
  </si>
  <si>
    <t>Othernatural</t>
  </si>
  <si>
    <t>Livelihoods</t>
  </si>
  <si>
    <t>10</t>
  </si>
  <si>
    <t>Crop land - perennial</t>
  </si>
  <si>
    <t>AOA</t>
  </si>
  <si>
    <t xml:space="preserve">        Clarification of natural resource-use rights</t>
  </si>
  <si>
    <t>extension</t>
  </si>
  <si>
    <t xml:space="preserve">&gt;Control of invasive species </t>
  </si>
  <si>
    <t>Carbon sequestration</t>
  </si>
  <si>
    <t>SOCIAL</t>
  </si>
  <si>
    <t>Not an objective</t>
  </si>
  <si>
    <t>Australia </t>
  </si>
  <si>
    <t xml:space="preserve">       Soil &amp; water depollution or decontamination</t>
  </si>
  <si>
    <t>Terrestrial</t>
  </si>
  <si>
    <t>Inland water body</t>
  </si>
  <si>
    <t>Education</t>
  </si>
  <si>
    <t>Crop land  - annual</t>
  </si>
  <si>
    <t>ARS</t>
  </si>
  <si>
    <t xml:space="preserve">&gt;Social and cultural instruments </t>
  </si>
  <si>
    <t>human resource development</t>
  </si>
  <si>
    <t xml:space="preserve">        Identification and monitoring of invasion pathways</t>
  </si>
  <si>
    <t xml:space="preserve">    Spiritual and educational value</t>
  </si>
  <si>
    <t>Austria </t>
  </si>
  <si>
    <t xml:space="preserve">       Improve productivity of agricultural areas</t>
  </si>
  <si>
    <t>Natural regeneration</t>
  </si>
  <si>
    <t>Coastal water body</t>
  </si>
  <si>
    <t>Gender</t>
  </si>
  <si>
    <t>Rotational agriculture</t>
  </si>
  <si>
    <t>AUD</t>
  </si>
  <si>
    <t xml:space="preserve">        Participatory natural resource management and governance</t>
  </si>
  <si>
    <t>infrastructure and facilities</t>
  </si>
  <si>
    <t xml:space="preserve">        Quarantine measures</t>
  </si>
  <si>
    <t xml:space="preserve">    Employment</t>
  </si>
  <si>
    <t>Azerbaijan </t>
  </si>
  <si>
    <t xml:space="preserve">       Address water scarcity</t>
  </si>
  <si>
    <t>Assisted regeneration</t>
  </si>
  <si>
    <t>Inland wetland</t>
  </si>
  <si>
    <t>Forestry plantation</t>
  </si>
  <si>
    <t>AWG</t>
  </si>
  <si>
    <t xml:space="preserve">        Eco-certification</t>
  </si>
  <si>
    <t>research and technological development</t>
  </si>
  <si>
    <t xml:space="preserve">        Eradication measures</t>
  </si>
  <si>
    <t xml:space="preserve">    Gender equality</t>
  </si>
  <si>
    <t>Bahamas </t>
  </si>
  <si>
    <t xml:space="preserve">       Water productivity and profitability</t>
  </si>
  <si>
    <t>Monoplantation</t>
  </si>
  <si>
    <t>Coastal wetland</t>
  </si>
  <si>
    <t>Institutional</t>
  </si>
  <si>
    <t>Mixed agri or forest system (permanent)</t>
  </si>
  <si>
    <t>AZN</t>
  </si>
  <si>
    <t xml:space="preserve">        Promotion of corporate social responsibility</t>
  </si>
  <si>
    <t xml:space="preserve">Institutional and policy reform </t>
  </si>
  <si>
    <t xml:space="preserve">        Mechanical control measures</t>
  </si>
  <si>
    <t xml:space="preserve">    Recreational value</t>
  </si>
  <si>
    <t>Bahrain </t>
  </si>
  <si>
    <t xml:space="preserve">       Water and flood regulation</t>
  </si>
  <si>
    <t>Mixed plantation trees</t>
  </si>
  <si>
    <r>
      <t>Natural grassland</t>
    </r>
    <r>
      <rPr>
        <sz val="8"/>
        <color theme="1"/>
        <rFont val="Arial"/>
        <family val="2"/>
      </rPr>
      <t> </t>
    </r>
  </si>
  <si>
    <t>Physical infrastructures</t>
  </si>
  <si>
    <t>Mixed agri or forest system (rotational)</t>
  </si>
  <si>
    <t>BAM</t>
  </si>
  <si>
    <t xml:space="preserve">        Community consultations</t>
  </si>
  <si>
    <t>Establishment of new institutions</t>
  </si>
  <si>
    <t xml:space="preserve">        Cultural control measures</t>
  </si>
  <si>
    <t xml:space="preserve">    Biological control of disease vectors</t>
  </si>
  <si>
    <t>Bangladesh </t>
  </si>
  <si>
    <t xml:space="preserve">       Pollination</t>
  </si>
  <si>
    <t>Trees shrubs and grasses</t>
  </si>
  <si>
    <t>Mineral soils</t>
  </si>
  <si>
    <t>Immaterial infrastructures</t>
  </si>
  <si>
    <t>Artificial environment</t>
  </si>
  <si>
    <t>BBD</t>
  </si>
  <si>
    <t xml:space="preserve">&gt;Climate change adaptation planning </t>
  </si>
  <si>
    <t>strengthening existing institutions</t>
  </si>
  <si>
    <t xml:space="preserve">        Biological control measures</t>
  </si>
  <si>
    <t xml:space="preserve">    Tenure clarity and enforcement</t>
  </si>
  <si>
    <t>Barbados </t>
  </si>
  <si>
    <t>&gt;Climate Mitigation and Adaptation</t>
  </si>
  <si>
    <t>Agroforestry</t>
  </si>
  <si>
    <t>Burnt areas</t>
  </si>
  <si>
    <t>Investments &amp; resource mobilization</t>
  </si>
  <si>
    <t>Post-mining site</t>
  </si>
  <si>
    <t>BDT</t>
  </si>
  <si>
    <t xml:space="preserve">        Assessment of natural areas with high carbon stores (e.g., peatlands, old-growth forests, mangroves)</t>
  </si>
  <si>
    <t>mainstreaming Indigenous and Local Knowledge and Practices (ILKP)</t>
  </si>
  <si>
    <t xml:space="preserve">        Chemical control measures</t>
  </si>
  <si>
    <t xml:space="preserve">    Food and nutrition security</t>
  </si>
  <si>
    <t>Belarus </t>
  </si>
  <si>
    <t xml:space="preserve">       Carbon sequestration</t>
  </si>
  <si>
    <t>Aquatic</t>
  </si>
  <si>
    <t>Artificial</t>
  </si>
  <si>
    <t>Land tenure insecurity</t>
  </si>
  <si>
    <t>BGN</t>
  </si>
  <si>
    <t xml:space="preserve">        Land-use specific measures to reduce net greenhouse gas emissions</t>
  </si>
  <si>
    <t>improving multi-level governance mechanisms</t>
  </si>
  <si>
    <t>&gt;Rehabilitation and depollution</t>
  </si>
  <si>
    <t xml:space="preserve">    Health</t>
  </si>
  <si>
    <t>Belgium </t>
  </si>
  <si>
    <t xml:space="preserve">       Climate adaptation</t>
  </si>
  <si>
    <t>Natural succession</t>
  </si>
  <si>
    <t>Urban area</t>
  </si>
  <si>
    <t>Weak governance at national level</t>
  </si>
  <si>
    <t>BHD</t>
  </si>
  <si>
    <t xml:space="preserve">        Land-use specific adaptation measures</t>
  </si>
  <si>
    <t xml:space="preserve">        On-site management of mining wastes (soils and water)</t>
  </si>
  <si>
    <t xml:space="preserve">    Reduced rural migration</t>
  </si>
  <si>
    <t>Belgium-Luxembourg </t>
  </si>
  <si>
    <t xml:space="preserve">       Climate smart restoration</t>
  </si>
  <si>
    <t>Emerging plant species</t>
  </si>
  <si>
    <t>Green urban area</t>
  </si>
  <si>
    <t>Weak local institutions</t>
  </si>
  <si>
    <t>BIF</t>
  </si>
  <si>
    <t xml:space="preserve">&gt;Integrated landscape planning </t>
  </si>
  <si>
    <t xml:space="preserve">        Reclamation of mine site topography</t>
  </si>
  <si>
    <t xml:space="preserve">    Reduced disaster risk</t>
  </si>
  <si>
    <t>Belize </t>
  </si>
  <si>
    <t xml:space="preserve">       Bioenergy production</t>
  </si>
  <si>
    <t>Sludge</t>
  </si>
  <si>
    <t>Infrastructures</t>
  </si>
  <si>
    <t>BMD</t>
  </si>
  <si>
    <t xml:space="preserve">        Land degradation assessment and mapping</t>
  </si>
  <si>
    <t xml:space="preserve">        Conservation and early replacement of topsoil</t>
  </si>
  <si>
    <t>Benin </t>
  </si>
  <si>
    <t xml:space="preserve">       Coastline protection</t>
  </si>
  <si>
    <t>Fauna</t>
  </si>
  <si>
    <t>Mine dump construction sites</t>
  </si>
  <si>
    <t>LUMP</t>
  </si>
  <si>
    <t>BND</t>
  </si>
  <si>
    <t xml:space="preserve">        Integrated planning and management</t>
  </si>
  <si>
    <t xml:space="preserve">        Control of point and non-point pollution sources</t>
  </si>
  <si>
    <t>Bermuda </t>
  </si>
  <si>
    <t>&gt;Reduced Poverty and Improved Livelihoods</t>
  </si>
  <si>
    <t>Colonization</t>
  </si>
  <si>
    <t xml:space="preserve">        Zoning</t>
  </si>
  <si>
    <t>&gt;Soil and water management</t>
  </si>
  <si>
    <t>Bhutan </t>
  </si>
  <si>
    <t xml:space="preserve">       Wood production</t>
  </si>
  <si>
    <t>Translocation</t>
  </si>
  <si>
    <t>Over-grazing</t>
  </si>
  <si>
    <t>BOB</t>
  </si>
  <si>
    <t>&gt;Capacity-building, skills and knowledge development</t>
  </si>
  <si>
    <t xml:space="preserve">        Reduced tillage</t>
  </si>
  <si>
    <t>Bolivia (Plurinational State of) </t>
  </si>
  <si>
    <t xml:space="preserve">       Recreative activities and eco-tourism</t>
  </si>
  <si>
    <t>Agriculture expansion</t>
  </si>
  <si>
    <t xml:space="preserve">        On-site trainings</t>
  </si>
  <si>
    <t xml:space="preserve">        Improved fertilizer and agrochemical use efficiency</t>
  </si>
  <si>
    <t>Bosnia and Herzegovina </t>
  </si>
  <si>
    <t xml:space="preserve">       Job creation</t>
  </si>
  <si>
    <t>Unsustainable agricultural practices</t>
  </si>
  <si>
    <t>BSD</t>
  </si>
  <si>
    <t xml:space="preserve">        Online trainings</t>
  </si>
  <si>
    <t xml:space="preserve">        Improved irrigation and water use efficiency</t>
  </si>
  <si>
    <t>Botswana </t>
  </si>
  <si>
    <t xml:space="preserve">       Strengthened landscape and livelihoods resilience</t>
  </si>
  <si>
    <t>BTN</t>
  </si>
  <si>
    <t xml:space="preserve">        Development of guidance and course materials</t>
  </si>
  <si>
    <t xml:space="preserve">        Rainwater and runoff harvesting (e.g. terracing, stone cords, zaï, half-moons)</t>
  </si>
  <si>
    <t>Brazil </t>
  </si>
  <si>
    <t xml:space="preserve">       Improvement and diversification of income</t>
  </si>
  <si>
    <t>BWP</t>
  </si>
  <si>
    <t xml:space="preserve">        Training of trainers</t>
  </si>
  <si>
    <t xml:space="preserve">        Fog collection</t>
  </si>
  <si>
    <t>British Indian Ocean Territory </t>
  </si>
  <si>
    <t>&gt;Food Security, Nutrition and Health</t>
  </si>
  <si>
    <t>BYN</t>
  </si>
  <si>
    <t xml:space="preserve">        Desalination wastewater treatment</t>
  </si>
  <si>
    <t>British Virgin Islands </t>
  </si>
  <si>
    <t xml:space="preserve">       Food production</t>
  </si>
  <si>
    <t>BZD</t>
  </si>
  <si>
    <t xml:space="preserve">        Constructed wetlands </t>
  </si>
  <si>
    <t>Brunei Darussalam </t>
  </si>
  <si>
    <t xml:space="preserve">       Dietary diversity</t>
  </si>
  <si>
    <t>CAD</t>
  </si>
  <si>
    <t xml:space="preserve">        Amelioration of contaminated soils and sealed soils</t>
  </si>
  <si>
    <t>Bulgaria </t>
  </si>
  <si>
    <t xml:space="preserve">       Medicinal plants</t>
  </si>
  <si>
    <t>CDF</t>
  </si>
  <si>
    <t>&gt;Agricultural practices</t>
  </si>
  <si>
    <t>Burkina Faso </t>
  </si>
  <si>
    <t xml:space="preserve">       Biological control of disease vectors</t>
  </si>
  <si>
    <t>CHF</t>
  </si>
  <si>
    <t xml:space="preserve">        Conservation agriculture</t>
  </si>
  <si>
    <t>Burundi </t>
  </si>
  <si>
    <t>&gt;Social Objectives</t>
  </si>
  <si>
    <t xml:space="preserve">        Integrated crop, livestock and forestry systems</t>
  </si>
  <si>
    <t>Cabo Verde </t>
  </si>
  <si>
    <t xml:space="preserve">       Cultural, spiritual or aesthetic values</t>
  </si>
  <si>
    <t>CKD[G]</t>
  </si>
  <si>
    <t xml:space="preserve">        Enhanced plant genetics</t>
  </si>
  <si>
    <t>Cambodia </t>
  </si>
  <si>
    <t xml:space="preserve">       Social justice</t>
  </si>
  <si>
    <t>CLP</t>
  </si>
  <si>
    <t xml:space="preserve">        Agroforestry</t>
  </si>
  <si>
    <t>Cameroon </t>
  </si>
  <si>
    <t xml:space="preserve">       Gender equity</t>
  </si>
  <si>
    <t>CNY</t>
  </si>
  <si>
    <t xml:space="preserve">        Grazing pressure management (physical fencing)</t>
  </si>
  <si>
    <t>Canada </t>
  </si>
  <si>
    <t xml:space="preserve">       Reduced conflicts over natural resources </t>
  </si>
  <si>
    <t>COP</t>
  </si>
  <si>
    <t xml:space="preserve">        Grazing pressure management (social fencing)</t>
  </si>
  <si>
    <t>Cayman Islands </t>
  </si>
  <si>
    <t xml:space="preserve">       Compliance with environmental regulations</t>
  </si>
  <si>
    <t>CRC</t>
  </si>
  <si>
    <t xml:space="preserve">        Pasture and forage crop improvement</t>
  </si>
  <si>
    <t>Central African Republic </t>
  </si>
  <si>
    <t xml:space="preserve">       Strengthened governance and collective action</t>
  </si>
  <si>
    <t>CUC</t>
  </si>
  <si>
    <t xml:space="preserve">        Silvopastoral management</t>
  </si>
  <si>
    <t>Chad </t>
  </si>
  <si>
    <t>CUP</t>
  </si>
  <si>
    <t xml:space="preserve">        Weed and pest management </t>
  </si>
  <si>
    <t>Channel Islands </t>
  </si>
  <si>
    <t>Objectives RTR</t>
  </si>
  <si>
    <t>CVE</t>
  </si>
  <si>
    <t xml:space="preserve">        Increase diversity and vegetative cover in production systems</t>
  </si>
  <si>
    <t>Chile </t>
  </si>
  <si>
    <t>CZK</t>
  </si>
  <si>
    <t>China </t>
  </si>
  <si>
    <t xml:space="preserve">Culture: Practices </t>
  </si>
  <si>
    <t>DJF</t>
  </si>
  <si>
    <t>China, Hong Kong SAR </t>
  </si>
  <si>
    <t>Culture: Values</t>
  </si>
  <si>
    <t>DKK</t>
  </si>
  <si>
    <t>China, Macao SAR </t>
  </si>
  <si>
    <t>Culture: Rights</t>
  </si>
  <si>
    <t>China, Taiwan Province of </t>
  </si>
  <si>
    <t xml:space="preserve">Community: Income </t>
  </si>
  <si>
    <t>DOP</t>
  </si>
  <si>
    <t>China, mainland </t>
  </si>
  <si>
    <t>Community: Equity</t>
  </si>
  <si>
    <t>DZD</t>
  </si>
  <si>
    <t>Christmas Island </t>
  </si>
  <si>
    <t>Community: Health</t>
  </si>
  <si>
    <t>Cocos (Keeling) Islands </t>
  </si>
  <si>
    <t>Food and Products: Yield</t>
  </si>
  <si>
    <t>EGP</t>
  </si>
  <si>
    <t>Colombia </t>
  </si>
  <si>
    <t>Food and Products: Market</t>
  </si>
  <si>
    <t>ERN</t>
  </si>
  <si>
    <t>Comoros </t>
  </si>
  <si>
    <t>Food and Products: Finance</t>
  </si>
  <si>
    <t>ETB</t>
  </si>
  <si>
    <t>Congo </t>
  </si>
  <si>
    <t>Climate: Mitigation</t>
  </si>
  <si>
    <t>Cook Islands </t>
  </si>
  <si>
    <t>Climate: Adaptation</t>
  </si>
  <si>
    <t>FJD</t>
  </si>
  <si>
    <t>Costa Rica </t>
  </si>
  <si>
    <t>Climate: Resilience</t>
  </si>
  <si>
    <t>FKP</t>
  </si>
  <si>
    <t>Croatia </t>
  </si>
  <si>
    <t>Soil: Quality</t>
  </si>
  <si>
    <t>FOK[G]</t>
  </si>
  <si>
    <t>Cuba </t>
  </si>
  <si>
    <t>Soil: Stability</t>
  </si>
  <si>
    <t>GBP</t>
  </si>
  <si>
    <t>Curaçao </t>
  </si>
  <si>
    <t>Soil: Management</t>
  </si>
  <si>
    <t>GEL</t>
  </si>
  <si>
    <t>Cyprus </t>
  </si>
  <si>
    <t>Water: Quality</t>
  </si>
  <si>
    <t>GGP[G]</t>
  </si>
  <si>
    <t>Czechia </t>
  </si>
  <si>
    <t>Water: Quantity</t>
  </si>
  <si>
    <t>GHS</t>
  </si>
  <si>
    <t>Czechoslovakia </t>
  </si>
  <si>
    <t>Water: Management</t>
  </si>
  <si>
    <t>GIP</t>
  </si>
  <si>
    <t>Côte d'Ivoire </t>
  </si>
  <si>
    <t>Energy: Quantity</t>
  </si>
  <si>
    <t>GMD</t>
  </si>
  <si>
    <t>Democratic People's Republic of Korea </t>
  </si>
  <si>
    <t>Energy: Scarcity</t>
  </si>
  <si>
    <t>GNF</t>
  </si>
  <si>
    <t>Democratic Republic of the Congo </t>
  </si>
  <si>
    <t>Energy: Management</t>
  </si>
  <si>
    <t>GTQ</t>
  </si>
  <si>
    <t>Denmark </t>
  </si>
  <si>
    <t>Biodiversity: Quality</t>
  </si>
  <si>
    <t>GYD</t>
  </si>
  <si>
    <t>Djibouti </t>
  </si>
  <si>
    <t>Biodiversity: Connectivity</t>
  </si>
  <si>
    <t>HKD</t>
  </si>
  <si>
    <t>Dominica </t>
  </si>
  <si>
    <t>Biodiversity: Protection</t>
  </si>
  <si>
    <t>HNL</t>
  </si>
  <si>
    <t>Dominican Republic </t>
  </si>
  <si>
    <t>HRK</t>
  </si>
  <si>
    <t>Ecuador </t>
  </si>
  <si>
    <t>HTG</t>
  </si>
  <si>
    <t>Egypt </t>
  </si>
  <si>
    <t>HUF</t>
  </si>
  <si>
    <t>El Salvador </t>
  </si>
  <si>
    <t>IDR</t>
  </si>
  <si>
    <t>Equatorial Guinea </t>
  </si>
  <si>
    <t>ILS</t>
  </si>
  <si>
    <t>Eritrea </t>
  </si>
  <si>
    <t>Estonia </t>
  </si>
  <si>
    <t>IMP[G]</t>
  </si>
  <si>
    <t>Eswatini </t>
  </si>
  <si>
    <t>INR</t>
  </si>
  <si>
    <t>Ethiopia </t>
  </si>
  <si>
    <t>IQD</t>
  </si>
  <si>
    <t>Ethiopia PDR </t>
  </si>
  <si>
    <t>IRR</t>
  </si>
  <si>
    <t>Falkland Islands (Malvinas) </t>
  </si>
  <si>
    <t>ISK</t>
  </si>
  <si>
    <t>Faroe Islands </t>
  </si>
  <si>
    <t>JEP[G]</t>
  </si>
  <si>
    <t>Fiji </t>
  </si>
  <si>
    <t>JMD</t>
  </si>
  <si>
    <t>Finland </t>
  </si>
  <si>
    <t>JOD</t>
  </si>
  <si>
    <t>France </t>
  </si>
  <si>
    <t>French Guiana </t>
  </si>
  <si>
    <t>JPY</t>
  </si>
  <si>
    <t>French Polynesia </t>
  </si>
  <si>
    <t>KES</t>
  </si>
  <si>
    <t>French Southern and Antarctic Territories </t>
  </si>
  <si>
    <t>KGS</t>
  </si>
  <si>
    <t>Gabon </t>
  </si>
  <si>
    <t>KHR</t>
  </si>
  <si>
    <t>Gambia </t>
  </si>
  <si>
    <t>KID[G]</t>
  </si>
  <si>
    <t>Georgia </t>
  </si>
  <si>
    <t>KMF</t>
  </si>
  <si>
    <t>Germany </t>
  </si>
  <si>
    <t>KPW</t>
  </si>
  <si>
    <t>Ghana </t>
  </si>
  <si>
    <t>KRW</t>
  </si>
  <si>
    <t>Gibraltar </t>
  </si>
  <si>
    <t>KWD</t>
  </si>
  <si>
    <t>Greece </t>
  </si>
  <si>
    <t>KYD</t>
  </si>
  <si>
    <t>Greenland </t>
  </si>
  <si>
    <t>KZT</t>
  </si>
  <si>
    <t>Grenada </t>
  </si>
  <si>
    <t>LAK</t>
  </si>
  <si>
    <t>Guadeloupe </t>
  </si>
  <si>
    <t>LBP</t>
  </si>
  <si>
    <t>Guam </t>
  </si>
  <si>
    <t>LKR</t>
  </si>
  <si>
    <t>Guatemala </t>
  </si>
  <si>
    <t>LRD</t>
  </si>
  <si>
    <t>Guinea </t>
  </si>
  <si>
    <t>LSL</t>
  </si>
  <si>
    <t>Guinea-Bissau </t>
  </si>
  <si>
    <t>LYD</t>
  </si>
  <si>
    <t>Guyana </t>
  </si>
  <si>
    <t>MAD</t>
  </si>
  <si>
    <t>Haiti </t>
  </si>
  <si>
    <t>Holy See </t>
  </si>
  <si>
    <t>MDL</t>
  </si>
  <si>
    <t>Honduras </t>
  </si>
  <si>
    <t>MGA</t>
  </si>
  <si>
    <t>Hungary </t>
  </si>
  <si>
    <t>MKD</t>
  </si>
  <si>
    <t>Iceland </t>
  </si>
  <si>
    <t>MMK</t>
  </si>
  <si>
    <t>India </t>
  </si>
  <si>
    <t>MNT</t>
  </si>
  <si>
    <t>Indonesia </t>
  </si>
  <si>
    <t>MOP</t>
  </si>
  <si>
    <t>Iran (Islamic Republic of) </t>
  </si>
  <si>
    <t>MRU</t>
  </si>
  <si>
    <t>Iraq </t>
  </si>
  <si>
    <t>Ireland </t>
  </si>
  <si>
    <t>MUR</t>
  </si>
  <si>
    <t>Isle of Man </t>
  </si>
  <si>
    <t>MVR</t>
  </si>
  <si>
    <t>Israel </t>
  </si>
  <si>
    <t>MWK</t>
  </si>
  <si>
    <t>Italy </t>
  </si>
  <si>
    <t>MXN</t>
  </si>
  <si>
    <t>Jamaica </t>
  </si>
  <si>
    <t>MYR</t>
  </si>
  <si>
    <t>Japan </t>
  </si>
  <si>
    <t>MZN</t>
  </si>
  <si>
    <t>Jordan </t>
  </si>
  <si>
    <t>NAD</t>
  </si>
  <si>
    <t>Kazakhstan </t>
  </si>
  <si>
    <t>NGN</t>
  </si>
  <si>
    <t>Kenya </t>
  </si>
  <si>
    <t>NIO</t>
  </si>
  <si>
    <t>Kiribati </t>
  </si>
  <si>
    <t>NOK</t>
  </si>
  <si>
    <t>Kuwait </t>
  </si>
  <si>
    <t>NPR</t>
  </si>
  <si>
    <t>Kyrgyzstan </t>
  </si>
  <si>
    <t>NZD</t>
  </si>
  <si>
    <t>Lao People's Democratic Republic </t>
  </si>
  <si>
    <t>OMR</t>
  </si>
  <si>
    <t>Latvia </t>
  </si>
  <si>
    <t>PAB</t>
  </si>
  <si>
    <t>Lebanon </t>
  </si>
  <si>
    <t>PEN</t>
  </si>
  <si>
    <t>Lesotho </t>
  </si>
  <si>
    <t>PGK</t>
  </si>
  <si>
    <t>Liberia </t>
  </si>
  <si>
    <t>PHP</t>
  </si>
  <si>
    <t>Libya </t>
  </si>
  <si>
    <t>PKR</t>
  </si>
  <si>
    <t>Liechtenstein </t>
  </si>
  <si>
    <t>PLN</t>
  </si>
  <si>
    <t>Lithuania </t>
  </si>
  <si>
    <t>PND[G]</t>
  </si>
  <si>
    <t>Luxembourg </t>
  </si>
  <si>
    <t>PRB[G]</t>
  </si>
  <si>
    <t>Madagascar </t>
  </si>
  <si>
    <t>PYG</t>
  </si>
  <si>
    <t>Malawi </t>
  </si>
  <si>
    <t>QAR</t>
  </si>
  <si>
    <t>Malaysia </t>
  </si>
  <si>
    <t>RON</t>
  </si>
  <si>
    <t>Maldives </t>
  </si>
  <si>
    <t>RSD</t>
  </si>
  <si>
    <t>Mali </t>
  </si>
  <si>
    <t>RUB</t>
  </si>
  <si>
    <t>Malta </t>
  </si>
  <si>
    <t>RWF</t>
  </si>
  <si>
    <t>Marshall Islands </t>
  </si>
  <si>
    <t>SAR</t>
  </si>
  <si>
    <t>Martinique </t>
  </si>
  <si>
    <t>SBD</t>
  </si>
  <si>
    <t>Mauritania </t>
  </si>
  <si>
    <t>SCR</t>
  </si>
  <si>
    <t>Mauritius </t>
  </si>
  <si>
    <t>SDG</t>
  </si>
  <si>
    <t>Mayotte </t>
  </si>
  <si>
    <t>SEK</t>
  </si>
  <si>
    <t>Mexico </t>
  </si>
  <si>
    <t>SGD</t>
  </si>
  <si>
    <t>Micronesia (Federated States of) </t>
  </si>
  <si>
    <t>Monaco </t>
  </si>
  <si>
    <t>SHP</t>
  </si>
  <si>
    <t>Mongolia </t>
  </si>
  <si>
    <t>Montenegro </t>
  </si>
  <si>
    <t>SLL</t>
  </si>
  <si>
    <t>Montserrat </t>
  </si>
  <si>
    <t>SLS[G]</t>
  </si>
  <si>
    <t>Morocco </t>
  </si>
  <si>
    <t>SOS</t>
  </si>
  <si>
    <t>Mozambique </t>
  </si>
  <si>
    <t>SRD</t>
  </si>
  <si>
    <t>Myanmar </t>
  </si>
  <si>
    <t>SSP</t>
  </si>
  <si>
    <t>Namibia </t>
  </si>
  <si>
    <t>STN</t>
  </si>
  <si>
    <t>Nauru </t>
  </si>
  <si>
    <t>SYP</t>
  </si>
  <si>
    <t>Nepal </t>
  </si>
  <si>
    <t>SZL</t>
  </si>
  <si>
    <t>Netherlands </t>
  </si>
  <si>
    <t>THB</t>
  </si>
  <si>
    <t>Netherlands Antilles (former) </t>
  </si>
  <si>
    <t>TJS</t>
  </si>
  <si>
    <t>New Caledonia </t>
  </si>
  <si>
    <t>TMT</t>
  </si>
  <si>
    <t>New Zealand </t>
  </si>
  <si>
    <t>TND</t>
  </si>
  <si>
    <t>Nicaragua </t>
  </si>
  <si>
    <t>TOP</t>
  </si>
  <si>
    <t>Niger </t>
  </si>
  <si>
    <t>TRY</t>
  </si>
  <si>
    <t>Nigeria </t>
  </si>
  <si>
    <t>Niue </t>
  </si>
  <si>
    <t>TTD</t>
  </si>
  <si>
    <t>Norfolk Island </t>
  </si>
  <si>
    <t>TVD[G]</t>
  </si>
  <si>
    <t>North Macedonia </t>
  </si>
  <si>
    <t>TWD</t>
  </si>
  <si>
    <t>Northern Mariana Islands </t>
  </si>
  <si>
    <t>TZS</t>
  </si>
  <si>
    <t>Norway </t>
  </si>
  <si>
    <t>UAH</t>
  </si>
  <si>
    <t>Oman </t>
  </si>
  <si>
    <t>UGX</t>
  </si>
  <si>
    <t>Pacific Islands Trust Territory </t>
  </si>
  <si>
    <t>Pakistan </t>
  </si>
  <si>
    <t>UYU</t>
  </si>
  <si>
    <t>Palau </t>
  </si>
  <si>
    <t>UZS</t>
  </si>
  <si>
    <t>Palestine </t>
  </si>
  <si>
    <t>VES</t>
  </si>
  <si>
    <t>Panama </t>
  </si>
  <si>
    <t>VND</t>
  </si>
  <si>
    <t>Papua New Guinea </t>
  </si>
  <si>
    <t>VUV</t>
  </si>
  <si>
    <t>Paraguay </t>
  </si>
  <si>
    <t>WST</t>
  </si>
  <si>
    <t>Peru </t>
  </si>
  <si>
    <t>XAF</t>
  </si>
  <si>
    <t>Philippines </t>
  </si>
  <si>
    <t>XCD</t>
  </si>
  <si>
    <t>Pitcairn Islands </t>
  </si>
  <si>
    <t>XOF</t>
  </si>
  <si>
    <t>Poland </t>
  </si>
  <si>
    <t>Portugal </t>
  </si>
  <si>
    <t>YER</t>
  </si>
  <si>
    <t>Puerto Rico </t>
  </si>
  <si>
    <t>ZMW</t>
  </si>
  <si>
    <t>Qatar </t>
  </si>
  <si>
    <t>Republic of Korea </t>
  </si>
  <si>
    <t>Republic of Moldova </t>
  </si>
  <si>
    <t>Romania </t>
  </si>
  <si>
    <t>Russian Federation </t>
  </si>
  <si>
    <t>Rwanda </t>
  </si>
  <si>
    <t>Réunion </t>
  </si>
  <si>
    <t>Saint Helena, Ascension and Tristan da Cunha </t>
  </si>
  <si>
    <t>Saint Kitts and Nevis </t>
  </si>
  <si>
    <t>Saint Lucia </t>
  </si>
  <si>
    <t>Saint Pierre and Miquelon </t>
  </si>
  <si>
    <t>Saint Vincent and the Grenadines </t>
  </si>
  <si>
    <t>Saint-Martin (French Part) </t>
  </si>
  <si>
    <t>Samoa </t>
  </si>
  <si>
    <t>San Marino </t>
  </si>
  <si>
    <t>Sao Tome and Principe </t>
  </si>
  <si>
    <t>Saudi Arabia </t>
  </si>
  <si>
    <t>Senegal </t>
  </si>
  <si>
    <t>Serbia </t>
  </si>
  <si>
    <t>Serbia and Montenegro </t>
  </si>
  <si>
    <t>Seychelles </t>
  </si>
  <si>
    <t>Sierra Leone </t>
  </si>
  <si>
    <t>Singapore </t>
  </si>
  <si>
    <t>Slovakia </t>
  </si>
  <si>
    <t>Slovenia </t>
  </si>
  <si>
    <t>Solomon Islands </t>
  </si>
  <si>
    <t>Somalia </t>
  </si>
  <si>
    <t>South Africa </t>
  </si>
  <si>
    <t>South Sudan </t>
  </si>
  <si>
    <t>Spain </t>
  </si>
  <si>
    <t>Sri Lanka </t>
  </si>
  <si>
    <t>Sudan </t>
  </si>
  <si>
    <t>Sudan (former) </t>
  </si>
  <si>
    <t>Suriname </t>
  </si>
  <si>
    <t>Svalbard and Jan Mayen Islands </t>
  </si>
  <si>
    <t>Sweden </t>
  </si>
  <si>
    <t>Switzerland </t>
  </si>
  <si>
    <t>Syrian Arab Republic </t>
  </si>
  <si>
    <t>Tajikistan </t>
  </si>
  <si>
    <t>Thailand </t>
  </si>
  <si>
    <t>Timor-Leste </t>
  </si>
  <si>
    <t>Togo </t>
  </si>
  <si>
    <t>Tokelau </t>
  </si>
  <si>
    <t>Tonga </t>
  </si>
  <si>
    <t>Trinidad and Tobago </t>
  </si>
  <si>
    <t>Tunisia </t>
  </si>
  <si>
    <t>Turkey </t>
  </si>
  <si>
    <t>Turkmenistan </t>
  </si>
  <si>
    <t>Turks and Caicos Islands </t>
  </si>
  <si>
    <t>Tuvalu </t>
  </si>
  <si>
    <t>USSR </t>
  </si>
  <si>
    <t>Uganda </t>
  </si>
  <si>
    <t>Ukraine </t>
  </si>
  <si>
    <t>United Arab Emirates </t>
  </si>
  <si>
    <t>United Kingdom </t>
  </si>
  <si>
    <t>United Republic of Tanzania </t>
  </si>
  <si>
    <t>United States Virgin Islands </t>
  </si>
  <si>
    <t>United States of America </t>
  </si>
  <si>
    <t>Uruguay </t>
  </si>
  <si>
    <t>Uzbekistan </t>
  </si>
  <si>
    <t>Vanuatu </t>
  </si>
  <si>
    <t>Venezuela (Bolivarian Republic of) </t>
  </si>
  <si>
    <t>Viet Nam </t>
  </si>
  <si>
    <t>Wake Island </t>
  </si>
  <si>
    <t>Wallis and Futuna Islands </t>
  </si>
  <si>
    <t>Western Sahara </t>
  </si>
  <si>
    <t>Yemen </t>
  </si>
  <si>
    <t>Yugoslav SFR </t>
  </si>
  <si>
    <t>Zambia </t>
  </si>
  <si>
    <t>Zimbabwe </t>
  </si>
  <si>
    <t>Full variable code</t>
  </si>
  <si>
    <t>Variable name</t>
  </si>
  <si>
    <t>1.1.1</t>
  </si>
  <si>
    <t>1.2.1</t>
  </si>
  <si>
    <t>Name of respondent</t>
  </si>
  <si>
    <t>1.3.1</t>
  </si>
  <si>
    <t>1.4.1</t>
  </si>
  <si>
    <t>1.5.1</t>
  </si>
  <si>
    <t>1.6.1</t>
  </si>
  <si>
    <t>1.7.1</t>
  </si>
  <si>
    <t>Leadint implementing organization</t>
  </si>
  <si>
    <t>1.7.x</t>
  </si>
  <si>
    <t>Comment on leading implementing org</t>
  </si>
  <si>
    <t>1.8.1</t>
  </si>
  <si>
    <t>1.8.x</t>
  </si>
  <si>
    <t>Comment on nature of the leading org</t>
  </si>
  <si>
    <t>1.9.1</t>
  </si>
  <si>
    <t>1.9.x</t>
  </si>
  <si>
    <t>Comment on partner organizations</t>
  </si>
  <si>
    <t>1.10.1</t>
  </si>
  <si>
    <t>Country of implementation</t>
  </si>
  <si>
    <t>1.10.x</t>
  </si>
  <si>
    <t>Comment on country of implementation</t>
  </si>
  <si>
    <t>1.11.1</t>
  </si>
  <si>
    <t>Type of ecoregion</t>
  </si>
  <si>
    <t>1.12.1</t>
  </si>
  <si>
    <t>1.12.2</t>
  </si>
  <si>
    <t>Project end date</t>
  </si>
  <si>
    <t>1.12.x</t>
  </si>
  <si>
    <t>Comments on project period</t>
  </si>
  <si>
    <t>1.13.1</t>
  </si>
  <si>
    <t>1.13.x</t>
  </si>
  <si>
    <t>Comment on state of progress</t>
  </si>
  <si>
    <t>1.14.1</t>
  </si>
  <si>
    <t>Long term strategy 1</t>
  </si>
  <si>
    <t>1.14.2</t>
  </si>
  <si>
    <t>Long term strategy 2</t>
  </si>
  <si>
    <t>1.14.3</t>
  </si>
  <si>
    <t>Long term strategy 3</t>
  </si>
  <si>
    <t>1.14.x</t>
  </si>
  <si>
    <t>Comments on long term strategies</t>
  </si>
  <si>
    <t>1.15.1</t>
  </si>
  <si>
    <t>Project objective 1</t>
  </si>
  <si>
    <t>1.15.2</t>
  </si>
  <si>
    <t>Project objective 2</t>
  </si>
  <si>
    <t>1.15.3</t>
  </si>
  <si>
    <t>Project objective 3</t>
  </si>
  <si>
    <t>1.15.4</t>
  </si>
  <si>
    <t>Project objective 4</t>
  </si>
  <si>
    <t>1.15.5</t>
  </si>
  <si>
    <t>Project objective 5</t>
  </si>
  <si>
    <t>1.15.x</t>
  </si>
  <si>
    <t>Comments on project objectives</t>
  </si>
  <si>
    <t>1.16.1</t>
  </si>
  <si>
    <t>1.16.2</t>
  </si>
  <si>
    <t>1.16.3</t>
  </si>
  <si>
    <t>1.16.x</t>
  </si>
  <si>
    <t>Comments on source of funds</t>
  </si>
  <si>
    <t>1.17.1</t>
  </si>
  <si>
    <t>Total budget</t>
  </si>
  <si>
    <t>1.17.2</t>
  </si>
  <si>
    <t>Total budget currency</t>
  </si>
  <si>
    <t>1.17.x</t>
  </si>
  <si>
    <t>Comments on total budget</t>
  </si>
  <si>
    <t>1.18.1</t>
  </si>
  <si>
    <t>Name of the intervention unit</t>
  </si>
  <si>
    <t>1.18.2</t>
  </si>
  <si>
    <t>Area of the intervention unit</t>
  </si>
  <si>
    <t>1.18.3</t>
  </si>
  <si>
    <t>Intervention/mix of interventions</t>
  </si>
  <si>
    <t>1.18.x</t>
  </si>
  <si>
    <t>Comments on structure of project interventions</t>
  </si>
  <si>
    <t>1.19.1</t>
  </si>
  <si>
    <t>Project's area of influence</t>
  </si>
  <si>
    <t>1.19.2</t>
  </si>
  <si>
    <t>Estimated area of influence</t>
  </si>
  <si>
    <t>1.20</t>
  </si>
  <si>
    <t xml:space="preserve">Type of cost </t>
  </si>
  <si>
    <t>1.21.1</t>
  </si>
  <si>
    <t>English</t>
  </si>
  <si>
    <t>1.21.2</t>
  </si>
  <si>
    <t>Other language</t>
  </si>
  <si>
    <t>2.1.1</t>
  </si>
  <si>
    <t xml:space="preserve">Place name </t>
  </si>
  <si>
    <t>2.1.2</t>
  </si>
  <si>
    <t>2.1.x</t>
  </si>
  <si>
    <t>Comment on location</t>
  </si>
  <si>
    <t>2.2.1</t>
  </si>
  <si>
    <t>Land cover start point</t>
  </si>
  <si>
    <t>2.2.2</t>
  </si>
  <si>
    <t>Land cover end point</t>
  </si>
  <si>
    <t>2.2.x</t>
  </si>
  <si>
    <t>Comment on land cover transition</t>
  </si>
  <si>
    <t>2.3.1</t>
  </si>
  <si>
    <t>Intervention 1 type</t>
  </si>
  <si>
    <t>2.3.2</t>
  </si>
  <si>
    <t>Intervention 1 intervention</t>
  </si>
  <si>
    <t>2.3.3</t>
  </si>
  <si>
    <t>Intervention 1 start date</t>
  </si>
  <si>
    <t>2.3.4</t>
  </si>
  <si>
    <t>Intervention 1 end date</t>
  </si>
  <si>
    <t>2.3.5</t>
  </si>
  <si>
    <t>Intervention 2 type</t>
  </si>
  <si>
    <t>2.3.6</t>
  </si>
  <si>
    <t>Intervention 2 intervention</t>
  </si>
  <si>
    <t>2.3.7</t>
  </si>
  <si>
    <t>Intervention 2 start date</t>
  </si>
  <si>
    <t>2.3.8</t>
  </si>
  <si>
    <t>Intervention 2 end date</t>
  </si>
  <si>
    <t>2.3.9</t>
  </si>
  <si>
    <t>Intervention 3 type</t>
  </si>
  <si>
    <t>2.3.10</t>
  </si>
  <si>
    <t>Intervention 3 intervention</t>
  </si>
  <si>
    <t>2.3.11</t>
  </si>
  <si>
    <t>Intervention 3 start date</t>
  </si>
  <si>
    <t>2.3.12</t>
  </si>
  <si>
    <t>Intervention 3 end date</t>
  </si>
  <si>
    <t>2.3.13</t>
  </si>
  <si>
    <t>Intervention 4 type</t>
  </si>
  <si>
    <t>2.3.14</t>
  </si>
  <si>
    <t>Intervention 4 intervention</t>
  </si>
  <si>
    <t>2.3.15</t>
  </si>
  <si>
    <t>Intervention 4 start date</t>
  </si>
  <si>
    <t>2.3.16</t>
  </si>
  <si>
    <t>Intervention 4 end date</t>
  </si>
  <si>
    <t>2.3.17</t>
  </si>
  <si>
    <t>Intervention 5 type</t>
  </si>
  <si>
    <t>2.3.18</t>
  </si>
  <si>
    <t>Intervention 5 intervention</t>
  </si>
  <si>
    <t>2.3.19</t>
  </si>
  <si>
    <t>Intervention 5 start date</t>
  </si>
  <si>
    <t>2.3.20</t>
  </si>
  <si>
    <t>Intervention 5 end date</t>
  </si>
  <si>
    <t>2.3.21</t>
  </si>
  <si>
    <t>Intervention 6 type</t>
  </si>
  <si>
    <t>2.3.22</t>
  </si>
  <si>
    <t>Intervention 6 intervention</t>
  </si>
  <si>
    <t>2.3.23</t>
  </si>
  <si>
    <t>Intervention 6 start date</t>
  </si>
  <si>
    <t>2.3.24</t>
  </si>
  <si>
    <t>Intervention 6 end date</t>
  </si>
  <si>
    <t>2.3.25</t>
  </si>
  <si>
    <t>List of all enabling interventions</t>
  </si>
  <si>
    <t>2.3.26</t>
  </si>
  <si>
    <t>List of all biophysical interventions</t>
  </si>
  <si>
    <t>2.3.x</t>
  </si>
  <si>
    <t>Comment on interventions</t>
  </si>
  <si>
    <t>2.25.1</t>
  </si>
  <si>
    <t>2.26.1</t>
  </si>
  <si>
    <t>Seed type for agricultural seeds</t>
  </si>
  <si>
    <t>2.26.2</t>
  </si>
  <si>
    <t>Seed type for forest seeds</t>
  </si>
  <si>
    <t>2.26.x</t>
  </si>
  <si>
    <t>Comment on seed types</t>
  </si>
  <si>
    <t>2.27.1</t>
  </si>
  <si>
    <t>Seed source</t>
  </si>
  <si>
    <t>2.27.x</t>
  </si>
  <si>
    <t xml:space="preserve">Comment on seed source </t>
  </si>
  <si>
    <t>2.28.1</t>
  </si>
  <si>
    <t>Main seed supplier for agri seed</t>
  </si>
  <si>
    <t>2.28.2</t>
  </si>
  <si>
    <t>Main seed supplied for tree seed</t>
  </si>
  <si>
    <t>2.28.x</t>
  </si>
  <si>
    <t>Comment on seed supplier</t>
  </si>
  <si>
    <t>2.29.1</t>
  </si>
  <si>
    <t>Main seed selection criteria</t>
  </si>
  <si>
    <t>2.29.x</t>
  </si>
  <si>
    <t>Comment on seed selection criteria</t>
  </si>
  <si>
    <t>2.30.1</t>
  </si>
  <si>
    <t>2.30.x</t>
  </si>
  <si>
    <t>Comment on proportion of native species</t>
  </si>
  <si>
    <t>2.6.1</t>
  </si>
  <si>
    <t>2.6.x</t>
  </si>
  <si>
    <t>Comment on land tenure arrangement</t>
  </si>
  <si>
    <t>2.7.1</t>
  </si>
  <si>
    <t>Land ownership type</t>
  </si>
  <si>
    <t>2.7.x</t>
  </si>
  <si>
    <t>Comment on land ownership type</t>
  </si>
  <si>
    <t>2.8.1</t>
  </si>
  <si>
    <t>2.8.x</t>
  </si>
  <si>
    <t>Comment on protected areas</t>
  </si>
  <si>
    <t>2.9.1</t>
  </si>
  <si>
    <t>2.9.x</t>
  </si>
  <si>
    <t>Comment on occurrence of protected species</t>
  </si>
  <si>
    <t>2.10.1</t>
  </si>
  <si>
    <t>Land productivity indicator</t>
  </si>
  <si>
    <t>2.10.2</t>
  </si>
  <si>
    <t>Value of land productivity indicator</t>
  </si>
  <si>
    <t>2.10.3</t>
  </si>
  <si>
    <t>Unit of land productivity indicator</t>
  </si>
  <si>
    <t>2.10.4</t>
  </si>
  <si>
    <t>Year of data for land productivity indicator</t>
  </si>
  <si>
    <t>2.10.5</t>
  </si>
  <si>
    <t>Source of data for land productivity indicator</t>
  </si>
  <si>
    <t>2.10.x</t>
  </si>
  <si>
    <t>Comment on land productivity</t>
  </si>
  <si>
    <t>2.11.1</t>
  </si>
  <si>
    <t>2.11.2</t>
  </si>
  <si>
    <t>Chemical degradation processes</t>
  </si>
  <si>
    <t>2.11.3</t>
  </si>
  <si>
    <t>Biological degradation processes</t>
  </si>
  <si>
    <t>2.11.x</t>
  </si>
  <si>
    <t>Comment on degradation processes</t>
  </si>
  <si>
    <t>2.4.1</t>
  </si>
  <si>
    <t>2.4.x</t>
  </si>
  <si>
    <t>Comment on level of degradation</t>
  </si>
  <si>
    <t>2.12.1</t>
  </si>
  <si>
    <t>2.12.x</t>
  </si>
  <si>
    <t>Comment on main drivers of land degradation</t>
  </si>
  <si>
    <t>2.13.1</t>
  </si>
  <si>
    <t>2.13.x</t>
  </si>
  <si>
    <t>Comment on slope</t>
  </si>
  <si>
    <t>2.14.1</t>
  </si>
  <si>
    <t>2.14.x</t>
  </si>
  <si>
    <t>Comment on soil type</t>
  </si>
  <si>
    <t>2.15.1</t>
  </si>
  <si>
    <t>2.15.2</t>
  </si>
  <si>
    <t>2.15.3</t>
  </si>
  <si>
    <t>2.15.x</t>
  </si>
  <si>
    <t xml:space="preserve">Comment on water availability </t>
  </si>
  <si>
    <t>2.16.1</t>
  </si>
  <si>
    <t>2.16.x</t>
  </si>
  <si>
    <t>Comment on source of water</t>
  </si>
  <si>
    <t>2.17.1</t>
  </si>
  <si>
    <t xml:space="preserve">Water equipment </t>
  </si>
  <si>
    <t>2.17.x</t>
  </si>
  <si>
    <t xml:space="preserve">Comment on water equipment </t>
  </si>
  <si>
    <t>2.18.1</t>
  </si>
  <si>
    <t>2.18.2</t>
  </si>
  <si>
    <t>Year of the data for population</t>
  </si>
  <si>
    <t>2.18.3</t>
  </si>
  <si>
    <t xml:space="preserve">Source of the data for population </t>
  </si>
  <si>
    <t>2.18.x</t>
  </si>
  <si>
    <t xml:space="preserve">Comment on population </t>
  </si>
  <si>
    <t>2.19.1</t>
  </si>
  <si>
    <t xml:space="preserve">Trends in population </t>
  </si>
  <si>
    <t>2.19.2</t>
  </si>
  <si>
    <t xml:space="preserve">Year of the data </t>
  </si>
  <si>
    <t>2.19.3</t>
  </si>
  <si>
    <t xml:space="preserve">Source of the data </t>
  </si>
  <si>
    <t>2.19.x</t>
  </si>
  <si>
    <t>Comment on trends in population</t>
  </si>
  <si>
    <t>2.20.1</t>
  </si>
  <si>
    <t xml:space="preserve">Local labor availability </t>
  </si>
  <si>
    <t>2.20.2</t>
  </si>
  <si>
    <t>2.20.3</t>
  </si>
  <si>
    <t>2.20.x</t>
  </si>
  <si>
    <t xml:space="preserve">Comment on lolcal labor availability </t>
  </si>
  <si>
    <t>2.21.1</t>
  </si>
  <si>
    <t>Income average annual</t>
  </si>
  <si>
    <t>2.21.2</t>
  </si>
  <si>
    <t>2.21.3</t>
  </si>
  <si>
    <t>2.21.4</t>
  </si>
  <si>
    <t>2.21.x</t>
  </si>
  <si>
    <t>Comment on income</t>
  </si>
  <si>
    <t>2.22.1</t>
  </si>
  <si>
    <t>Food insecurity</t>
  </si>
  <si>
    <t>2.22.x</t>
  </si>
  <si>
    <t>Comment on food insecurity</t>
  </si>
  <si>
    <t>2.23.1</t>
  </si>
  <si>
    <t>Gender of landowners</t>
  </si>
  <si>
    <t>2.23.2</t>
  </si>
  <si>
    <t>Gender of land users</t>
  </si>
  <si>
    <t>2.23.3</t>
  </si>
  <si>
    <t>Relience of men on products from IU</t>
  </si>
  <si>
    <t>2.23.4</t>
  </si>
  <si>
    <t>Relience of women on products from IU</t>
  </si>
  <si>
    <t>2.23.5</t>
  </si>
  <si>
    <t xml:space="preserve">Local labor composition </t>
  </si>
  <si>
    <t>2.23.6</t>
  </si>
  <si>
    <t>If men and women have same wage and jobs</t>
  </si>
  <si>
    <t>2.23.7</t>
  </si>
  <si>
    <t xml:space="preserve">Level of unemployment </t>
  </si>
  <si>
    <t>2.23.8</t>
  </si>
  <si>
    <t>Who is affected by unemployment</t>
  </si>
  <si>
    <t>2.23.9</t>
  </si>
  <si>
    <t>Within household who makes decisions</t>
  </si>
  <si>
    <t>2.23.10</t>
  </si>
  <si>
    <t xml:space="preserve">Qualify gender equality </t>
  </si>
  <si>
    <t>2.23.x</t>
  </si>
  <si>
    <t>Comment on gender equality</t>
  </si>
  <si>
    <t>2.24.1</t>
  </si>
  <si>
    <t xml:space="preserve">Access to local markets distance in km </t>
  </si>
  <si>
    <t>2.24.2</t>
  </si>
  <si>
    <t xml:space="preserve">Distance in time required </t>
  </si>
  <si>
    <t>2.24.x</t>
  </si>
  <si>
    <t>Comment on access to local markets</t>
  </si>
  <si>
    <t>5.1.1.0</t>
  </si>
  <si>
    <t>Economic baseline benefits currency</t>
  </si>
  <si>
    <t>5.1.1.1.1</t>
  </si>
  <si>
    <t>Economic baseline benefit 1 name</t>
  </si>
  <si>
    <t>5.1.1.1.2</t>
  </si>
  <si>
    <t>Economic baseline benefit 1 unit</t>
  </si>
  <si>
    <t>5.1.1.1.3</t>
  </si>
  <si>
    <t>Economic baseline benefit 1 annual quantity</t>
  </si>
  <si>
    <t>5.1.1.1.4</t>
  </si>
  <si>
    <t>Economic baseline benefit 1 value per unit</t>
  </si>
  <si>
    <t>5.1.1.1.5</t>
  </si>
  <si>
    <t>Economic baseline benefit 1 total value</t>
  </si>
  <si>
    <t>5.1.1.1.6</t>
  </si>
  <si>
    <t>Economic baseline benefit 1 start year</t>
  </si>
  <si>
    <t>5.1.1.1.7</t>
  </si>
  <si>
    <t>Economic baseline benefit 1 beneficiary</t>
  </si>
  <si>
    <t>5.1.1.1.8</t>
  </si>
  <si>
    <t>Economic baseline benefit 1 magnitude</t>
  </si>
  <si>
    <t>5.1.1.1.9</t>
  </si>
  <si>
    <t>Economic baseline benefit 1 % change</t>
  </si>
  <si>
    <t>5.1.1.1.10</t>
  </si>
  <si>
    <t>Economic baseline benefit 1 absolute annual change</t>
  </si>
  <si>
    <t>5.1.1.2.1</t>
  </si>
  <si>
    <t>Economic baseline benefit 2 name</t>
  </si>
  <si>
    <t>5.1.1.2.2</t>
  </si>
  <si>
    <t>Economic baseline benefit 2 unit</t>
  </si>
  <si>
    <t>5.1.1.2.3</t>
  </si>
  <si>
    <t>Economic baseline benefit 2 annual quantity</t>
  </si>
  <si>
    <t>5.1.1.2.4</t>
  </si>
  <si>
    <t>Economic baseline benefit 2 value per unit</t>
  </si>
  <si>
    <t>5.1.1.2.5</t>
  </si>
  <si>
    <t>Economic baseline benefit 2 total value</t>
  </si>
  <si>
    <t>5.1.1.2.6</t>
  </si>
  <si>
    <t>Economic baseline benefit 2 start year</t>
  </si>
  <si>
    <t>5.1.1.2.7</t>
  </si>
  <si>
    <t>Economic baseline benefit 2 beneficiary</t>
  </si>
  <si>
    <t>5.1.1.2.8</t>
  </si>
  <si>
    <t>Economic baseline benefit 2 magnitude</t>
  </si>
  <si>
    <t>5.1.1.2.9</t>
  </si>
  <si>
    <t>Economic baseline benefit 2 % change</t>
  </si>
  <si>
    <t>5.1.1.2.10</t>
  </si>
  <si>
    <t>Economic baseline benefit 2 absolute annual change</t>
  </si>
  <si>
    <t>5.1.1.3.1</t>
  </si>
  <si>
    <t>Economic baseline benefit 3 name</t>
  </si>
  <si>
    <t>5.1.1.3.2</t>
  </si>
  <si>
    <t>Economic baseline benefit 3 unit</t>
  </si>
  <si>
    <t>5.1.1.3.3</t>
  </si>
  <si>
    <t>Economic baseline benefit 3 annual quantity</t>
  </si>
  <si>
    <t>5.1.1.3.4</t>
  </si>
  <si>
    <t>Economic baseline benefit 3 value per unit</t>
  </si>
  <si>
    <t>5.1.1.3.5</t>
  </si>
  <si>
    <t>Economic baseline benefit 3 total value</t>
  </si>
  <si>
    <t>5.1.1.3.6</t>
  </si>
  <si>
    <t>Economic baseline benefit 3 start year</t>
  </si>
  <si>
    <t>5.1.1.3.7</t>
  </si>
  <si>
    <t>Economic baseline benefit 3 beneficiary</t>
  </si>
  <si>
    <t>5.1.1.3.8</t>
  </si>
  <si>
    <t>Economic baseline benefit 3 magnitude</t>
  </si>
  <si>
    <t>5.1.1.3.9</t>
  </si>
  <si>
    <t>Economic baseline benefit 3 % change</t>
  </si>
  <si>
    <t>5.1.1.3.10</t>
  </si>
  <si>
    <t>Economic baseline benefit 3 absolute annual change</t>
  </si>
  <si>
    <t>5.1.1.4.1</t>
  </si>
  <si>
    <t>Economic baseline benefit 4 name</t>
  </si>
  <si>
    <t>5.1.1.4.2</t>
  </si>
  <si>
    <t>Economic baseline benefit 4 unit</t>
  </si>
  <si>
    <t>5.1.1.4.3</t>
  </si>
  <si>
    <t>Economic baseline benefit 4 annual quantity</t>
  </si>
  <si>
    <t>5.1.1.4.4</t>
  </si>
  <si>
    <t>Economic baseline benefit 4 value per unit</t>
  </si>
  <si>
    <t>5.1.1.4.5</t>
  </si>
  <si>
    <t>Economic baseline benefit 4 total value</t>
  </si>
  <si>
    <t>5.1.1.4.6</t>
  </si>
  <si>
    <t>Economic baseline benefit 4 start year</t>
  </si>
  <si>
    <t>5.1.1.4.7</t>
  </si>
  <si>
    <t>Economic baseline benefit 4 beneficiary</t>
  </si>
  <si>
    <t>5.1.1.4.8</t>
  </si>
  <si>
    <t>Economic baseline benefit 4 magnitude</t>
  </si>
  <si>
    <t>5.1.1.4.9</t>
  </si>
  <si>
    <t>Economic baseline benefit 4 % change</t>
  </si>
  <si>
    <t>5.1.1.4.10</t>
  </si>
  <si>
    <t>Economic baseline benefit 4 absolute annual change</t>
  </si>
  <si>
    <t>5.1.1.5.1</t>
  </si>
  <si>
    <t>Economic baseline benefit 5 name</t>
  </si>
  <si>
    <t>5.1.1.5.2</t>
  </si>
  <si>
    <t>Economic baseline benefit 5 unit</t>
  </si>
  <si>
    <t>5.1.1.5.3</t>
  </si>
  <si>
    <t>Economic baseline benefit 5 annual quantity</t>
  </si>
  <si>
    <t>5.1.1.5.4</t>
  </si>
  <si>
    <t>Economic baseline benefit 5 value per unit</t>
  </si>
  <si>
    <t>5.1.1.5.5</t>
  </si>
  <si>
    <t>Economic baseline benefit 5 total value</t>
  </si>
  <si>
    <t>5.1.1.5.6</t>
  </si>
  <si>
    <t>Economic baseline benefit 5 start year</t>
  </si>
  <si>
    <t>5.1.1.5.7</t>
  </si>
  <si>
    <t>Economic baseline benefit 5 beneficiary</t>
  </si>
  <si>
    <t>5.1.1.5.8</t>
  </si>
  <si>
    <t>Economic baseline benefit 5 magnitude</t>
  </si>
  <si>
    <t>5.1.1.5.9</t>
  </si>
  <si>
    <t>Economic baseline benefit 5 % change</t>
  </si>
  <si>
    <t>5.1.1.5.10</t>
  </si>
  <si>
    <t>Economic baseline benefit 5 absolute annual change</t>
  </si>
  <si>
    <t>5.1.1.6.1</t>
  </si>
  <si>
    <t>Economic baseline benefit 6 name</t>
  </si>
  <si>
    <t>5.1.1.6.2</t>
  </si>
  <si>
    <t>Economic baseline benefit 6 unit</t>
  </si>
  <si>
    <t>5.1.1.6.3</t>
  </si>
  <si>
    <t>Economic baseline benefit 6 annual quantity</t>
  </si>
  <si>
    <t>5.1.1.6.4</t>
  </si>
  <si>
    <t>Economic baseline benefit 6 value per unit</t>
  </si>
  <si>
    <t>5.1.1.6.5</t>
  </si>
  <si>
    <t>Economic baseline benefit 6 total value</t>
  </si>
  <si>
    <t>5.1.1.6.6</t>
  </si>
  <si>
    <t>Economic baseline benefit 6 start year</t>
  </si>
  <si>
    <t>5.1.1.6.7</t>
  </si>
  <si>
    <t>Economic baseline benefit 6 beneficiary</t>
  </si>
  <si>
    <t>5.1.1.6.8</t>
  </si>
  <si>
    <t>Economic baseline benefit 6 magnitude</t>
  </si>
  <si>
    <t>5.1.1.6.9</t>
  </si>
  <si>
    <t>Economic baseline benefit 6 % change</t>
  </si>
  <si>
    <t>5.1.1.6.10</t>
  </si>
  <si>
    <t>Economic baseline benefit 6 absolute annual change</t>
  </si>
  <si>
    <t>5.1.1.7.1</t>
  </si>
  <si>
    <t>Economic baseline benefit 7 name</t>
  </si>
  <si>
    <t>5.1.1.7.2</t>
  </si>
  <si>
    <t>Economic baseline benefit 7 unit</t>
  </si>
  <si>
    <t>5.1.1.7.3</t>
  </si>
  <si>
    <t>Economic baseline benefit 7 annual quantity</t>
  </si>
  <si>
    <t>5.1.1.7.4</t>
  </si>
  <si>
    <t>Economic baseline benefit 7 value per unit</t>
  </si>
  <si>
    <t>5.1.1.7.5</t>
  </si>
  <si>
    <t>Economic baseline benefit 7 total value</t>
  </si>
  <si>
    <t>5.1.1.7.6</t>
  </si>
  <si>
    <t>Economic baseline benefit 7 start year</t>
  </si>
  <si>
    <t>5.1.1.7.7</t>
  </si>
  <si>
    <t>Economic baseline benefit 7 beneficiary</t>
  </si>
  <si>
    <t>5.1.1.7.8</t>
  </si>
  <si>
    <t>Economic baseline benefit 7 magnitude</t>
  </si>
  <si>
    <t>5.1.1.7.9</t>
  </si>
  <si>
    <t>Economic baseline benefit 7 % change</t>
  </si>
  <si>
    <t>5.1.1.7.10</t>
  </si>
  <si>
    <t>Economic baseline benefit 7 absolute annual change</t>
  </si>
  <si>
    <t>5.1.1.x</t>
  </si>
  <si>
    <t>Comments on Economic baseline benefits</t>
  </si>
  <si>
    <t>5.1.2.1.1</t>
  </si>
  <si>
    <t>Economic non-baseline benefit 1 name</t>
  </si>
  <si>
    <t>5.1.2.1.2</t>
  </si>
  <si>
    <t>Economic non-baseline benefit 1 beneficiary</t>
  </si>
  <si>
    <t>5.1.2.1.3</t>
  </si>
  <si>
    <t>Economic non-baseline benefit 1 unit</t>
  </si>
  <si>
    <t>5.1.2.1.4</t>
  </si>
  <si>
    <t>Economic non-baseline benefit 1 annual value</t>
  </si>
  <si>
    <t>5.1.2.1.5</t>
  </si>
  <si>
    <t>Economic non-baseline benefit 1 value</t>
  </si>
  <si>
    <t>5.1.2.1.6</t>
  </si>
  <si>
    <t>Economic non-baseline benefit 1 total value</t>
  </si>
  <si>
    <t>5.1.2.1.7</t>
  </si>
  <si>
    <t>Economic non-baseline benefit 1 start year</t>
  </si>
  <si>
    <t>5.1.2.2.1</t>
  </si>
  <si>
    <t>Economic non-baseline benefit 2 name</t>
  </si>
  <si>
    <t>5.1.2.2.2</t>
  </si>
  <si>
    <t>Economic non-baseline benefit 2 beneficiary</t>
  </si>
  <si>
    <t>5.1.2.2.3</t>
  </si>
  <si>
    <t>Economic non-baseline benefit 2 unit</t>
  </si>
  <si>
    <t>5.1.2.2.4</t>
  </si>
  <si>
    <t>Economic non-baseline benefit 2 annual value</t>
  </si>
  <si>
    <t>5.1.2.2.5</t>
  </si>
  <si>
    <t>Economic non-baseline benefit 2 value</t>
  </si>
  <si>
    <t>5.1.2.2.6</t>
  </si>
  <si>
    <t>Economic non-baseline benefit 2 total value</t>
  </si>
  <si>
    <t>5.1.2.2.7</t>
  </si>
  <si>
    <t>Economic non-baseline benefit 2 start year</t>
  </si>
  <si>
    <t>5.1.2.3.1</t>
  </si>
  <si>
    <t>Economic non-baseline benefit 3 name</t>
  </si>
  <si>
    <t>5.1.2.3.2</t>
  </si>
  <si>
    <t>Economic non-baseline benefit 3 beneficiary</t>
  </si>
  <si>
    <t>5.1.2.3.3</t>
  </si>
  <si>
    <t>Economic non-baseline benefit 3 unit</t>
  </si>
  <si>
    <t>5.1.2.3.4</t>
  </si>
  <si>
    <t>Economic non-baseline benefit 3 annual value</t>
  </si>
  <si>
    <t>5.1.2.3.5</t>
  </si>
  <si>
    <t>Economic non-baseline benefit 3 value</t>
  </si>
  <si>
    <t>5.1.2.3.6</t>
  </si>
  <si>
    <t>Economic non-baseline benefit 3 total value</t>
  </si>
  <si>
    <t>5.1.2.3.7</t>
  </si>
  <si>
    <t>Economic non-baseline benefit 3 start year</t>
  </si>
  <si>
    <t>5.1.2.4.1</t>
  </si>
  <si>
    <t>Economic non-baseline benefit 4 name</t>
  </si>
  <si>
    <t>5.1.2.4.2</t>
  </si>
  <si>
    <t>Economic non-baseline benefit 4 beneficiary</t>
  </si>
  <si>
    <t>5.1.2.4.3</t>
  </si>
  <si>
    <t>Economic non-baseline benefit 4 unit</t>
  </si>
  <si>
    <t>5.1.2.4.4</t>
  </si>
  <si>
    <t>Economic non-baseline benefit 4 annual value</t>
  </si>
  <si>
    <t>5.1.2.4.5</t>
  </si>
  <si>
    <t>Economic non-baseline benefit 4 value</t>
  </si>
  <si>
    <t>5.1.2.4.6</t>
  </si>
  <si>
    <t>Economic non-baseline benefit 4 total value</t>
  </si>
  <si>
    <t>5.1.2.4.7</t>
  </si>
  <si>
    <t>Economic non-baseline benefit 4 start year</t>
  </si>
  <si>
    <t>5.1.2.5.1</t>
  </si>
  <si>
    <t>Economic non-baseline benefit 5 name</t>
  </si>
  <si>
    <t>5.1.2.5.2</t>
  </si>
  <si>
    <t>Economic non-baseline benefit 5 beneficiary</t>
  </si>
  <si>
    <t>5.1.2.5.3</t>
  </si>
  <si>
    <t>Economic non-baseline benefit 5 unit</t>
  </si>
  <si>
    <t>5.1.2.5.4</t>
  </si>
  <si>
    <t>Economic non-baseline benefit 5 annual value</t>
  </si>
  <si>
    <t>5.1.2.5.5</t>
  </si>
  <si>
    <t>Economic non-baseline benefit 5 value</t>
  </si>
  <si>
    <t>5.1.2.5.6</t>
  </si>
  <si>
    <t>Economic non-baseline benefit 5 total value</t>
  </si>
  <si>
    <t>5.1.2.5.7</t>
  </si>
  <si>
    <t>Economic non-baseline benefit 5 start year</t>
  </si>
  <si>
    <t>5.1.2.6.1</t>
  </si>
  <si>
    <t>Economic non-baseline benefit 6 name</t>
  </si>
  <si>
    <t>5.1.2.6.2</t>
  </si>
  <si>
    <t>Economic non-baseline benefit 6 beneficiary</t>
  </si>
  <si>
    <t>5.1.2.6.3</t>
  </si>
  <si>
    <t>Economic non-baseline benefit 6 unit</t>
  </si>
  <si>
    <t>5.1.2.6.4</t>
  </si>
  <si>
    <t>Economic non-baseline benefit 6 annual value</t>
  </si>
  <si>
    <t>5.1.2.6.5</t>
  </si>
  <si>
    <t>Economic non-baseline benefit 6 value</t>
  </si>
  <si>
    <t>5.1.2.6.6</t>
  </si>
  <si>
    <t>Economic non-baseline benefit 6 total value</t>
  </si>
  <si>
    <t>5.1.2.6.7</t>
  </si>
  <si>
    <t>Economic non-baseline benefit 6 start year</t>
  </si>
  <si>
    <t>5.1.2.7.1</t>
  </si>
  <si>
    <t>Economic non-baseline benefit 7 name</t>
  </si>
  <si>
    <t>5.1.2.7.2</t>
  </si>
  <si>
    <t>Economic non-baseline benefit 7 beneficiary</t>
  </si>
  <si>
    <t>5.1.2.7.3</t>
  </si>
  <si>
    <t>Economic non-baseline benefit 7 unit</t>
  </si>
  <si>
    <t>5.1.2.7.4</t>
  </si>
  <si>
    <t>Economic non-baseline benefit 7 annual value</t>
  </si>
  <si>
    <t>5.1.2.7.5</t>
  </si>
  <si>
    <t>Economic non-baseline benefit 7 value</t>
  </si>
  <si>
    <t>5.1.2.7.6</t>
  </si>
  <si>
    <t>Economic non-baseline benefit 7 total value</t>
  </si>
  <si>
    <t>5.1.2.7.7</t>
  </si>
  <si>
    <t>Economic non-baseline benefit 7 start year</t>
  </si>
  <si>
    <t>5.1.2.x</t>
  </si>
  <si>
    <t>Comments on Economic non-baseline benefits</t>
  </si>
  <si>
    <t>5.2.1.1</t>
  </si>
  <si>
    <t>E/S benefit 1 name</t>
  </si>
  <si>
    <t>5.2.1.2</t>
  </si>
  <si>
    <t>E/S benefit 1 beneficiary 1</t>
  </si>
  <si>
    <t>5.2.1.3</t>
  </si>
  <si>
    <t>E/S benefit 1 beneficiary 2</t>
  </si>
  <si>
    <t>5.2.1.x</t>
  </si>
  <si>
    <t>E/S benefit 1 comments on beneficiaries</t>
  </si>
  <si>
    <t>5.2.1.4</t>
  </si>
  <si>
    <t>E/S benefit 1 change</t>
  </si>
  <si>
    <t>5.2.1.5</t>
  </si>
  <si>
    <t>E/S benefit 1 assessment</t>
  </si>
  <si>
    <t>5.2.1.6</t>
  </si>
  <si>
    <t>E/S benefit 1 compensation</t>
  </si>
  <si>
    <t>5.2.2.1</t>
  </si>
  <si>
    <t>E/S benefit 2 name</t>
  </si>
  <si>
    <t>5.2.2.2</t>
  </si>
  <si>
    <t>E/S benefit 2 beneficiary 1</t>
  </si>
  <si>
    <t>5.2.2.3</t>
  </si>
  <si>
    <t>E/S benefit 2 beneficiary 2</t>
  </si>
  <si>
    <t>5.2.2.x</t>
  </si>
  <si>
    <t>E/S benefit 2 comments on beneficiaries</t>
  </si>
  <si>
    <t>5.2.2.4</t>
  </si>
  <si>
    <t>E/S benefit 2 change</t>
  </si>
  <si>
    <t>5.2.2.5</t>
  </si>
  <si>
    <t>E/S benefit 2 assessment</t>
  </si>
  <si>
    <t>5.2.2.6</t>
  </si>
  <si>
    <t>E/S benefit 2 compensation</t>
  </si>
  <si>
    <t>5.2.3.1</t>
  </si>
  <si>
    <t>E/S benefit 3 name</t>
  </si>
  <si>
    <t>5.2.3.2</t>
  </si>
  <si>
    <t>E/S benefit 3 beneficiary 1</t>
  </si>
  <si>
    <t>5.2.3.3</t>
  </si>
  <si>
    <t>E/S benefit 3 beneficiary 2</t>
  </si>
  <si>
    <t>5.2.3.x</t>
  </si>
  <si>
    <t>E/S benefit 3 comments on beneficiaries</t>
  </si>
  <si>
    <t>5.2.3.4</t>
  </si>
  <si>
    <t>E/S benefit 3 change</t>
  </si>
  <si>
    <t>5.2.3.5</t>
  </si>
  <si>
    <t>E/S benefit 3 assessment</t>
  </si>
  <si>
    <t>5.2.3.6</t>
  </si>
  <si>
    <t>E/S benefit 3 compensation</t>
  </si>
  <si>
    <t>5.2.4.1</t>
  </si>
  <si>
    <t>E/S benefit 4 name</t>
  </si>
  <si>
    <t>5.2.4.2</t>
  </si>
  <si>
    <t>E/S benefit 4 beneficiary 1</t>
  </si>
  <si>
    <t>5.2.4.3</t>
  </si>
  <si>
    <t>E/S benefit 4 beneficiary 2</t>
  </si>
  <si>
    <t>5.2.4.x</t>
  </si>
  <si>
    <t>E/S benefit 4 comments on beneficiaries</t>
  </si>
  <si>
    <t>5.2.4.4</t>
  </si>
  <si>
    <t>E/S benefit 4 change</t>
  </si>
  <si>
    <t>5.2.4.5</t>
  </si>
  <si>
    <t>E/S benefit 4 assessment</t>
  </si>
  <si>
    <t>5.2.4.6</t>
  </si>
  <si>
    <t>E/S benefit 4 compensation</t>
  </si>
  <si>
    <t>5.2.5.1</t>
  </si>
  <si>
    <t>E/S benefit 5 name</t>
  </si>
  <si>
    <t>5.2.5.2</t>
  </si>
  <si>
    <t>E/S benefit 5 beneficiary 1</t>
  </si>
  <si>
    <t>5.2.5.3</t>
  </si>
  <si>
    <t>E/S benefit 5 beneficiary 2</t>
  </si>
  <si>
    <t>5.2.5.x</t>
  </si>
  <si>
    <t>E/S benefit 5 comments on beneficiaries</t>
  </si>
  <si>
    <t>5.2.5.4</t>
  </si>
  <si>
    <t>E/S benefit 5 change</t>
  </si>
  <si>
    <t>5.2.5.5</t>
  </si>
  <si>
    <t>E/S benefit 5 assessment</t>
  </si>
  <si>
    <t>5.2.5.6</t>
  </si>
  <si>
    <t>E/S benefit 5 compensation</t>
  </si>
  <si>
    <t>5.2.6.1</t>
  </si>
  <si>
    <t>E/S benefit 6 name</t>
  </si>
  <si>
    <t>5.2.6.2</t>
  </si>
  <si>
    <t>E/S benefit 6 beneficiary 1</t>
  </si>
  <si>
    <t>5.2.6.3</t>
  </si>
  <si>
    <t>E/S benefit 6 beneficiary 2</t>
  </si>
  <si>
    <t>5.2.6.x</t>
  </si>
  <si>
    <t>E/S benefit 6 comments on beneficiaries</t>
  </si>
  <si>
    <t>5.2.6.4</t>
  </si>
  <si>
    <t>E/S benefit 6 change</t>
  </si>
  <si>
    <t>5.2.6.5</t>
  </si>
  <si>
    <t>E/S benefit 6 assessment</t>
  </si>
  <si>
    <t>5.2.6.6</t>
  </si>
  <si>
    <t>E/S benefit 6 compensation</t>
  </si>
  <si>
    <t>5.2.7.1</t>
  </si>
  <si>
    <t>E/S benefit 7 name</t>
  </si>
  <si>
    <t>5.2.7.2</t>
  </si>
  <si>
    <t>E/S benefit 7 beneficiary 1</t>
  </si>
  <si>
    <t>5.2.7.3</t>
  </si>
  <si>
    <t>E/S benefit 7 beneficiary 2</t>
  </si>
  <si>
    <t>5.2.7.x</t>
  </si>
  <si>
    <t>E/S benefit 7 comments on beneficiaries</t>
  </si>
  <si>
    <t>5.2.7.4</t>
  </si>
  <si>
    <t>E/S benefit 7 change</t>
  </si>
  <si>
    <t>5.2.7.5</t>
  </si>
  <si>
    <t>E/S benefit 7 assessment</t>
  </si>
  <si>
    <t>5.2.7.6</t>
  </si>
  <si>
    <t>E/S benefit 7 compensation</t>
  </si>
  <si>
    <t>5.2.8.1</t>
  </si>
  <si>
    <t>5.2.8.2</t>
  </si>
  <si>
    <t>E/S benefit 8 beneficiary 1</t>
  </si>
  <si>
    <t>5.2.8.3</t>
  </si>
  <si>
    <t>E/S benefit 8 beneficiary 2</t>
  </si>
  <si>
    <t>5.2.8.x</t>
  </si>
  <si>
    <t>E/S benefit 8 comments on beneficiaries</t>
  </si>
  <si>
    <t>5.2.8.4</t>
  </si>
  <si>
    <t>E/S benefit 8 change</t>
  </si>
  <si>
    <t>5.2.8.5</t>
  </si>
  <si>
    <t>E/S benefit 8 assessment</t>
  </si>
  <si>
    <t>5.2.8.6</t>
  </si>
  <si>
    <t>E/S benefit 8 compensation</t>
  </si>
  <si>
    <t>5.2.x</t>
  </si>
  <si>
    <t>Comments on E/S benefits</t>
  </si>
  <si>
    <t>Variable name (TIER 1)</t>
  </si>
  <si>
    <t>Variable name (TIER 2)</t>
  </si>
  <si>
    <t>Total paid labor</t>
  </si>
  <si>
    <t>Total consumable expenditure</t>
  </si>
  <si>
    <t>Total project assets (PL)</t>
  </si>
  <si>
    <t>Total service costs (PL)</t>
  </si>
  <si>
    <t>Total third party contracts costs (PL)</t>
  </si>
  <si>
    <t>Yearly average total expenditure</t>
  </si>
  <si>
    <t>Yearly average paid labor</t>
  </si>
  <si>
    <t xml:space="preserve">Yearly average paid labor </t>
  </si>
  <si>
    <t>Yearly average consumable expenditure</t>
  </si>
  <si>
    <t>Yearly average p-days unpaid labor</t>
  </si>
  <si>
    <t>Yearly average number of unpaid workers</t>
  </si>
  <si>
    <t>Yearly average project assets (PL)</t>
  </si>
  <si>
    <t>Yearly average service costs (PL)</t>
  </si>
  <si>
    <t>Yearly average third party contracts costs (PL)</t>
  </si>
  <si>
    <t>Share of IU expenditure in total expenditure</t>
  </si>
  <si>
    <t>Share of paid labor in total expenditure of the IU</t>
  </si>
  <si>
    <t>Share of consumable expenditure in total expenditure of the IU</t>
  </si>
  <si>
    <t>Share of meeting costs in total expenditure of the IU</t>
  </si>
  <si>
    <t>Share of compensation costs in total expenditure of the IU</t>
  </si>
  <si>
    <t>Share of third party contract costs in total expenditure of the IU</t>
  </si>
  <si>
    <t>Yearly average share of IU expenditure in total expenditure</t>
  </si>
  <si>
    <t>Yearly average share of paid labor in total expenditure of the IU</t>
  </si>
  <si>
    <t>Yearly average share of consumable expenditure in total expenditure of the IU</t>
  </si>
  <si>
    <t>Yearly average share of meeting costs in total expenditure of the IU</t>
  </si>
  <si>
    <t>Yearly average share of compensation costs in total expenditure of the IU</t>
  </si>
  <si>
    <t>Yearly average share of third party contract costs in total expenditure of the IU</t>
  </si>
  <si>
    <t>Breakdown Intervention 1</t>
  </si>
  <si>
    <t>Breakdown Intervention 2</t>
  </si>
  <si>
    <t>Breakdown Intervention 3</t>
  </si>
  <si>
    <t>Breakdown Intervention 4</t>
  </si>
  <si>
    <t>Breakdown Intervention 5</t>
  </si>
  <si>
    <t>Breakdown Intervention 6</t>
  </si>
  <si>
    <t>Total expenditure year 1</t>
  </si>
  <si>
    <t>Total expenditure establishment</t>
  </si>
  <si>
    <t>Total expenditure year 2</t>
  </si>
  <si>
    <t>Total expenditure maintenance</t>
  </si>
  <si>
    <t>Total expenditure year 3</t>
  </si>
  <si>
    <t>Yearly average expenditure establishment</t>
  </si>
  <si>
    <t>Total expenditure year 4</t>
  </si>
  <si>
    <t>Yearly average expenditure maintenance</t>
  </si>
  <si>
    <t>Total expenditure year 5</t>
  </si>
  <si>
    <t>Share of total expenditure establishment</t>
  </si>
  <si>
    <t>Total expenditure year 6</t>
  </si>
  <si>
    <t>Share of total expenditure maintenance</t>
  </si>
  <si>
    <t>Total expenditure year 7</t>
  </si>
  <si>
    <t>Yearly average share of expenditure establishment</t>
  </si>
  <si>
    <t>Total expenditure year 8</t>
  </si>
  <si>
    <t>Yearly average share of expenditure maintenance</t>
  </si>
  <si>
    <t>Total expenditure year 9</t>
  </si>
  <si>
    <t>Total expenditure year 10</t>
  </si>
  <si>
    <t>paid labor costs maintenance</t>
  </si>
  <si>
    <t>Share of total expenditure year 1</t>
  </si>
  <si>
    <t>Share of total expenditure year 2</t>
  </si>
  <si>
    <t>Share of total expenditure year 3</t>
  </si>
  <si>
    <t>Share of total expenditure year 4</t>
  </si>
  <si>
    <t>Share of paid labor costs maintenance</t>
  </si>
  <si>
    <t>Share of total expenditure year 5</t>
  </si>
  <si>
    <t>Yearly average share of paid labor costs establishment</t>
  </si>
  <si>
    <t>Share of total expenditure year 6</t>
  </si>
  <si>
    <t>Share of total expenditure year 7</t>
  </si>
  <si>
    <t>Consumables costs establishment</t>
  </si>
  <si>
    <t>Share of total expenditure year 8</t>
  </si>
  <si>
    <t>Consumables costs maintenance</t>
  </si>
  <si>
    <t>Share of total expenditure year 9</t>
  </si>
  <si>
    <t>Share of total expenditure year 10</t>
  </si>
  <si>
    <t>Total paid labor year 1</t>
  </si>
  <si>
    <t>Total paid labor year 2</t>
  </si>
  <si>
    <t>Share of consumables costs maintenance</t>
  </si>
  <si>
    <t>Total paid labor year 3</t>
  </si>
  <si>
    <t>Yearly average share of consumables costs establishment</t>
  </si>
  <si>
    <t>Total paid labor year 4</t>
  </si>
  <si>
    <t>Total paid labor year 5</t>
  </si>
  <si>
    <t>Meeting costs establishment</t>
  </si>
  <si>
    <t>Total paid labor year 6</t>
  </si>
  <si>
    <t>Meeting costs maintenance</t>
  </si>
  <si>
    <t>Total paid labor year 7</t>
  </si>
  <si>
    <t>Total paid labor year 8</t>
  </si>
  <si>
    <t>Total paid labor year 9</t>
  </si>
  <si>
    <t>Total paid labor year 10</t>
  </si>
  <si>
    <t>Share of meeting costs maintenance</t>
  </si>
  <si>
    <t>Share of paid labor year 1</t>
  </si>
  <si>
    <t>Yearly average share of meeting costs establishment</t>
  </si>
  <si>
    <t>Share of paid labor year 2</t>
  </si>
  <si>
    <t>Share of paid labor year 3</t>
  </si>
  <si>
    <t>Compensation costs establishment</t>
  </si>
  <si>
    <t>Share of paid labor year 4</t>
  </si>
  <si>
    <t>Compensation costs maintenance</t>
  </si>
  <si>
    <t>Share of paid labor year 5</t>
  </si>
  <si>
    <t>Share of paid labor year 6</t>
  </si>
  <si>
    <t>Share of paid labor year 7</t>
  </si>
  <si>
    <t>Share of paid labor year 8</t>
  </si>
  <si>
    <t>Share of compensation costs maintenance</t>
  </si>
  <si>
    <t>Share of paid labor year 9</t>
  </si>
  <si>
    <t>Share of paid labor year 10</t>
  </si>
  <si>
    <t>Total consumable expenditure year 1</t>
  </si>
  <si>
    <t>Total consumable expenditure year 2</t>
  </si>
  <si>
    <t>Yearly average p-days unpaid labor establishment</t>
  </si>
  <si>
    <t>Total consumable expenditure year 3</t>
  </si>
  <si>
    <t>Yearly average number of unpaid workers establishment</t>
  </si>
  <si>
    <t>Total consumable expenditure year 4</t>
  </si>
  <si>
    <t>Total consumable expenditure year 5</t>
  </si>
  <si>
    <t>Yearly average p-days unpaid labor maintenance</t>
  </si>
  <si>
    <t>Total consumable expenditure year 6</t>
  </si>
  <si>
    <t>Yearly average number of unpaid workers maintenance</t>
  </si>
  <si>
    <t>Total consumable expenditure year 7</t>
  </si>
  <si>
    <t>Project assets establishment period (PL)</t>
  </si>
  <si>
    <t>Total consumable expenditure year 8</t>
  </si>
  <si>
    <t>Project assets maintenance period (PL)</t>
  </si>
  <si>
    <t>Total consumable expenditure year 9</t>
  </si>
  <si>
    <t>Yearly average project assets establishment period (PL)</t>
  </si>
  <si>
    <t>Total consumable expenditure year 10</t>
  </si>
  <si>
    <t>Yearly average project assets maintenance period (PL)</t>
  </si>
  <si>
    <t>Share of consumable expenditure year 1</t>
  </si>
  <si>
    <t>Service costs establishment period (PL)</t>
  </si>
  <si>
    <t>Share of consumable expenditure year 2</t>
  </si>
  <si>
    <t>Service costs maintenance period (PL)</t>
  </si>
  <si>
    <t>Share of consumable expenditure year 3</t>
  </si>
  <si>
    <t>Yearly average service costs establishment period (PL)</t>
  </si>
  <si>
    <t>Share of consumable expenditure year 4</t>
  </si>
  <si>
    <t>Yearly average service costs maintenance period (PL)</t>
  </si>
  <si>
    <t>Share of consumable expenditure year 5</t>
  </si>
  <si>
    <t>Third party contracts establishment period (PL)</t>
  </si>
  <si>
    <t>Share of consumable expenditure year 6</t>
  </si>
  <si>
    <t>Third party contracts maintenance period (PL)</t>
  </si>
  <si>
    <t>Share of consumable expenditure year 7</t>
  </si>
  <si>
    <t>Yearly average third party contracts establishment period (PL)</t>
  </si>
  <si>
    <t>Share of consumable expenditure year 8</t>
  </si>
  <si>
    <t>Yearly average third party contracts maintenance period (PL)</t>
  </si>
  <si>
    <t>Share of consumable expenditure year 9</t>
  </si>
  <si>
    <t>Share of consumable expenditure year 10</t>
  </si>
  <si>
    <t>Total meeting costs year 1</t>
  </si>
  <si>
    <t>Total meeting costs year 2</t>
  </si>
  <si>
    <t>Total meeting costs year 3</t>
  </si>
  <si>
    <t>Total meeting costs year 4</t>
  </si>
  <si>
    <t>Total meeting costs year 5</t>
  </si>
  <si>
    <t>Total meeting costs year 6</t>
  </si>
  <si>
    <t>Total meeting costs year 7</t>
  </si>
  <si>
    <t>Total meeting costs year 8</t>
  </si>
  <si>
    <t>Total meeting costs year 9</t>
  </si>
  <si>
    <t>Total meeting costs year 10</t>
  </si>
  <si>
    <t>Share of meeting costs year 1</t>
  </si>
  <si>
    <t>Share of meeting costs year 2</t>
  </si>
  <si>
    <t>Share of meeting costs year 3</t>
  </si>
  <si>
    <t>Share of meeting costs year 4</t>
  </si>
  <si>
    <t>Share of meeting costs year 5</t>
  </si>
  <si>
    <t>Share of meeting costs year 6</t>
  </si>
  <si>
    <t>Share of meeting costs year 7</t>
  </si>
  <si>
    <t>Share of meeting costs year 8</t>
  </si>
  <si>
    <t>Share of meeting costs year 9</t>
  </si>
  <si>
    <t>Share of meeting costs year 10</t>
  </si>
  <si>
    <t>Total compensation costs year 1</t>
  </si>
  <si>
    <t>Total compensation costs year 2</t>
  </si>
  <si>
    <t>Total compensation costs year 3</t>
  </si>
  <si>
    <t>Total compensation costs year 4</t>
  </si>
  <si>
    <t>Total compensation costs year 5</t>
  </si>
  <si>
    <t>Total compensation costs year 6</t>
  </si>
  <si>
    <t>Total compensation costs year 7</t>
  </si>
  <si>
    <t>Total compensation costs year 8</t>
  </si>
  <si>
    <t>Total compensation costs year 9</t>
  </si>
  <si>
    <t>Total compensation costs year 10</t>
  </si>
  <si>
    <t>Share of compensation costs year 1</t>
  </si>
  <si>
    <t>Share of compensation costs year 2</t>
  </si>
  <si>
    <t>Share of compensation costs year 3</t>
  </si>
  <si>
    <t>Share of compensation costs year 4</t>
  </si>
  <si>
    <t>Share of compensation costs year 5</t>
  </si>
  <si>
    <t>Share of compensation costs year 6</t>
  </si>
  <si>
    <t>Share of compensation costs year 7</t>
  </si>
  <si>
    <t>Share of compensation costs year 8</t>
  </si>
  <si>
    <t>Share of compensation costs year 9</t>
  </si>
  <si>
    <t>Share of compensation costs year 10</t>
  </si>
  <si>
    <t>Total p-days unpaid labor year 1</t>
  </si>
  <si>
    <t>Total p-days unpaid labor year 2</t>
  </si>
  <si>
    <t>Total p-days unpaid labor year 3</t>
  </si>
  <si>
    <t>Total p-days unpaid labor year 4</t>
  </si>
  <si>
    <t>Total p-days unpaid labor year 5</t>
  </si>
  <si>
    <t>Total p-days unpaid labor year 6</t>
  </si>
  <si>
    <t>Total p-days unpaid labor year 7</t>
  </si>
  <si>
    <t>Total p-days unpaid labor year 8</t>
  </si>
  <si>
    <t>Total p-days unpaid labor year 9</t>
  </si>
  <si>
    <t>Total p-days unpaid labor year 10</t>
  </si>
  <si>
    <t>Total number of unpaid workers year 1</t>
  </si>
  <si>
    <t>Total number of unpaid workers year 2</t>
  </si>
  <si>
    <t>Total number of unpaid workers year 3</t>
  </si>
  <si>
    <t>Total number of unpaid workers year 4</t>
  </si>
  <si>
    <t>Total number of unpaid workers year 5</t>
  </si>
  <si>
    <t>Total number of unpaid workers year 6</t>
  </si>
  <si>
    <t>Total number of unpaid workers year 7</t>
  </si>
  <si>
    <t>Total number of unpaid workers year 8</t>
  </si>
  <si>
    <t>Total number of unpaid workers year 9</t>
  </si>
  <si>
    <t>Total number of unpaid workers year 10</t>
  </si>
  <si>
    <t>Total project assets year 1</t>
  </si>
  <si>
    <t>Total project assets year 2</t>
  </si>
  <si>
    <t>Total project assets year 3</t>
  </si>
  <si>
    <t>Total project assets year 4</t>
  </si>
  <si>
    <t>Total project assets year 5</t>
  </si>
  <si>
    <t>Total project assets year 6</t>
  </si>
  <si>
    <t>Total project assets year 7</t>
  </si>
  <si>
    <t>Total project assets year 8</t>
  </si>
  <si>
    <t>Total project assets year 9</t>
  </si>
  <si>
    <t>Total project assets year 10</t>
  </si>
  <si>
    <t>Total services costs year 1</t>
  </si>
  <si>
    <t>Total services costs year 2</t>
  </si>
  <si>
    <t>Total services costs year 3</t>
  </si>
  <si>
    <t>Total services costs year 4</t>
  </si>
  <si>
    <t>Total services costs year 5</t>
  </si>
  <si>
    <t>Total services costs year 6</t>
  </si>
  <si>
    <t>Total services costs year 7</t>
  </si>
  <si>
    <t>Total services costs year 8</t>
  </si>
  <si>
    <t>Total services costs year 9</t>
  </si>
  <si>
    <t>Total services costs year 10</t>
  </si>
  <si>
    <t>Total third party contracts costs year 1</t>
  </si>
  <si>
    <t>Total third party contracts costs year 2</t>
  </si>
  <si>
    <t>Total third party contracts costs year 3</t>
  </si>
  <si>
    <t>Total third party contracts costs year 4</t>
  </si>
  <si>
    <t>Total third party contracts costs year 5</t>
  </si>
  <si>
    <t>Total third party contracts costs year 6</t>
  </si>
  <si>
    <t>Total third party contracts costs year 7</t>
  </si>
  <si>
    <t>Total third party contracts costs year 8</t>
  </si>
  <si>
    <t>Total third party contracts costs year 9</t>
  </si>
  <si>
    <t>Total third party contracts costs year 10</t>
  </si>
  <si>
    <t>Total residual expenditure (from year 11)</t>
  </si>
  <si>
    <t>Yearly average residual expenditure (from year 11)</t>
  </si>
  <si>
    <t>Share of residual expenditure in total expenditure of the IU</t>
  </si>
  <si>
    <t>Total residual paid labor costs (from year 11)</t>
  </si>
  <si>
    <t>Yearly average residual paid labor costs (from year 11)</t>
  </si>
  <si>
    <t>Share of residual paid labor costs in total expenditure of the IU</t>
  </si>
  <si>
    <t>Total residual cosumables costs (from year 11)</t>
  </si>
  <si>
    <t>Yearly average residual cosumables costs (from year 11)</t>
  </si>
  <si>
    <t>Share of residual cosumables costs in total expenditure of the IU</t>
  </si>
  <si>
    <t>Total residual meeting costs (from year 11)</t>
  </si>
  <si>
    <t>Yearly average residual meeting costs (from year 11)</t>
  </si>
  <si>
    <t>Share of residual meeting costs in total expenditure of the IU</t>
  </si>
  <si>
    <t>Total residual compensation costs (from year 11)</t>
  </si>
  <si>
    <t>Yearly average residual compensation costs (from year 11)</t>
  </si>
  <si>
    <t>Share of residual compensation costs in total expenditure of the IU</t>
  </si>
  <si>
    <t>Total residual project assets (from year 11)</t>
  </si>
  <si>
    <t>Yearly average residual project assets (from year 11)</t>
  </si>
  <si>
    <t>Total residual service costs (from year 11)</t>
  </si>
  <si>
    <t>Yearly average residual service costs (from year 11)</t>
  </si>
  <si>
    <t>Total residual third party contract costs (from year 11)</t>
  </si>
  <si>
    <t>Yearly average residual third party contract costs (from year 11)</t>
  </si>
  <si>
    <t>Total residual unpaid labor p-days (from year 11)</t>
  </si>
  <si>
    <t>Yearly average residual unpaid labor p-days (from year 11)</t>
  </si>
  <si>
    <t>Total number of unpaid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</si>
</sst>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_(&quot;$&quot;* #,##0.00_);_(&quot;$&quot;* \(#,##0.00\);_(&quot;$&quot;* &quot;-&quot;??_);_(@_)"/>
    <numFmt numFmtId="166" formatCode="_-* #,##0_-;\-* #,##0_-;_-* &quot;-&quot;??_-;_-@_-"/>
    <numFmt numFmtId="167" formatCode="[$-F800]dddd\,\ mmmm\ dd\,\ yyyy"/>
    <numFmt numFmtId="168" formatCode="0.000"/>
    <numFmt numFmtId="169" formatCode="0.0000"/>
    <numFmt numFmtId="170" formatCode="0.00000"/>
    <numFmt numFmtId="171" formatCode="[$-409]mmmm\-yy;@"/>
  </numFmts>
  <fonts count="1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Arial"/>
      <family val="2"/>
    </font>
    <font>
      <sz val="12"/>
      <color theme="1"/>
      <name val="Calibri"/>
      <family val="2"/>
      <scheme val="minor"/>
    </font>
    <font>
      <b/>
      <sz val="10"/>
      <color theme="1"/>
      <name val="Arial"/>
      <family val="2"/>
    </font>
    <font>
      <sz val="11"/>
      <color theme="1"/>
      <name val="Arial"/>
      <family val="2"/>
    </font>
    <font>
      <b/>
      <sz val="11"/>
      <color theme="4"/>
      <name val="Arial"/>
      <family val="2"/>
    </font>
    <font>
      <b/>
      <sz val="11"/>
      <color theme="1"/>
      <name val="Arial"/>
      <family val="2"/>
    </font>
    <font>
      <sz val="11"/>
      <color theme="1" tint="0.499984740745262"/>
      <name val="Arial"/>
      <family val="2"/>
    </font>
    <font>
      <b/>
      <sz val="11"/>
      <color theme="1" tint="0.499984740745262"/>
      <name val="Arial"/>
      <family val="2"/>
    </font>
    <font>
      <sz val="12"/>
      <color theme="0"/>
      <name val="Arial"/>
      <family val="2"/>
    </font>
    <font>
      <sz val="10"/>
      <color theme="0"/>
      <name val="Arial"/>
      <family val="2"/>
    </font>
    <font>
      <b/>
      <sz val="10"/>
      <color theme="0"/>
      <name val="Arial"/>
      <family val="2"/>
    </font>
    <font>
      <i/>
      <sz val="10"/>
      <color theme="0"/>
      <name val="Arial"/>
      <family val="2"/>
    </font>
    <font>
      <sz val="11"/>
      <color theme="1"/>
      <name val="Calibri"/>
      <family val="2"/>
      <scheme val="minor"/>
    </font>
    <font>
      <sz val="11"/>
      <color theme="4" tint="-0.249977111117893"/>
      <name val="Arial"/>
      <family val="2"/>
    </font>
    <font>
      <sz val="10"/>
      <color theme="1"/>
      <name val="Arial"/>
      <family val="2"/>
    </font>
    <font>
      <b/>
      <i/>
      <sz val="12"/>
      <color theme="4"/>
      <name val="Arial"/>
      <family val="2"/>
    </font>
    <font>
      <sz val="10"/>
      <color theme="4" tint="0.79998168889431442"/>
      <name val="Arial"/>
      <family val="2"/>
    </font>
    <font>
      <sz val="10"/>
      <color rgb="FFFF0000"/>
      <name val="Arial"/>
      <family val="2"/>
    </font>
    <font>
      <i/>
      <sz val="11"/>
      <color theme="4"/>
      <name val="Arial"/>
      <family val="2"/>
    </font>
    <font>
      <sz val="12"/>
      <color theme="1" tint="0.499984740745262"/>
      <name val="Arial"/>
      <family val="2"/>
    </font>
    <font>
      <sz val="11"/>
      <color theme="5" tint="-0.499984740745262"/>
      <name val="Arial"/>
      <family val="2"/>
    </font>
    <font>
      <b/>
      <sz val="11"/>
      <color theme="5" tint="-0.499984740745262"/>
      <name val="Arial"/>
      <family val="2"/>
    </font>
    <font>
      <b/>
      <i/>
      <sz val="11"/>
      <color rgb="FFFF0000"/>
      <name val="Arial"/>
      <family val="2"/>
    </font>
    <font>
      <sz val="11"/>
      <color theme="5" tint="-0.249977111117893"/>
      <name val="Arial"/>
      <family val="2"/>
    </font>
    <font>
      <b/>
      <sz val="11"/>
      <color theme="5" tint="-0.249977111117893"/>
      <name val="Arial"/>
      <family val="2"/>
    </font>
    <font>
      <b/>
      <sz val="16"/>
      <color theme="5" tint="-0.249977111117893"/>
      <name val="Arial"/>
      <family val="2"/>
    </font>
    <font>
      <b/>
      <sz val="14"/>
      <color theme="5" tint="-0.499984740745262"/>
      <name val="Arial"/>
      <family val="2"/>
    </font>
    <font>
      <b/>
      <sz val="10"/>
      <color theme="5" tint="-0.499984740745262"/>
      <name val="Arial"/>
      <family val="2"/>
    </font>
    <font>
      <b/>
      <sz val="11"/>
      <color theme="2" tint="-0.499984740745262"/>
      <name val="Arial"/>
      <family val="2"/>
    </font>
    <font>
      <i/>
      <sz val="11"/>
      <color rgb="FF7030A0"/>
      <name val="Arial"/>
      <family val="2"/>
    </font>
    <font>
      <i/>
      <sz val="8"/>
      <color rgb="FFFF0000"/>
      <name val="Arial"/>
      <family val="2"/>
    </font>
    <font>
      <b/>
      <sz val="12"/>
      <color theme="1"/>
      <name val="Arial"/>
      <family val="2"/>
    </font>
    <font>
      <i/>
      <sz val="8"/>
      <color theme="1"/>
      <name val="Arial"/>
      <family val="2"/>
    </font>
    <font>
      <sz val="12"/>
      <color theme="5" tint="0.79998168889431442"/>
      <name val="Calibri"/>
      <family val="2"/>
      <scheme val="minor"/>
    </font>
    <font>
      <sz val="11"/>
      <color theme="5" tint="0.79998168889431442"/>
      <name val="Arial"/>
      <family val="2"/>
    </font>
    <font>
      <sz val="11"/>
      <color theme="1" tint="0.34998626667073579"/>
      <name val="Arial"/>
      <family val="2"/>
    </font>
    <font>
      <sz val="12"/>
      <color theme="1" tint="0.34998626667073579"/>
      <name val="Calibri"/>
      <family val="2"/>
      <scheme val="minor"/>
    </font>
    <font>
      <i/>
      <sz val="10"/>
      <color theme="5" tint="-0.499984740745262"/>
      <name val="Arial"/>
      <family val="2"/>
    </font>
    <font>
      <b/>
      <sz val="10"/>
      <color theme="4"/>
      <name val="Arial"/>
      <family val="2"/>
    </font>
    <font>
      <sz val="11"/>
      <color theme="4"/>
      <name val="Arial"/>
      <family val="2"/>
    </font>
    <font>
      <sz val="8"/>
      <color theme="1"/>
      <name val="Arial"/>
      <family val="2"/>
    </font>
    <font>
      <sz val="10"/>
      <color rgb="FF000000"/>
      <name val="Arial"/>
      <family val="2"/>
    </font>
    <font>
      <b/>
      <sz val="10"/>
      <color rgb="FF000000"/>
      <name val="Arial"/>
      <family val="2"/>
    </font>
    <font>
      <sz val="11"/>
      <color theme="0"/>
      <name val="Arial"/>
      <family val="2"/>
    </font>
    <font>
      <b/>
      <sz val="11"/>
      <color theme="8" tint="0.79998168889431442"/>
      <name val="Arial"/>
      <family val="2"/>
    </font>
    <font>
      <b/>
      <sz val="11"/>
      <color rgb="FFFF0000"/>
      <name val="Arial"/>
      <family val="2"/>
    </font>
    <font>
      <b/>
      <sz val="11"/>
      <color theme="4" tint="-0.249977111117893"/>
      <name val="Arial"/>
      <family val="2"/>
    </font>
    <font>
      <sz val="11"/>
      <name val="Arial"/>
      <family val="2"/>
    </font>
    <font>
      <i/>
      <sz val="11"/>
      <color theme="4" tint="-0.249977111117893"/>
      <name val="Arial"/>
      <family val="2"/>
    </font>
    <font>
      <i/>
      <sz val="10"/>
      <color theme="4" tint="-0.249977111117893"/>
      <name val="Arial"/>
      <family val="2"/>
    </font>
    <font>
      <sz val="12"/>
      <color theme="9" tint="-0.499984740745262"/>
      <name val="Arial"/>
      <family val="2"/>
    </font>
    <font>
      <sz val="10"/>
      <color theme="9" tint="-0.499984740745262"/>
      <name val="Arial"/>
      <family val="2"/>
    </font>
    <font>
      <b/>
      <sz val="12"/>
      <color theme="9" tint="-0.499984740745262"/>
      <name val="Arial"/>
      <family val="2"/>
    </font>
    <font>
      <i/>
      <sz val="10"/>
      <color theme="9" tint="-0.499984740745262"/>
      <name val="Arial"/>
      <family val="2"/>
    </font>
    <font>
      <b/>
      <sz val="11"/>
      <color theme="9" tint="-0.499984740745262"/>
      <name val="Arial"/>
      <family val="2"/>
    </font>
    <font>
      <i/>
      <sz val="11"/>
      <color theme="9" tint="-0.499984740745262"/>
      <name val="Arial"/>
      <family val="2"/>
    </font>
    <font>
      <sz val="11"/>
      <color theme="9" tint="-0.499984740745262"/>
      <name val="Arial"/>
      <family val="2"/>
    </font>
    <font>
      <sz val="12"/>
      <color theme="9" tint="-0.499984740745262"/>
      <name val="Calibri"/>
      <family val="2"/>
      <scheme val="minor"/>
    </font>
    <font>
      <b/>
      <sz val="12"/>
      <color theme="9" tint="-0.499984740745262"/>
      <name val="Calibri"/>
      <family val="2"/>
      <scheme val="minor"/>
    </font>
    <font>
      <sz val="12"/>
      <color rgb="FFFF0000"/>
      <name val="Arial"/>
      <family val="2"/>
    </font>
    <font>
      <b/>
      <sz val="12"/>
      <color rgb="FFFF0000"/>
      <name val="Arial"/>
      <family val="2"/>
    </font>
    <font>
      <sz val="11"/>
      <color rgb="FFFF0000"/>
      <name val="Arial"/>
      <family val="2"/>
    </font>
    <font>
      <b/>
      <sz val="10"/>
      <color theme="9" tint="-0.499984740745262"/>
      <name val="Arial"/>
      <family val="2"/>
    </font>
    <font>
      <sz val="9"/>
      <color theme="9" tint="-0.499984740745262"/>
      <name val="Arial"/>
      <family val="2"/>
    </font>
    <font>
      <b/>
      <sz val="9"/>
      <color theme="9" tint="-0.499984740745262"/>
      <name val="Arial"/>
      <family val="2"/>
    </font>
    <font>
      <b/>
      <i/>
      <sz val="10"/>
      <color theme="9" tint="-0.499984740745262"/>
      <name val="Arial"/>
      <family val="2"/>
    </font>
    <font>
      <b/>
      <i/>
      <sz val="10"/>
      <color rgb="FFFF0000"/>
      <name val="Arial"/>
      <family val="2"/>
    </font>
    <font>
      <b/>
      <sz val="11"/>
      <color rgb="FF7030A0"/>
      <name val="Arial"/>
      <family val="2"/>
    </font>
    <font>
      <sz val="11"/>
      <color theme="4" tint="-0.499984740745262"/>
      <name val="Arial"/>
      <family val="2"/>
    </font>
    <font>
      <i/>
      <sz val="10"/>
      <color theme="1" tint="0.34998626667073579"/>
      <name val="Arial"/>
      <family val="2"/>
    </font>
    <font>
      <u/>
      <sz val="11"/>
      <color theme="9" tint="-0.499984740745262"/>
      <name val="Arial"/>
      <family val="2"/>
    </font>
    <font>
      <i/>
      <sz val="8"/>
      <color theme="4"/>
      <name val="Arial"/>
      <family val="2"/>
    </font>
    <font>
      <i/>
      <sz val="10"/>
      <color theme="4" tint="-0.499984740745262"/>
      <name val="Arial"/>
      <family val="2"/>
    </font>
    <font>
      <sz val="10"/>
      <color theme="4" tint="-0.499984740745262"/>
      <name val="Arial"/>
      <family val="2"/>
    </font>
    <font>
      <i/>
      <sz val="10"/>
      <color theme="8" tint="-0.499984740745262"/>
      <name val="Arial"/>
      <family val="2"/>
    </font>
    <font>
      <b/>
      <sz val="11"/>
      <color theme="8" tint="-0.249977111117893"/>
      <name val="Arial"/>
      <family val="2"/>
    </font>
    <font>
      <b/>
      <i/>
      <sz val="11"/>
      <color theme="8" tint="-0.249977111117893"/>
      <name val="Arial"/>
      <family val="2"/>
    </font>
    <font>
      <b/>
      <i/>
      <sz val="12"/>
      <color theme="8" tint="-0.249977111117893"/>
      <name val="Arial"/>
      <family val="2"/>
    </font>
    <font>
      <sz val="12"/>
      <color theme="9" tint="0.39997558519241921"/>
      <name val="Arial"/>
      <family val="2"/>
    </font>
    <font>
      <sz val="10"/>
      <color theme="9" tint="0.39997558519241921"/>
      <name val="Arial"/>
      <family val="2"/>
    </font>
    <font>
      <b/>
      <sz val="11"/>
      <color theme="9" tint="0.39997558519241921"/>
      <name val="Arial"/>
      <family val="2"/>
    </font>
    <font>
      <b/>
      <sz val="12"/>
      <color theme="9" tint="0.39997558519241921"/>
      <name val="Arial"/>
      <family val="2"/>
    </font>
    <font>
      <sz val="11"/>
      <color theme="9" tint="0.39997558519241921"/>
      <name val="Arial"/>
      <family val="2"/>
    </font>
    <font>
      <sz val="11"/>
      <color rgb="FF7030A0"/>
      <name val="Arial"/>
      <family val="2"/>
    </font>
    <font>
      <b/>
      <sz val="10"/>
      <color rgb="FFFF0000"/>
      <name val="Arial"/>
      <family val="2"/>
    </font>
    <font>
      <b/>
      <sz val="10"/>
      <color theme="9" tint="0.39997558519241921"/>
      <name val="Arial"/>
      <family val="2"/>
    </font>
    <font>
      <b/>
      <sz val="11"/>
      <color theme="0"/>
      <name val="Arial"/>
      <family val="2"/>
    </font>
    <font>
      <i/>
      <sz val="11"/>
      <color theme="0"/>
      <name val="Arial"/>
      <family val="2"/>
    </font>
    <font>
      <sz val="11"/>
      <color theme="8" tint="-0.249977111117893"/>
      <name val="Arial"/>
      <family val="2"/>
    </font>
    <font>
      <sz val="10"/>
      <color theme="5" tint="-0.499984740745262"/>
      <name val="Arial"/>
      <family val="2"/>
    </font>
    <font>
      <sz val="12"/>
      <color theme="1"/>
      <name val="Arial"/>
      <family val="2"/>
    </font>
    <font>
      <sz val="10"/>
      <color rgb="FF375623"/>
      <name val="Arial"/>
      <family val="2"/>
    </font>
    <font>
      <i/>
      <sz val="9"/>
      <color theme="9" tint="-0.499984740745262"/>
      <name val="Arial"/>
      <family val="2"/>
    </font>
    <font>
      <i/>
      <sz val="11"/>
      <color theme="5" tint="-0.249977111117893"/>
      <name val="Arial"/>
      <family val="2"/>
    </font>
    <font>
      <sz val="11"/>
      <color theme="4" tint="0.59999389629810485"/>
      <name val="Arial"/>
      <family val="2"/>
    </font>
    <font>
      <sz val="10"/>
      <color theme="4" tint="0.59999389629810485"/>
      <name val="Arial"/>
      <family val="2"/>
    </font>
    <font>
      <b/>
      <sz val="11"/>
      <color theme="4" tint="0.59999389629810485"/>
      <name val="Arial"/>
      <family val="2"/>
    </font>
    <font>
      <b/>
      <i/>
      <sz val="11"/>
      <color theme="4"/>
      <name val="Arial"/>
      <family val="2"/>
    </font>
    <font>
      <b/>
      <sz val="10"/>
      <color theme="4" tint="-0.249977111117893"/>
      <name val="Arial"/>
      <family val="2"/>
    </font>
    <font>
      <sz val="10"/>
      <color rgb="FF833C0C"/>
      <name val="Arial"/>
      <family val="2"/>
    </font>
    <font>
      <i/>
      <sz val="10"/>
      <color rgb="FF595959"/>
      <name val="Arial"/>
      <family val="2"/>
    </font>
    <font>
      <sz val="11"/>
      <color rgb="FF833C0C"/>
      <name val="Arial"/>
      <family val="2"/>
    </font>
    <font>
      <sz val="11"/>
      <color rgb="FF000000"/>
      <name val="Arial"/>
      <family val="2"/>
    </font>
    <font>
      <i/>
      <sz val="11"/>
      <color theme="5" tint="-0.499984740745262"/>
      <name val="Arial"/>
      <family val="2"/>
    </font>
    <font>
      <b/>
      <i/>
      <u/>
      <sz val="11"/>
      <color theme="5" tint="-0.499984740745262"/>
      <name val="Arial"/>
      <family val="2"/>
    </font>
    <font>
      <sz val="12"/>
      <color theme="4"/>
      <name val="Arial"/>
      <family val="2"/>
    </font>
    <font>
      <u/>
      <sz val="11"/>
      <color theme="5" tint="-0.499984740745262"/>
      <name val="Arial"/>
      <family val="2"/>
    </font>
    <font>
      <i/>
      <u/>
      <sz val="10"/>
      <color theme="9" tint="-0.499984740745262"/>
      <name val="Arial"/>
      <family val="2"/>
    </font>
    <font>
      <b/>
      <sz val="11"/>
      <color theme="5" tint="0.39997558519241921"/>
      <name val="Arial"/>
      <family val="2"/>
    </font>
    <font>
      <b/>
      <sz val="11"/>
      <color rgb="FFF4B084"/>
      <name val="Arial"/>
      <family val="2"/>
    </font>
    <font>
      <u/>
      <sz val="12"/>
      <color theme="10"/>
      <name val="Calibri"/>
      <family val="2"/>
      <scheme val="minor"/>
    </font>
    <font>
      <i/>
      <sz val="12"/>
      <color theme="1"/>
      <name val="Calibri"/>
      <family val="2"/>
      <scheme val="minor"/>
    </font>
    <font>
      <sz val="12"/>
      <name val="Calibri"/>
      <family val="2"/>
    </font>
    <font>
      <b/>
      <sz val="11"/>
      <name val="Arial"/>
      <family val="2"/>
    </font>
    <font>
      <sz val="11"/>
      <name val="Calibri"/>
      <family val="2"/>
      <scheme val="minor"/>
    </font>
    <font>
      <sz val="12"/>
      <color theme="5" tint="-0.499984740745262"/>
      <name val="Calibri"/>
      <family val="2"/>
      <scheme val="minor"/>
    </font>
    <font>
      <b/>
      <sz val="12"/>
      <color rgb="FF000000"/>
      <name val="Calibri"/>
      <family val="2"/>
    </font>
    <font>
      <sz val="12"/>
      <color rgb="FF000000"/>
      <name val="Calibri"/>
      <family val="2"/>
    </font>
    <font>
      <sz val="11"/>
      <color theme="5"/>
      <name val="Calibri"/>
      <family val="2"/>
      <scheme val="minor"/>
    </font>
    <font>
      <sz val="8"/>
      <name val="Calibri"/>
      <family val="2"/>
      <scheme val="minor"/>
    </font>
    <font>
      <i/>
      <u/>
      <sz val="10"/>
      <color theme="10"/>
      <name val="Arial"/>
      <family val="2"/>
    </font>
    <font>
      <b/>
      <i/>
      <sz val="12"/>
      <color theme="1"/>
      <name val="Calibri"/>
      <family val="2"/>
      <scheme val="minor"/>
    </font>
    <font>
      <sz val="16"/>
      <color theme="1"/>
      <name val="Arial"/>
      <family val="2"/>
    </font>
    <font>
      <b/>
      <i/>
      <sz val="12"/>
      <color theme="4"/>
      <name val="Calibri"/>
      <family val="2"/>
      <scheme val="minor"/>
    </font>
    <font>
      <sz val="9"/>
      <color theme="1"/>
      <name val="Arial"/>
      <family val="2"/>
    </font>
    <font>
      <b/>
      <i/>
      <sz val="10"/>
      <color theme="4" tint="-0.249977111117893"/>
      <name val="Arial"/>
      <family val="2"/>
    </font>
    <font>
      <i/>
      <sz val="10"/>
      <color rgb="FFC00000"/>
      <name val="Arial"/>
      <family val="2"/>
    </font>
    <font>
      <i/>
      <sz val="9"/>
      <color theme="2" tint="-0.749992370372631"/>
      <name val="Arial"/>
      <family val="2"/>
    </font>
    <font>
      <b/>
      <i/>
      <sz val="9"/>
      <color theme="2" tint="-0.749992370372631"/>
      <name val="Arial"/>
      <family val="2"/>
    </font>
    <font>
      <i/>
      <u/>
      <sz val="11"/>
      <color theme="5" tint="-0.499984740745262"/>
      <name val="Arial"/>
      <family val="2"/>
    </font>
    <font>
      <b/>
      <u/>
      <sz val="10"/>
      <color theme="9" tint="-0.499984740745262"/>
      <name val="Arial"/>
      <family val="2"/>
    </font>
    <font>
      <i/>
      <sz val="12"/>
      <color theme="9" tint="-0.499984740745262"/>
      <name val="Calibri"/>
      <family val="2"/>
      <scheme val="minor"/>
    </font>
    <font>
      <i/>
      <sz val="9"/>
      <color theme="4" tint="-0.499984740745262"/>
      <name val="Arial"/>
      <family val="2"/>
    </font>
    <font>
      <i/>
      <sz val="12"/>
      <color theme="4" tint="-0.499984740745262"/>
      <name val="Calibri"/>
      <family val="2"/>
      <scheme val="minor"/>
    </font>
  </fonts>
  <fills count="3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bgColor indexed="64"/>
      </patternFill>
    </fill>
    <fill>
      <patternFill patternType="solid">
        <fgColor theme="9" tint="0.79998168889431442"/>
        <bgColor rgb="FF000000"/>
      </patternFill>
    </fill>
    <fill>
      <patternFill patternType="solid">
        <fgColor theme="9"/>
        <bgColor indexed="64"/>
      </patternFill>
    </fill>
    <fill>
      <patternFill patternType="solid">
        <fgColor theme="9" tint="0.39997558519241921"/>
        <bgColor indexed="64"/>
      </patternFill>
    </fill>
    <fill>
      <patternFill patternType="solid">
        <fgColor rgb="FFFFFFCC"/>
      </patternFill>
    </fill>
    <fill>
      <patternFill patternType="solid">
        <fgColor rgb="FFEBDCEE"/>
        <bgColor indexed="64"/>
      </patternFill>
    </fill>
    <fill>
      <patternFill patternType="solid">
        <fgColor rgb="FFE2EFDA"/>
        <bgColor indexed="64"/>
      </patternFill>
    </fill>
    <fill>
      <patternFill patternType="solid">
        <fgColor rgb="FFFFFFFF"/>
        <bgColor indexed="64"/>
      </patternFill>
    </fill>
    <fill>
      <patternFill patternType="solid">
        <fgColor rgb="FFDDEBF7"/>
        <bgColor rgb="FF000000"/>
      </patternFill>
    </fill>
    <fill>
      <patternFill patternType="solid">
        <fgColor rgb="FFFCE4D6"/>
        <bgColor rgb="FF000000"/>
      </patternFill>
    </fill>
    <fill>
      <patternFill patternType="solid">
        <fgColor rgb="FFFFFFCC"/>
        <bgColor rgb="FF000000"/>
      </patternFill>
    </fill>
    <fill>
      <patternFill patternType="solid">
        <fgColor theme="5" tint="0.79998168889431442"/>
        <bgColor rgb="FF000000"/>
      </patternFill>
    </fill>
    <fill>
      <patternFill patternType="solid">
        <fgColor theme="7" tint="0.79998168889431442"/>
        <bgColor indexed="64"/>
      </patternFill>
    </fill>
    <fill>
      <patternFill patternType="solid">
        <fgColor rgb="FFFFFF00"/>
        <bgColor indexed="64"/>
      </patternFill>
    </fill>
    <fill>
      <patternFill patternType="solid">
        <fgColor rgb="FFFFF2CC"/>
        <bgColor rgb="FF000000"/>
      </patternFill>
    </fill>
    <fill>
      <patternFill patternType="solid">
        <fgColor rgb="FFF8CBAD"/>
        <bgColor indexed="64"/>
      </patternFill>
    </fill>
    <fill>
      <patternFill patternType="solid">
        <fgColor theme="6" tint="0.59999389629810485"/>
        <bgColor indexed="65"/>
      </patternFill>
    </fill>
    <fill>
      <patternFill patternType="solid">
        <fgColor theme="5" tint="0.39997558519241921"/>
        <bgColor indexed="65"/>
      </patternFill>
    </fill>
    <fill>
      <patternFill patternType="solid">
        <fgColor theme="8" tint="-0.249977111117893"/>
        <bgColor indexed="64"/>
      </patternFill>
    </fill>
    <fill>
      <patternFill patternType="solid">
        <fgColor theme="5" tint="0.59999389629810485"/>
        <bgColor indexed="65"/>
      </patternFill>
    </fill>
    <fill>
      <patternFill patternType="solid">
        <fgColor theme="9" tint="0.39997558519241921"/>
        <bgColor indexed="65"/>
      </patternFill>
    </fill>
    <fill>
      <patternFill patternType="solid">
        <fgColor theme="5" tint="0.79998168889431442"/>
        <bgColor indexed="65"/>
      </patternFill>
    </fill>
    <fill>
      <patternFill patternType="solid">
        <fgColor theme="9" tint="0.79998168889431442"/>
        <bgColor indexed="65"/>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39994506668294322"/>
      </bottom>
      <diagonal/>
    </border>
    <border>
      <left/>
      <right/>
      <top/>
      <bottom style="thick">
        <color theme="9" tint="0.39994506668294322"/>
      </bottom>
      <diagonal/>
    </border>
    <border>
      <left style="thin">
        <color rgb="FFB2B2B2"/>
      </left>
      <right style="thin">
        <color rgb="FFB2B2B2"/>
      </right>
      <top style="thin">
        <color rgb="FFB2B2B2"/>
      </top>
      <bottom style="thin">
        <color rgb="FFB2B2B2"/>
      </bottom>
      <diagonal/>
    </border>
    <border>
      <left/>
      <right/>
      <top/>
      <bottom style="dotted">
        <color theme="9" tint="-0.24994659260841701"/>
      </bottom>
      <diagonal/>
    </border>
    <border>
      <left/>
      <right/>
      <top style="dotted">
        <color theme="9" tint="-0.24994659260841701"/>
      </top>
      <bottom style="dotted">
        <color theme="9" tint="-0.24994659260841701"/>
      </bottom>
      <diagonal/>
    </border>
    <border>
      <left/>
      <right/>
      <top style="dotted">
        <color theme="9" tint="-0.24994659260841701"/>
      </top>
      <bottom/>
      <diagonal/>
    </border>
    <border>
      <left/>
      <right/>
      <top/>
      <bottom style="hair">
        <color theme="9" tint="-0.499984740745262"/>
      </bottom>
      <diagonal/>
    </border>
    <border>
      <left/>
      <right style="thin">
        <color indexed="64"/>
      </right>
      <top/>
      <bottom style="hair">
        <color theme="9" tint="-0.499984740745262"/>
      </bottom>
      <diagonal/>
    </border>
    <border>
      <left/>
      <right/>
      <top style="hair">
        <color theme="9" tint="-0.499984740745262"/>
      </top>
      <bottom style="hair">
        <color theme="9" tint="-0.499984740745262"/>
      </bottom>
      <diagonal/>
    </border>
    <border>
      <left/>
      <right style="thin">
        <color indexed="64"/>
      </right>
      <top style="hair">
        <color theme="9" tint="-0.499984740745262"/>
      </top>
      <bottom style="hair">
        <color theme="9" tint="-0.499984740745262"/>
      </bottom>
      <diagonal/>
    </border>
    <border>
      <left/>
      <right/>
      <top style="hair">
        <color theme="9" tint="-0.499984740745262"/>
      </top>
      <bottom/>
      <diagonal/>
    </border>
    <border>
      <left/>
      <right style="thin">
        <color indexed="64"/>
      </right>
      <top style="hair">
        <color theme="9" tint="-0.499984740745262"/>
      </top>
      <bottom/>
      <diagonal/>
    </border>
    <border>
      <left/>
      <right/>
      <top/>
      <bottom style="thin">
        <color indexed="64"/>
      </bottom>
      <diagonal/>
    </border>
    <border>
      <left/>
      <right/>
      <top/>
      <bottom style="dotted">
        <color theme="9" tint="-0.499984740745262"/>
      </bottom>
      <diagonal/>
    </border>
    <border>
      <left/>
      <right/>
      <top style="dotted">
        <color theme="9" tint="-0.499984740745262"/>
      </top>
      <bottom style="dotted">
        <color theme="9" tint="-0.499984740745262"/>
      </bottom>
      <diagonal/>
    </border>
    <border>
      <left/>
      <right/>
      <top style="dotted">
        <color theme="9" tint="-0.499984740745262"/>
      </top>
      <bottom/>
      <diagonal/>
    </border>
    <border>
      <left/>
      <right/>
      <top/>
      <bottom style="medium">
        <color theme="9" tint="-0.24994659260841701"/>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thin">
        <color rgb="FFB2B2B2"/>
      </left>
      <right style="thin">
        <color rgb="FFB2B2B2"/>
      </right>
      <top/>
      <bottom style="thin">
        <color rgb="FFB2B2B2"/>
      </bottom>
      <diagonal/>
    </border>
    <border>
      <left style="thin">
        <color indexed="64"/>
      </left>
      <right/>
      <top/>
      <bottom/>
      <diagonal/>
    </border>
    <border>
      <left style="thin">
        <color indexed="64"/>
      </left>
      <right/>
      <top style="thin">
        <color rgb="FFB2B2B2"/>
      </top>
      <bottom style="thin">
        <color rgb="FFB2B2B2"/>
      </bottom>
      <diagonal/>
    </border>
  </borders>
  <cellStyleXfs count="17">
    <xf numFmtId="0" fontId="0" fillId="0" borderId="0"/>
    <xf numFmtId="43" fontId="9" fillId="0" borderId="0" applyFont="0" applyFill="0" applyBorder="0" applyAlignment="0" applyProtection="0"/>
    <xf numFmtId="0" fontId="20" fillId="0" borderId="0"/>
    <xf numFmtId="9" fontId="9" fillId="0" borderId="0" applyFont="0" applyFill="0" applyBorder="0" applyAlignment="0" applyProtection="0"/>
    <xf numFmtId="0" fontId="77" fillId="14" borderId="8">
      <alignment horizontal="left" vertical="top" wrapText="1" shrinkToFit="1"/>
      <protection locked="0"/>
    </xf>
    <xf numFmtId="0" fontId="11" fillId="3" borderId="1">
      <alignment horizontal="left" vertical="top" wrapText="1" indent="1" shrinkToFit="1"/>
      <protection locked="0"/>
    </xf>
    <xf numFmtId="0" fontId="61" fillId="2" borderId="0">
      <alignment horizontal="left" vertical="top" wrapText="1"/>
    </xf>
    <xf numFmtId="166" fontId="11" fillId="3" borderId="1">
      <alignment horizontal="right" vertical="center"/>
      <protection locked="0"/>
    </xf>
    <xf numFmtId="0" fontId="6" fillId="0" borderId="0"/>
    <xf numFmtId="0" fontId="118" fillId="0" borderId="0" applyNumberFormat="0" applyFill="0" applyBorder="0" applyAlignment="0" applyProtection="0"/>
    <xf numFmtId="0" fontId="107" fillId="19" borderId="0">
      <alignment horizontal="left" vertical="center"/>
    </xf>
    <xf numFmtId="0" fontId="5" fillId="26" borderId="0" applyNumberFormat="0" applyBorder="0" applyAlignment="0" applyProtection="0"/>
    <xf numFmtId="0" fontId="4" fillId="27" borderId="0" applyNumberFormat="0" applyBorder="0" applyAlignment="0" applyProtection="0"/>
    <xf numFmtId="165" fontId="9" fillId="0" borderId="0" applyFont="0" applyFill="0" applyBorder="0" applyAlignment="0" applyProtection="0"/>
    <xf numFmtId="0" fontId="3" fillId="29" borderId="0" applyNumberFormat="0" applyBorder="0" applyAlignment="0" applyProtection="0"/>
    <xf numFmtId="0" fontId="2" fillId="31" borderId="0" applyNumberFormat="0" applyBorder="0" applyAlignment="0" applyProtection="0"/>
    <xf numFmtId="0" fontId="1" fillId="32" borderId="0" applyNumberFormat="0" applyBorder="0" applyAlignment="0" applyProtection="0"/>
  </cellStyleXfs>
  <cellXfs count="971">
    <xf numFmtId="0" fontId="0" fillId="0" borderId="0" xfId="0"/>
    <xf numFmtId="0" fontId="0" fillId="0" borderId="0" xfId="0" applyAlignment="1">
      <alignment horizontal="left"/>
    </xf>
    <xf numFmtId="0" fontId="11" fillId="4" borderId="0" xfId="0" applyFont="1" applyFill="1"/>
    <xf numFmtId="0" fontId="11" fillId="0" borderId="0" xfId="0" applyFont="1"/>
    <xf numFmtId="0" fontId="11" fillId="4" borderId="0" xfId="0" applyFont="1" applyFill="1" applyAlignment="1">
      <alignment vertical="center"/>
    </xf>
    <xf numFmtId="0" fontId="11" fillId="0" borderId="0" xfId="0" applyFont="1" applyAlignment="1">
      <alignment vertical="center"/>
    </xf>
    <xf numFmtId="0" fontId="11" fillId="5" borderId="0" xfId="0" applyFont="1" applyFill="1"/>
    <xf numFmtId="0" fontId="11" fillId="4" borderId="0" xfId="0" applyFont="1" applyFill="1" applyBorder="1" applyAlignment="1">
      <alignment horizontal="center" vertical="center"/>
    </xf>
    <xf numFmtId="0" fontId="11" fillId="4" borderId="0" xfId="0" applyFont="1" applyFill="1" applyAlignment="1"/>
    <xf numFmtId="0" fontId="14" fillId="5" borderId="0" xfId="0" applyFont="1" applyFill="1" applyAlignment="1">
      <alignment horizontal="left"/>
    </xf>
    <xf numFmtId="0" fontId="15" fillId="5" borderId="0" xfId="0" applyFont="1" applyFill="1" applyAlignment="1">
      <alignment horizontal="left"/>
    </xf>
    <xf numFmtId="0" fontId="14" fillId="4" borderId="0" xfId="0" applyFont="1" applyFill="1" applyAlignment="1">
      <alignment horizontal="left"/>
    </xf>
    <xf numFmtId="0" fontId="14" fillId="4" borderId="0" xfId="0" applyFont="1" applyFill="1" applyAlignment="1">
      <alignment horizontal="left" vertical="center"/>
    </xf>
    <xf numFmtId="0" fontId="14" fillId="0" borderId="0" xfId="0" applyFont="1" applyAlignment="1">
      <alignment horizontal="left"/>
    </xf>
    <xf numFmtId="0" fontId="14" fillId="4" borderId="0" xfId="0" applyFont="1" applyFill="1" applyAlignment="1"/>
    <xf numFmtId="0" fontId="26" fillId="4" borderId="0" xfId="0" applyFont="1" applyFill="1" applyAlignment="1">
      <alignment vertical="center"/>
    </xf>
    <xf numFmtId="0" fontId="11" fillId="5" borderId="0" xfId="0" applyFont="1" applyFill="1" applyAlignment="1">
      <alignment vertical="center"/>
    </xf>
    <xf numFmtId="0" fontId="10" fillId="4" borderId="0" xfId="0" applyFont="1" applyFill="1" applyAlignment="1">
      <alignment horizontal="left" vertical="center" wrapText="1"/>
    </xf>
    <xf numFmtId="0" fontId="11" fillId="5" borderId="0" xfId="0" applyFont="1" applyFill="1" applyAlignment="1"/>
    <xf numFmtId="0" fontId="14" fillId="5" borderId="0" xfId="0" applyFont="1" applyFill="1" applyAlignment="1">
      <alignment horizontal="left" vertical="center"/>
    </xf>
    <xf numFmtId="0" fontId="11" fillId="10" borderId="0" xfId="0" applyFont="1" applyFill="1"/>
    <xf numFmtId="0" fontId="11" fillId="10" borderId="0" xfId="0" applyFont="1" applyFill="1" applyAlignment="1">
      <alignment vertical="center"/>
    </xf>
    <xf numFmtId="0" fontId="14" fillId="10" borderId="0" xfId="0" applyFont="1" applyFill="1" applyAlignment="1">
      <alignment horizontal="left"/>
    </xf>
    <xf numFmtId="0" fontId="15" fillId="10" borderId="0" xfId="0" applyFont="1" applyFill="1" applyAlignment="1">
      <alignment horizontal="left"/>
    </xf>
    <xf numFmtId="0" fontId="12" fillId="5" borderId="0" xfId="0" applyFont="1" applyFill="1" applyAlignment="1">
      <alignment vertical="center"/>
    </xf>
    <xf numFmtId="0" fontId="15" fillId="5" borderId="0" xfId="0" applyFont="1" applyFill="1" applyAlignment="1">
      <alignment horizontal="left" vertical="center"/>
    </xf>
    <xf numFmtId="0" fontId="14" fillId="4" borderId="0" xfId="0" applyFont="1" applyFill="1" applyBorder="1" applyAlignment="1">
      <alignment horizontal="left"/>
    </xf>
    <xf numFmtId="0" fontId="27" fillId="8" borderId="1" xfId="0" applyFont="1" applyFill="1" applyBorder="1" applyAlignment="1">
      <alignment vertical="top" wrapText="1"/>
    </xf>
    <xf numFmtId="0" fontId="28" fillId="5" borderId="0" xfId="0" applyFont="1" applyFill="1" applyAlignment="1">
      <alignment horizontal="left"/>
    </xf>
    <xf numFmtId="0" fontId="28" fillId="5" borderId="0" xfId="0" applyFont="1" applyFill="1"/>
    <xf numFmtId="0" fontId="28" fillId="5" borderId="0" xfId="0" applyFont="1" applyFill="1" applyAlignment="1">
      <alignment vertical="center"/>
    </xf>
    <xf numFmtId="0" fontId="29" fillId="5" borderId="0" xfId="0" applyFont="1" applyFill="1" applyAlignment="1">
      <alignment vertical="center"/>
    </xf>
    <xf numFmtId="0" fontId="33" fillId="5" borderId="0" xfId="0" applyFont="1" applyFill="1" applyAlignment="1">
      <alignment vertical="center"/>
    </xf>
    <xf numFmtId="0" fontId="32" fillId="5" borderId="0" xfId="0" applyFont="1" applyFill="1"/>
    <xf numFmtId="0" fontId="31" fillId="5" borderId="0" xfId="0" applyFont="1" applyFill="1" applyAlignment="1">
      <alignment horizontal="left"/>
    </xf>
    <xf numFmtId="0" fontId="29" fillId="4" borderId="0" xfId="0" applyFont="1" applyFill="1" applyAlignment="1">
      <alignment vertical="center"/>
    </xf>
    <xf numFmtId="0" fontId="28" fillId="4" borderId="0" xfId="0" applyFont="1" applyFill="1"/>
    <xf numFmtId="0" fontId="28" fillId="4" borderId="0" xfId="0" applyFont="1" applyFill="1" applyAlignment="1">
      <alignment vertical="center"/>
    </xf>
    <xf numFmtId="0" fontId="34" fillId="5" borderId="0" xfId="0" applyFont="1" applyFill="1" applyAlignment="1">
      <alignment vertical="center"/>
    </xf>
    <xf numFmtId="0" fontId="28" fillId="4" borderId="0" xfId="0" applyFont="1" applyFill="1" applyBorder="1" applyAlignment="1">
      <alignment horizontal="center" vertical="center"/>
    </xf>
    <xf numFmtId="0" fontId="28" fillId="4" borderId="0" xfId="0" applyFont="1" applyFill="1" applyAlignment="1">
      <alignment horizontal="center" vertical="center"/>
    </xf>
    <xf numFmtId="0" fontId="35" fillId="4" borderId="0" xfId="0" applyFont="1" applyFill="1" applyAlignment="1">
      <alignment horizontal="left" vertical="center" wrapText="1"/>
    </xf>
    <xf numFmtId="0" fontId="34" fillId="4" borderId="0" xfId="0" applyFont="1" applyFill="1" applyAlignment="1">
      <alignment vertical="center"/>
    </xf>
    <xf numFmtId="0" fontId="36" fillId="5" borderId="0" xfId="0" applyFont="1" applyFill="1"/>
    <xf numFmtId="0" fontId="36" fillId="5" borderId="0" xfId="0" applyFont="1" applyFill="1" applyAlignment="1">
      <alignment vertical="center"/>
    </xf>
    <xf numFmtId="0" fontId="36" fillId="10" borderId="0" xfId="0" applyFont="1" applyFill="1"/>
    <xf numFmtId="0" fontId="36" fillId="4" borderId="0" xfId="0" applyFont="1" applyFill="1"/>
    <xf numFmtId="0" fontId="36" fillId="4" borderId="0" xfId="0" applyFont="1" applyFill="1" applyAlignment="1">
      <alignment vertical="center"/>
    </xf>
    <xf numFmtId="0" fontId="36" fillId="0" borderId="0" xfId="0" applyFont="1"/>
    <xf numFmtId="0" fontId="37" fillId="5" borderId="0" xfId="0" applyFont="1" applyFill="1" applyAlignment="1">
      <alignment horizontal="left" vertical="center"/>
    </xf>
    <xf numFmtId="0" fontId="0" fillId="4" borderId="0" xfId="0" applyFill="1"/>
    <xf numFmtId="43" fontId="28" fillId="5" borderId="0" xfId="1" applyFont="1" applyFill="1"/>
    <xf numFmtId="0" fontId="11" fillId="4" borderId="0" xfId="0" applyFont="1" applyFill="1" applyBorder="1"/>
    <xf numFmtId="43" fontId="11" fillId="4" borderId="0" xfId="1" applyFont="1" applyFill="1" applyBorder="1" applyAlignment="1">
      <alignment horizontal="right" vertical="center"/>
    </xf>
    <xf numFmtId="0" fontId="14" fillId="4" borderId="0" xfId="0" applyFont="1" applyFill="1" applyBorder="1"/>
    <xf numFmtId="2" fontId="11" fillId="4" borderId="0" xfId="0" applyNumberFormat="1" applyFont="1" applyFill="1" applyBorder="1" applyAlignment="1">
      <alignment horizontal="right" vertical="center"/>
    </xf>
    <xf numFmtId="0" fontId="37" fillId="4" borderId="0" xfId="0" applyFont="1" applyFill="1" applyAlignment="1">
      <alignment horizontal="left" vertical="center"/>
    </xf>
    <xf numFmtId="0" fontId="41" fillId="4" borderId="0" xfId="0" applyFont="1" applyFill="1"/>
    <xf numFmtId="0" fontId="42" fillId="4" borderId="0" xfId="0" applyFont="1" applyFill="1"/>
    <xf numFmtId="0" fontId="44" fillId="4" borderId="0" xfId="0" applyFont="1" applyFill="1"/>
    <xf numFmtId="0" fontId="43" fillId="4" borderId="0" xfId="0" applyFont="1" applyFill="1"/>
    <xf numFmtId="0" fontId="12" fillId="4" borderId="0" xfId="0" applyFont="1" applyFill="1"/>
    <xf numFmtId="166" fontId="47" fillId="4" borderId="0" xfId="1" applyNumberFormat="1" applyFont="1" applyFill="1" applyAlignment="1"/>
    <xf numFmtId="166" fontId="28" fillId="4" borderId="0" xfId="1" applyNumberFormat="1" applyFont="1" applyFill="1"/>
    <xf numFmtId="1" fontId="42" fillId="4" borderId="0" xfId="0" applyNumberFormat="1" applyFont="1" applyFill="1" applyAlignment="1"/>
    <xf numFmtId="0" fontId="42" fillId="4" borderId="0" xfId="0" applyFont="1" applyFill="1" applyAlignment="1"/>
    <xf numFmtId="0" fontId="42" fillId="4" borderId="0" xfId="0" applyFont="1" applyFill="1" applyAlignment="1">
      <alignment horizontal="left"/>
    </xf>
    <xf numFmtId="0" fontId="15" fillId="4" borderId="0" xfId="0" applyFont="1" applyFill="1" applyAlignment="1">
      <alignment horizontal="left"/>
    </xf>
    <xf numFmtId="0" fontId="28" fillId="4" borderId="0" xfId="0" applyFont="1" applyFill="1" applyAlignment="1"/>
    <xf numFmtId="0" fontId="28" fillId="4" borderId="0" xfId="0" applyFont="1" applyFill="1" applyAlignment="1">
      <alignment horizontal="left" vertical="center"/>
    </xf>
    <xf numFmtId="0" fontId="28" fillId="4" borderId="0" xfId="0" applyFont="1" applyFill="1" applyBorder="1" applyAlignment="1">
      <alignment horizontal="left" vertical="center"/>
    </xf>
    <xf numFmtId="0" fontId="47" fillId="4" borderId="0" xfId="0" applyFont="1" applyFill="1"/>
    <xf numFmtId="0" fontId="22" fillId="0" borderId="0" xfId="2" applyFont="1" applyAlignment="1">
      <alignment horizontal="center"/>
    </xf>
    <xf numFmtId="0" fontId="10" fillId="0" borderId="0" xfId="2" applyFont="1" applyAlignment="1">
      <alignment horizontal="center"/>
    </xf>
    <xf numFmtId="0" fontId="22" fillId="0" borderId="0" xfId="2" applyFont="1" applyAlignment="1">
      <alignment horizontal="left"/>
    </xf>
    <xf numFmtId="0" fontId="10" fillId="0" borderId="0" xfId="2" applyFont="1" applyAlignment="1">
      <alignment horizontal="left"/>
    </xf>
    <xf numFmtId="0" fontId="22" fillId="0" borderId="0" xfId="2" applyFont="1" applyAlignment="1">
      <alignment horizontal="left" vertical="center"/>
    </xf>
    <xf numFmtId="0" fontId="50" fillId="0" borderId="0" xfId="2" applyFont="1" applyAlignment="1">
      <alignment horizontal="left" vertical="center"/>
    </xf>
    <xf numFmtId="0" fontId="49" fillId="0" borderId="0" xfId="2" applyFont="1" applyAlignment="1">
      <alignment horizontal="left" vertical="center"/>
    </xf>
    <xf numFmtId="0" fontId="20" fillId="0" borderId="0" xfId="2" applyAlignment="1">
      <alignment horizontal="left"/>
    </xf>
    <xf numFmtId="0" fontId="0" fillId="2" borderId="0" xfId="0" applyFill="1"/>
    <xf numFmtId="0" fontId="0" fillId="0" borderId="0" xfId="0" applyAlignment="1"/>
    <xf numFmtId="0" fontId="0" fillId="0" borderId="0" xfId="0" applyBorder="1" applyAlignment="1"/>
    <xf numFmtId="0" fontId="0" fillId="4" borderId="0" xfId="0" applyFill="1" applyAlignment="1"/>
    <xf numFmtId="0" fontId="7" fillId="4" borderId="0" xfId="0" applyFont="1" applyFill="1" applyAlignment="1"/>
    <xf numFmtId="0" fontId="7" fillId="0" borderId="0" xfId="0" applyFont="1" applyAlignment="1"/>
    <xf numFmtId="0" fontId="20" fillId="0" borderId="0" xfId="2" applyAlignment="1">
      <alignment horizontal="center" vertical="center"/>
    </xf>
    <xf numFmtId="0" fontId="7" fillId="0" borderId="0" xfId="0" applyFont="1" applyBorder="1" applyAlignment="1"/>
    <xf numFmtId="0" fontId="0" fillId="0" borderId="0" xfId="0" applyFont="1" applyAlignment="1"/>
    <xf numFmtId="0" fontId="7" fillId="9" borderId="0" xfId="0" applyFont="1" applyFill="1" applyAlignment="1"/>
    <xf numFmtId="0" fontId="7" fillId="2" borderId="0" xfId="0" applyFont="1" applyFill="1" applyAlignment="1"/>
    <xf numFmtId="0" fontId="20" fillId="0" borderId="0" xfId="2" applyAlignment="1"/>
    <xf numFmtId="0" fontId="0" fillId="9" borderId="0" xfId="0" applyFill="1" applyAlignment="1"/>
    <xf numFmtId="0" fontId="0" fillId="2" borderId="0" xfId="0" applyFill="1" applyAlignment="1"/>
    <xf numFmtId="0" fontId="0" fillId="0" borderId="0" xfId="0" quotePrefix="1" applyAlignment="1"/>
    <xf numFmtId="0" fontId="0" fillId="2" borderId="0" xfId="0" applyFont="1" applyFill="1" applyAlignment="1"/>
    <xf numFmtId="0" fontId="13" fillId="9" borderId="0" xfId="2" applyFont="1" applyFill="1" applyAlignment="1" applyProtection="1">
      <alignment vertical="center"/>
    </xf>
    <xf numFmtId="0" fontId="13" fillId="0" borderId="0" xfId="2" applyFont="1" applyAlignment="1" applyProtection="1">
      <alignment vertical="center"/>
    </xf>
    <xf numFmtId="0" fontId="13" fillId="9" borderId="0" xfId="2" applyFont="1" applyFill="1" applyAlignment="1" applyProtection="1">
      <alignment vertical="top"/>
    </xf>
    <xf numFmtId="0" fontId="13" fillId="0" borderId="0" xfId="2" applyFont="1" applyAlignment="1" applyProtection="1">
      <alignment vertical="top"/>
    </xf>
    <xf numFmtId="0" fontId="11" fillId="4" borderId="0" xfId="0" applyFont="1" applyFill="1" applyAlignment="1">
      <alignment horizontal="center" vertical="center"/>
    </xf>
    <xf numFmtId="0" fontId="14" fillId="4" borderId="0" xfId="0" applyFont="1" applyFill="1"/>
    <xf numFmtId="0" fontId="16" fillId="12" borderId="0" xfId="0" applyFont="1" applyFill="1" applyAlignment="1" applyProtection="1">
      <alignment vertical="top" wrapText="1"/>
    </xf>
    <xf numFmtId="0" fontId="16" fillId="12" borderId="0" xfId="0" applyFont="1" applyFill="1" applyAlignment="1" applyProtection="1">
      <alignment horizontal="left" vertical="top" wrapText="1"/>
    </xf>
    <xf numFmtId="0" fontId="16" fillId="12" borderId="0" xfId="0" applyFont="1" applyFill="1" applyProtection="1"/>
    <xf numFmtId="0" fontId="16" fillId="12" borderId="0" xfId="0" applyFont="1" applyFill="1" applyAlignment="1" applyProtection="1">
      <alignment horizontal="center"/>
    </xf>
    <xf numFmtId="0" fontId="17" fillId="12" borderId="0" xfId="0" applyFont="1" applyFill="1" applyAlignment="1" applyProtection="1">
      <alignment vertical="top"/>
    </xf>
    <xf numFmtId="0" fontId="17" fillId="12" borderId="0" xfId="0" applyFont="1" applyFill="1" applyProtection="1"/>
    <xf numFmtId="0" fontId="17" fillId="12" borderId="0" xfId="0" applyFont="1" applyFill="1" applyAlignment="1" applyProtection="1">
      <alignment horizontal="center"/>
    </xf>
    <xf numFmtId="0" fontId="19" fillId="12" borderId="0" xfId="0" applyFont="1" applyFill="1" applyAlignment="1" applyProtection="1">
      <alignment vertical="top"/>
    </xf>
    <xf numFmtId="0" fontId="17" fillId="12" borderId="0" xfId="0" applyFont="1" applyFill="1" applyAlignment="1" applyProtection="1"/>
    <xf numFmtId="0" fontId="17" fillId="12" borderId="0" xfId="0" applyFont="1" applyFill="1" applyAlignment="1" applyProtection="1">
      <alignment horizontal="center" vertical="top"/>
    </xf>
    <xf numFmtId="0" fontId="67" fillId="2" borderId="0" xfId="0" applyFont="1" applyFill="1" applyAlignment="1" applyProtection="1">
      <alignment horizontal="center" vertical="center"/>
    </xf>
    <xf numFmtId="0" fontId="8" fillId="2" borderId="0" xfId="0" applyFont="1" applyFill="1" applyAlignment="1" applyProtection="1">
      <alignment vertical="center"/>
    </xf>
    <xf numFmtId="0" fontId="8" fillId="2" borderId="0" xfId="0" applyFont="1" applyFill="1" applyAlignment="1" applyProtection="1">
      <alignment vertical="center" wrapText="1"/>
    </xf>
    <xf numFmtId="0" fontId="53" fillId="2" borderId="0" xfId="2" applyFont="1" applyFill="1" applyAlignment="1" applyProtection="1">
      <alignment horizontal="center" vertical="center"/>
    </xf>
    <xf numFmtId="0" fontId="54" fillId="2" borderId="0" xfId="2" applyFont="1" applyFill="1" applyProtection="1"/>
    <xf numFmtId="0" fontId="13" fillId="2" borderId="0" xfId="2" applyFont="1" applyFill="1" applyProtection="1"/>
    <xf numFmtId="0" fontId="13" fillId="2" borderId="0" xfId="2" applyFont="1" applyFill="1" applyAlignment="1" applyProtection="1">
      <alignment horizontal="left"/>
    </xf>
    <xf numFmtId="0" fontId="13" fillId="2" borderId="0" xfId="2" applyFont="1" applyFill="1" applyAlignment="1" applyProtection="1"/>
    <xf numFmtId="0" fontId="53" fillId="2" borderId="7" xfId="2" applyFont="1" applyFill="1" applyBorder="1" applyAlignment="1" applyProtection="1">
      <alignment horizontal="center" vertical="center"/>
    </xf>
    <xf numFmtId="0" fontId="54" fillId="2" borderId="7" xfId="2" applyFont="1" applyFill="1" applyBorder="1" applyProtection="1"/>
    <xf numFmtId="0" fontId="13" fillId="2" borderId="7" xfId="2" applyFont="1" applyFill="1" applyBorder="1" applyProtection="1"/>
    <xf numFmtId="0" fontId="53" fillId="2" borderId="0" xfId="2" applyFont="1" applyFill="1" applyAlignment="1" applyProtection="1">
      <alignment vertical="center"/>
    </xf>
    <xf numFmtId="0" fontId="62" fillId="2" borderId="0" xfId="2" applyFont="1" applyFill="1" applyAlignment="1" applyProtection="1">
      <alignment vertical="center"/>
    </xf>
    <xf numFmtId="0" fontId="21" fillId="2" borderId="0" xfId="2" applyFont="1" applyFill="1" applyBorder="1" applyAlignment="1" applyProtection="1">
      <alignment vertical="center" wrapText="1"/>
    </xf>
    <xf numFmtId="0" fontId="21" fillId="2" borderId="0" xfId="2" applyFont="1" applyFill="1" applyAlignment="1" applyProtection="1">
      <alignment horizontal="left" vertical="center" wrapText="1"/>
    </xf>
    <xf numFmtId="0" fontId="21" fillId="2" borderId="0" xfId="2" applyFont="1" applyFill="1" applyBorder="1" applyAlignment="1" applyProtection="1">
      <alignment horizontal="left" vertical="center" wrapText="1"/>
    </xf>
    <xf numFmtId="0" fontId="52" fillId="2" borderId="7" xfId="2" applyFont="1" applyFill="1" applyBorder="1" applyProtection="1"/>
    <xf numFmtId="0" fontId="8" fillId="2" borderId="7" xfId="0" applyFont="1" applyFill="1" applyBorder="1" applyProtection="1"/>
    <xf numFmtId="0" fontId="67" fillId="2" borderId="7" xfId="0" applyFont="1" applyFill="1" applyBorder="1" applyAlignment="1" applyProtection="1">
      <alignment horizontal="center" vertical="center"/>
    </xf>
    <xf numFmtId="0" fontId="8" fillId="2" borderId="7" xfId="0" applyFont="1" applyFill="1" applyBorder="1" applyAlignment="1" applyProtection="1">
      <alignment vertical="top" wrapText="1"/>
    </xf>
    <xf numFmtId="0" fontId="8" fillId="2" borderId="7" xfId="0" applyFont="1" applyFill="1" applyBorder="1" applyAlignment="1" applyProtection="1">
      <alignment horizontal="left" vertical="top" wrapText="1"/>
    </xf>
    <xf numFmtId="0" fontId="8" fillId="2" borderId="7" xfId="0" applyFont="1" applyFill="1" applyBorder="1" applyAlignment="1" applyProtection="1">
      <alignment horizontal="left" wrapText="1"/>
    </xf>
    <xf numFmtId="0" fontId="8" fillId="2" borderId="7" xfId="0" applyFont="1" applyFill="1" applyBorder="1" applyAlignment="1" applyProtection="1">
      <alignment horizontal="center"/>
    </xf>
    <xf numFmtId="0" fontId="60" fillId="2" borderId="0" xfId="0" applyFont="1" applyFill="1" applyAlignment="1" applyProtection="1">
      <alignment vertical="center"/>
    </xf>
    <xf numFmtId="0" fontId="62" fillId="2" borderId="0" xfId="0" applyFont="1" applyFill="1" applyBorder="1" applyAlignment="1" applyProtection="1">
      <alignment vertical="center"/>
    </xf>
    <xf numFmtId="0" fontId="60" fillId="2" borderId="0" xfId="0" applyFont="1" applyFill="1" applyBorder="1" applyAlignment="1" applyProtection="1">
      <alignment vertical="center"/>
    </xf>
    <xf numFmtId="0" fontId="8" fillId="2" borderId="0" xfId="0" applyFont="1" applyFill="1" applyProtection="1"/>
    <xf numFmtId="0" fontId="64" fillId="2" borderId="0" xfId="0" applyFont="1" applyFill="1" applyAlignment="1" applyProtection="1">
      <alignment horizontal="left" vertical="center" wrapText="1"/>
    </xf>
    <xf numFmtId="0" fontId="8" fillId="2" borderId="0" xfId="0" applyFont="1" applyFill="1" applyAlignment="1" applyProtection="1">
      <alignment vertical="top" wrapText="1"/>
    </xf>
    <xf numFmtId="0" fontId="8" fillId="2" borderId="0" xfId="0" applyFont="1" applyFill="1" applyAlignment="1" applyProtection="1">
      <alignment horizontal="left" vertical="top" wrapText="1"/>
    </xf>
    <xf numFmtId="0" fontId="8" fillId="2" borderId="0" xfId="0" applyFont="1" applyFill="1" applyAlignment="1" applyProtection="1">
      <alignment horizontal="left" wrapText="1"/>
    </xf>
    <xf numFmtId="0" fontId="8" fillId="2" borderId="0" xfId="0" applyFont="1" applyFill="1" applyAlignment="1" applyProtection="1">
      <alignment horizontal="center"/>
    </xf>
    <xf numFmtId="0" fontId="64" fillId="2" borderId="0" xfId="0" applyFont="1" applyFill="1" applyAlignment="1" applyProtection="1">
      <alignment horizontal="left" vertical="center"/>
    </xf>
    <xf numFmtId="0" fontId="8" fillId="2" borderId="0" xfId="0" applyFont="1" applyFill="1" applyBorder="1" applyAlignment="1" applyProtection="1">
      <alignment horizontal="left" wrapText="1"/>
    </xf>
    <xf numFmtId="0" fontId="68" fillId="2" borderId="0" xfId="0" applyFont="1" applyFill="1" applyAlignment="1" applyProtection="1">
      <alignment vertical="center"/>
    </xf>
    <xf numFmtId="0" fontId="13" fillId="2" borderId="0" xfId="2" applyFont="1" applyFill="1" applyAlignment="1" applyProtection="1">
      <alignment vertical="center"/>
    </xf>
    <xf numFmtId="0" fontId="54" fillId="2" borderId="0" xfId="2" applyFont="1" applyFill="1" applyAlignment="1" applyProtection="1">
      <alignment vertical="center"/>
    </xf>
    <xf numFmtId="0" fontId="0" fillId="2" borderId="0" xfId="0" applyFill="1" applyAlignment="1" applyProtection="1">
      <alignment vertical="center"/>
    </xf>
    <xf numFmtId="0" fontId="13" fillId="2" borderId="0" xfId="2" applyFont="1" applyFill="1" applyAlignment="1" applyProtection="1">
      <alignment vertical="top"/>
    </xf>
    <xf numFmtId="0" fontId="13" fillId="2" borderId="0" xfId="2" applyFont="1" applyFill="1" applyAlignment="1" applyProtection="1">
      <alignment horizontal="center" vertical="top"/>
    </xf>
    <xf numFmtId="0" fontId="0" fillId="2" borderId="0" xfId="0" applyFill="1" applyAlignment="1" applyProtection="1">
      <alignment vertical="top"/>
    </xf>
    <xf numFmtId="0" fontId="13" fillId="2" borderId="0" xfId="2" applyFont="1" applyFill="1" applyAlignment="1" applyProtection="1">
      <alignment horizontal="center" vertical="center"/>
    </xf>
    <xf numFmtId="0" fontId="62" fillId="2" borderId="0" xfId="2" applyFont="1" applyFill="1" applyAlignment="1" applyProtection="1"/>
    <xf numFmtId="0" fontId="56" fillId="2" borderId="0" xfId="2" applyFont="1" applyFill="1" applyAlignment="1" applyProtection="1">
      <alignment horizontal="left" vertical="center"/>
    </xf>
    <xf numFmtId="0" fontId="63" fillId="2" borderId="0" xfId="2" applyFont="1" applyFill="1" applyAlignment="1" applyProtection="1">
      <alignment horizontal="left" vertical="center"/>
    </xf>
    <xf numFmtId="0" fontId="0" fillId="2" borderId="0" xfId="0" applyFill="1" applyAlignment="1" applyProtection="1"/>
    <xf numFmtId="0" fontId="13" fillId="9" borderId="0" xfId="2" applyFont="1" applyFill="1" applyAlignment="1" applyProtection="1"/>
    <xf numFmtId="0" fontId="13" fillId="0" borderId="0" xfId="2" applyFont="1" applyAlignment="1" applyProtection="1"/>
    <xf numFmtId="0" fontId="13" fillId="2" borderId="9" xfId="2" applyFont="1" applyFill="1" applyBorder="1" applyAlignment="1" applyProtection="1"/>
    <xf numFmtId="0" fontId="55" fillId="2" borderId="0" xfId="2" applyFont="1" applyFill="1" applyBorder="1" applyAlignment="1" applyProtection="1">
      <alignment horizontal="center" vertical="center"/>
    </xf>
    <xf numFmtId="0" fontId="13" fillId="2" borderId="10" xfId="2" applyFont="1" applyFill="1" applyBorder="1" applyAlignment="1" applyProtection="1"/>
    <xf numFmtId="0" fontId="56" fillId="2" borderId="0" xfId="2" applyFont="1" applyFill="1" applyBorder="1" applyAlignment="1" applyProtection="1">
      <alignment horizontal="center" vertical="center"/>
    </xf>
    <xf numFmtId="0" fontId="13" fillId="2" borderId="11" xfId="2" applyFont="1" applyFill="1" applyBorder="1" applyAlignment="1" applyProtection="1"/>
    <xf numFmtId="0" fontId="56" fillId="2" borderId="0" xfId="2" applyFont="1" applyFill="1" applyAlignment="1" applyProtection="1">
      <alignment vertical="center"/>
    </xf>
    <xf numFmtId="0" fontId="8" fillId="2" borderId="0" xfId="0" applyFont="1" applyFill="1" applyBorder="1" applyProtection="1"/>
    <xf numFmtId="0" fontId="67" fillId="2" borderId="0" xfId="0"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8" fillId="2" borderId="0" xfId="0" applyFont="1" applyFill="1" applyBorder="1" applyAlignment="1" applyProtection="1">
      <alignment horizontal="left" vertical="top" wrapText="1"/>
    </xf>
    <xf numFmtId="0" fontId="8" fillId="2" borderId="0" xfId="0" applyFont="1" applyFill="1" applyBorder="1" applyAlignment="1" applyProtection="1">
      <alignment horizontal="center"/>
    </xf>
    <xf numFmtId="0" fontId="62" fillId="13" borderId="0" xfId="2" applyFont="1" applyFill="1" applyAlignment="1" applyProtection="1"/>
    <xf numFmtId="0" fontId="62" fillId="13" borderId="0" xfId="2" applyFont="1" applyFill="1" applyAlignment="1" applyProtection="1">
      <alignment horizontal="center" vertical="center"/>
    </xf>
    <xf numFmtId="0" fontId="62" fillId="13" borderId="0" xfId="2" applyFont="1" applyFill="1" applyAlignment="1" applyProtection="1">
      <alignment vertical="top"/>
    </xf>
    <xf numFmtId="0" fontId="62" fillId="13" borderId="0" xfId="2" applyFont="1" applyFill="1" applyAlignment="1" applyProtection="1">
      <alignment horizontal="left" vertical="top"/>
    </xf>
    <xf numFmtId="0" fontId="0" fillId="2" borderId="0" xfId="0" applyFill="1" applyProtection="1"/>
    <xf numFmtId="0" fontId="11" fillId="2" borderId="0" xfId="0" applyFont="1" applyFill="1" applyBorder="1" applyAlignment="1" applyProtection="1">
      <alignment vertical="center" wrapText="1"/>
    </xf>
    <xf numFmtId="0" fontId="22" fillId="2" borderId="0" xfId="0" applyFont="1" applyFill="1" applyAlignment="1" applyProtection="1">
      <alignment vertical="top" wrapText="1"/>
    </xf>
    <xf numFmtId="0" fontId="71" fillId="2" borderId="0" xfId="0" applyFont="1" applyFill="1" applyBorder="1" applyAlignment="1" applyProtection="1">
      <alignment horizontal="left" vertical="center" wrapText="1"/>
    </xf>
    <xf numFmtId="0" fontId="71" fillId="2" borderId="0" xfId="0" applyFont="1" applyFill="1" applyBorder="1" applyAlignment="1" applyProtection="1">
      <alignment vertical="center"/>
    </xf>
    <xf numFmtId="0" fontId="71" fillId="2" borderId="0" xfId="0" applyFont="1" applyFill="1" applyBorder="1" applyAlignment="1" applyProtection="1">
      <alignment vertical="center" wrapText="1"/>
    </xf>
    <xf numFmtId="0" fontId="22" fillId="2" borderId="0" xfId="0" applyFont="1" applyFill="1" applyProtection="1"/>
    <xf numFmtId="0" fontId="24" fillId="2" borderId="0" xfId="0" applyFont="1" applyFill="1" applyAlignment="1" applyProtection="1">
      <alignment vertical="top" wrapText="1"/>
    </xf>
    <xf numFmtId="0" fontId="22" fillId="2" borderId="0" xfId="0" applyFont="1" applyFill="1" applyBorder="1" applyAlignment="1" applyProtection="1">
      <alignment vertical="top" wrapText="1"/>
    </xf>
    <xf numFmtId="0" fontId="24" fillId="2" borderId="0" xfId="0" applyFont="1" applyFill="1" applyAlignment="1" applyProtection="1">
      <alignment horizontal="left" vertical="top" wrapText="1"/>
    </xf>
    <xf numFmtId="0" fontId="25" fillId="2" borderId="0" xfId="0" applyFont="1" applyFill="1" applyAlignment="1" applyProtection="1">
      <alignment horizontal="left" wrapText="1"/>
    </xf>
    <xf numFmtId="0" fontId="24" fillId="2" borderId="0" xfId="0" applyFont="1" applyFill="1" applyAlignment="1" applyProtection="1">
      <alignment wrapText="1"/>
    </xf>
    <xf numFmtId="0" fontId="22" fillId="2" borderId="0" xfId="0" applyFont="1" applyFill="1" applyAlignment="1" applyProtection="1">
      <alignment wrapText="1"/>
    </xf>
    <xf numFmtId="0" fontId="38" fillId="2" borderId="0" xfId="0" applyFont="1" applyFill="1" applyAlignment="1" applyProtection="1">
      <alignment horizontal="left"/>
    </xf>
    <xf numFmtId="0" fontId="22" fillId="11" borderId="0" xfId="0" applyFont="1" applyFill="1" applyAlignment="1" applyProtection="1">
      <alignment wrapText="1"/>
    </xf>
    <xf numFmtId="0" fontId="22" fillId="11" borderId="0" xfId="0" applyFont="1" applyFill="1" applyAlignment="1" applyProtection="1">
      <alignment vertical="top" wrapText="1"/>
    </xf>
    <xf numFmtId="0" fontId="22" fillId="2" borderId="0" xfId="0" applyFont="1" applyFill="1" applyAlignment="1" applyProtection="1">
      <alignment horizontal="left" vertical="top" wrapText="1"/>
    </xf>
    <xf numFmtId="0" fontId="22" fillId="11" borderId="0" xfId="0" applyFont="1" applyFill="1" applyAlignment="1" applyProtection="1">
      <alignment horizontal="left" vertical="top" wrapText="1"/>
    </xf>
    <xf numFmtId="0" fontId="24" fillId="11" borderId="0" xfId="0" applyFont="1" applyFill="1" applyAlignment="1" applyProtection="1"/>
    <xf numFmtId="0" fontId="22" fillId="11" borderId="0" xfId="0" applyFont="1" applyFill="1" applyAlignment="1" applyProtection="1">
      <alignment horizontal="center" vertical="top" wrapText="1"/>
    </xf>
    <xf numFmtId="0" fontId="8" fillId="2" borderId="7" xfId="0" applyFont="1" applyFill="1" applyBorder="1" applyAlignment="1" applyProtection="1">
      <alignment horizontal="left"/>
    </xf>
    <xf numFmtId="0" fontId="62" fillId="2" borderId="0" xfId="0" applyFont="1" applyFill="1" applyAlignment="1" applyProtection="1">
      <alignment vertical="center"/>
    </xf>
    <xf numFmtId="0" fontId="66" fillId="2" borderId="0" xfId="0" applyFont="1" applyFill="1" applyAlignment="1" applyProtection="1">
      <alignment vertical="center"/>
    </xf>
    <xf numFmtId="0" fontId="0" fillId="2" borderId="0" xfId="0" applyFill="1" applyAlignment="1" applyProtection="1">
      <alignment horizontal="left"/>
    </xf>
    <xf numFmtId="0" fontId="69" fillId="2" borderId="7" xfId="2" applyFont="1" applyFill="1" applyBorder="1" applyAlignment="1" applyProtection="1">
      <alignment horizontal="center" vertical="center"/>
    </xf>
    <xf numFmtId="0" fontId="64" fillId="2" borderId="7" xfId="2" applyFont="1" applyFill="1" applyBorder="1" applyAlignment="1" applyProtection="1"/>
    <xf numFmtId="0" fontId="21" fillId="2" borderId="7" xfId="2" applyFont="1" applyFill="1" applyBorder="1" applyAlignment="1" applyProtection="1"/>
    <xf numFmtId="0" fontId="21" fillId="2" borderId="7" xfId="2" applyFont="1" applyFill="1" applyBorder="1" applyAlignment="1" applyProtection="1">
      <alignment horizontal="left"/>
    </xf>
    <xf numFmtId="0" fontId="69" fillId="2" borderId="0" xfId="2" applyFont="1" applyFill="1" applyAlignment="1" applyProtection="1">
      <alignment horizontal="center" vertical="center"/>
    </xf>
    <xf numFmtId="0" fontId="64" fillId="2" borderId="0" xfId="2" applyFont="1" applyFill="1" applyAlignment="1" applyProtection="1">
      <alignment horizontal="left" vertical="center"/>
    </xf>
    <xf numFmtId="0" fontId="64" fillId="2" borderId="0" xfId="2" applyFont="1" applyFill="1" applyAlignment="1" applyProtection="1">
      <alignment horizontal="left" vertical="top"/>
    </xf>
    <xf numFmtId="0" fontId="62" fillId="2" borderId="7" xfId="2" applyFont="1" applyFill="1" applyBorder="1" applyAlignment="1" applyProtection="1"/>
    <xf numFmtId="0" fontId="13" fillId="2" borderId="7" xfId="2" applyFont="1" applyFill="1" applyBorder="1" applyAlignment="1" applyProtection="1"/>
    <xf numFmtId="0" fontId="55" fillId="2" borderId="7" xfId="2" applyFont="1" applyFill="1" applyBorder="1" applyAlignment="1" applyProtection="1">
      <alignment horizontal="left" vertical="center"/>
    </xf>
    <xf numFmtId="0" fontId="13" fillId="2" borderId="7" xfId="2" applyFont="1" applyFill="1" applyBorder="1" applyAlignment="1" applyProtection="1">
      <alignment horizontal="left"/>
    </xf>
    <xf numFmtId="0" fontId="13" fillId="2" borderId="0" xfId="2" applyFont="1" applyFill="1" applyBorder="1" applyAlignment="1" applyProtection="1">
      <alignment horizontal="left"/>
    </xf>
    <xf numFmtId="0" fontId="58" fillId="13" borderId="0" xfId="0" applyFont="1" applyFill="1" applyProtection="1"/>
    <xf numFmtId="0" fontId="58" fillId="13" borderId="0" xfId="0" applyFont="1" applyFill="1" applyAlignment="1" applyProtection="1">
      <alignment horizontal="center"/>
    </xf>
    <xf numFmtId="0" fontId="0" fillId="2" borderId="7" xfId="0" applyFill="1" applyBorder="1" applyAlignment="1" applyProtection="1">
      <alignment horizontal="left"/>
    </xf>
    <xf numFmtId="0" fontId="62" fillId="13" borderId="0" xfId="2" applyFont="1" applyFill="1" applyAlignment="1" applyProtection="1">
      <alignment horizontal="left"/>
    </xf>
    <xf numFmtId="0" fontId="65" fillId="13" borderId="0" xfId="0" applyFont="1" applyFill="1" applyAlignment="1" applyProtection="1">
      <alignment horizontal="left"/>
    </xf>
    <xf numFmtId="0" fontId="11" fillId="2" borderId="7" xfId="2" applyFont="1" applyFill="1" applyBorder="1" applyAlignment="1" applyProtection="1">
      <alignment horizontal="left"/>
    </xf>
    <xf numFmtId="0" fontId="13" fillId="2" borderId="7" xfId="2" applyFont="1" applyFill="1" applyBorder="1" applyAlignment="1" applyProtection="1">
      <alignment vertical="top"/>
    </xf>
    <xf numFmtId="0" fontId="62" fillId="2" borderId="0" xfId="2" applyFont="1" applyFill="1" applyAlignment="1" applyProtection="1">
      <alignment horizontal="left"/>
    </xf>
    <xf numFmtId="0" fontId="64" fillId="2" borderId="7" xfId="2" applyFont="1" applyFill="1" applyBorder="1" applyAlignment="1" applyProtection="1">
      <alignment vertical="top"/>
    </xf>
    <xf numFmtId="0" fontId="64" fillId="2" borderId="0" xfId="2" applyFont="1" applyFill="1" applyAlignment="1" applyProtection="1">
      <alignment horizontal="left" vertical="center" wrapText="1"/>
    </xf>
    <xf numFmtId="0" fontId="64" fillId="2" borderId="7" xfId="0"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2" fillId="2" borderId="0" xfId="0" applyFont="1" applyFill="1" applyBorder="1" applyAlignment="1" applyProtection="1">
      <alignment horizontal="left" vertical="center" wrapText="1"/>
    </xf>
    <xf numFmtId="0" fontId="78" fillId="2" borderId="0" xfId="0" applyFont="1" applyFill="1" applyAlignment="1" applyProtection="1">
      <alignment horizontal="left" vertical="center" wrapText="1"/>
    </xf>
    <xf numFmtId="0" fontId="64" fillId="2" borderId="0" xfId="0" applyFont="1" applyFill="1" applyBorder="1" applyAlignment="1" applyProtection="1">
      <alignment horizontal="left" vertical="center" wrapText="1"/>
    </xf>
    <xf numFmtId="0" fontId="61" fillId="2" borderId="0" xfId="0" applyFont="1" applyFill="1" applyAlignment="1" applyProtection="1">
      <alignment horizontal="left" vertical="center" wrapText="1"/>
    </xf>
    <xf numFmtId="0" fontId="79" fillId="2" borderId="0" xfId="0" applyFont="1" applyFill="1" applyAlignment="1" applyProtection="1">
      <alignment horizontal="left" vertical="center"/>
    </xf>
    <xf numFmtId="0" fontId="0" fillId="9" borderId="0" xfId="0" applyFill="1"/>
    <xf numFmtId="0" fontId="45" fillId="4" borderId="0" xfId="0" applyFont="1" applyFill="1" applyBorder="1" applyAlignment="1">
      <alignment horizontal="left" vertical="center" wrapText="1"/>
    </xf>
    <xf numFmtId="0" fontId="64" fillId="2" borderId="0" xfId="0" applyFont="1" applyFill="1" applyAlignment="1" applyProtection="1">
      <alignment horizontal="left" wrapText="1"/>
    </xf>
    <xf numFmtId="0" fontId="64" fillId="2" borderId="7" xfId="2" applyFont="1" applyFill="1" applyBorder="1" applyAlignment="1" applyProtection="1">
      <alignment horizontal="left" vertical="center"/>
    </xf>
    <xf numFmtId="0" fontId="61" fillId="2" borderId="0" xfId="2" applyFont="1" applyFill="1" applyProtection="1"/>
    <xf numFmtId="0" fontId="86" fillId="2" borderId="0" xfId="0" applyFont="1" applyFill="1" applyAlignment="1" applyProtection="1">
      <alignment horizontal="left" vertical="center"/>
    </xf>
    <xf numFmtId="0" fontId="88" fillId="2" borderId="0" xfId="2" applyFont="1" applyFill="1" applyAlignment="1" applyProtection="1">
      <alignment horizontal="left" vertical="center"/>
    </xf>
    <xf numFmtId="0" fontId="88" fillId="2" borderId="7" xfId="2" applyFont="1" applyFill="1" applyBorder="1" applyAlignment="1" applyProtection="1">
      <alignment horizontal="left" vertical="center"/>
    </xf>
    <xf numFmtId="0" fontId="88" fillId="2" borderId="0" xfId="2" applyFont="1" applyFill="1" applyAlignment="1" applyProtection="1">
      <alignment vertical="center"/>
    </xf>
    <xf numFmtId="0" fontId="86" fillId="2" borderId="7" xfId="0" applyFont="1" applyFill="1" applyBorder="1" applyAlignment="1" applyProtection="1">
      <alignment horizontal="left" vertical="center"/>
    </xf>
    <xf numFmtId="0" fontId="89" fillId="2" borderId="0" xfId="0" applyFont="1" applyFill="1" applyAlignment="1" applyProtection="1">
      <alignment vertical="center"/>
    </xf>
    <xf numFmtId="0" fontId="86" fillId="2" borderId="0" xfId="0" applyFont="1" applyFill="1" applyBorder="1" applyAlignment="1" applyProtection="1">
      <alignment horizontal="left" vertical="center"/>
    </xf>
    <xf numFmtId="0" fontId="88" fillId="2" borderId="0" xfId="2" applyFont="1" applyFill="1" applyAlignment="1" applyProtection="1">
      <alignment vertical="top"/>
    </xf>
    <xf numFmtId="0" fontId="88" fillId="2" borderId="0" xfId="2" applyFont="1" applyFill="1" applyAlignment="1" applyProtection="1"/>
    <xf numFmtId="0" fontId="88" fillId="13" borderId="0" xfId="2" applyFont="1" applyFill="1" applyAlignment="1" applyProtection="1">
      <alignment vertical="top"/>
    </xf>
    <xf numFmtId="0" fontId="90" fillId="2" borderId="7" xfId="2" applyFont="1" applyFill="1" applyBorder="1" applyAlignment="1" applyProtection="1"/>
    <xf numFmtId="0" fontId="90" fillId="2" borderId="0" xfId="2" applyFont="1" applyFill="1" applyAlignment="1" applyProtection="1"/>
    <xf numFmtId="0" fontId="90" fillId="2" borderId="0" xfId="2" applyFont="1" applyFill="1" applyAlignment="1" applyProtection="1">
      <alignment vertical="top"/>
    </xf>
    <xf numFmtId="0" fontId="88" fillId="2" borderId="7" xfId="2" applyFont="1" applyFill="1" applyBorder="1" applyAlignment="1" applyProtection="1"/>
    <xf numFmtId="0" fontId="88" fillId="2" borderId="7" xfId="2" applyFont="1" applyFill="1" applyBorder="1" applyAlignment="1" applyProtection="1">
      <alignment vertical="top"/>
    </xf>
    <xf numFmtId="0" fontId="8" fillId="13" borderId="0" xfId="0" applyFont="1" applyFill="1" applyBorder="1" applyProtection="1"/>
    <xf numFmtId="0" fontId="67" fillId="13" borderId="0" xfId="0" applyFont="1" applyFill="1" applyBorder="1" applyAlignment="1" applyProtection="1">
      <alignment horizontal="center" vertical="center"/>
    </xf>
    <xf numFmtId="0" fontId="86" fillId="13" borderId="0" xfId="0" applyFont="1" applyFill="1" applyBorder="1" applyAlignment="1" applyProtection="1">
      <alignment horizontal="left" vertical="center"/>
    </xf>
    <xf numFmtId="0" fontId="8" fillId="13" borderId="0" xfId="0" applyFont="1" applyFill="1" applyBorder="1" applyAlignment="1" applyProtection="1">
      <alignment horizontal="center"/>
    </xf>
    <xf numFmtId="0" fontId="70" fillId="2" borderId="0" xfId="2" applyFont="1" applyFill="1" applyAlignment="1" applyProtection="1">
      <alignment vertical="center"/>
    </xf>
    <xf numFmtId="0" fontId="59" fillId="2" borderId="9" xfId="2" applyFont="1" applyFill="1" applyBorder="1" applyAlignment="1" applyProtection="1">
      <alignment horizontal="left" vertical="center"/>
    </xf>
    <xf numFmtId="0" fontId="59" fillId="2" borderId="10" xfId="2" applyFont="1" applyFill="1" applyBorder="1" applyAlignment="1" applyProtection="1">
      <alignment horizontal="left" vertical="center"/>
    </xf>
    <xf numFmtId="0" fontId="59" fillId="2" borderId="11" xfId="2" applyFont="1" applyFill="1" applyBorder="1" applyAlignment="1" applyProtection="1">
      <alignment horizontal="left" vertical="center"/>
    </xf>
    <xf numFmtId="0" fontId="61" fillId="2" borderId="0" xfId="2" applyFont="1" applyFill="1" applyAlignment="1" applyProtection="1">
      <alignment horizontal="left" vertical="center"/>
    </xf>
    <xf numFmtId="0" fontId="61" fillId="2" borderId="0" xfId="2" applyFont="1" applyFill="1" applyAlignment="1" applyProtection="1">
      <alignment horizontal="left" vertical="top"/>
    </xf>
    <xf numFmtId="0" fontId="13" fillId="2" borderId="12" xfId="2" applyFont="1" applyFill="1" applyBorder="1" applyAlignment="1" applyProtection="1"/>
    <xf numFmtId="0" fontId="13" fillId="2" borderId="13" xfId="2" applyFont="1" applyFill="1" applyBorder="1" applyAlignment="1" applyProtection="1"/>
    <xf numFmtId="0" fontId="13" fillId="2" borderId="14" xfId="2" applyFont="1" applyFill="1" applyBorder="1" applyAlignment="1" applyProtection="1"/>
    <xf numFmtId="0" fontId="13" fillId="2" borderId="15" xfId="2" applyFont="1" applyFill="1" applyBorder="1" applyAlignment="1" applyProtection="1"/>
    <xf numFmtId="0" fontId="13" fillId="2" borderId="16" xfId="2" applyFont="1" applyFill="1" applyBorder="1" applyAlignment="1" applyProtection="1"/>
    <xf numFmtId="0" fontId="13" fillId="2" borderId="17" xfId="2" applyFont="1" applyFill="1" applyBorder="1" applyAlignment="1" applyProtection="1"/>
    <xf numFmtId="0" fontId="59" fillId="2" borderId="12" xfId="2" applyFont="1" applyFill="1" applyBorder="1" applyAlignment="1" applyProtection="1">
      <alignment horizontal="left" vertical="center"/>
    </xf>
    <xf numFmtId="0" fontId="59" fillId="2" borderId="14" xfId="2" applyFont="1" applyFill="1" applyBorder="1" applyAlignment="1" applyProtection="1">
      <alignment horizontal="left" vertical="center"/>
    </xf>
    <xf numFmtId="0" fontId="59" fillId="2" borderId="16" xfId="2" applyFont="1" applyFill="1" applyBorder="1" applyAlignment="1" applyProtection="1">
      <alignment horizontal="left" vertical="center"/>
    </xf>
    <xf numFmtId="0" fontId="10" fillId="2" borderId="12" xfId="2" applyFont="1" applyFill="1" applyBorder="1" applyAlignment="1" applyProtection="1"/>
    <xf numFmtId="0" fontId="10" fillId="2" borderId="13" xfId="2" applyFont="1" applyFill="1" applyBorder="1" applyAlignment="1" applyProtection="1"/>
    <xf numFmtId="0" fontId="10" fillId="2" borderId="14" xfId="2" applyFont="1" applyFill="1" applyBorder="1" applyAlignment="1" applyProtection="1"/>
    <xf numFmtId="0" fontId="10" fillId="2" borderId="15" xfId="2" applyFont="1" applyFill="1" applyBorder="1" applyAlignment="1" applyProtection="1"/>
    <xf numFmtId="0" fontId="10" fillId="2" borderId="16" xfId="2" applyFont="1" applyFill="1" applyBorder="1" applyAlignment="1" applyProtection="1"/>
    <xf numFmtId="0" fontId="10" fillId="2" borderId="17" xfId="2" applyFont="1" applyFill="1" applyBorder="1" applyAlignment="1" applyProtection="1"/>
    <xf numFmtId="0" fontId="70" fillId="2" borderId="0" xfId="2" applyFont="1" applyFill="1" applyAlignment="1" applyProtection="1"/>
    <xf numFmtId="0" fontId="55" fillId="0" borderId="1" xfId="2" applyFont="1" applyBorder="1" applyAlignment="1" applyProtection="1">
      <alignment horizontal="center" vertical="center"/>
      <protection locked="0"/>
    </xf>
    <xf numFmtId="0" fontId="55" fillId="2" borderId="0" xfId="2" applyFont="1" applyFill="1" applyBorder="1" applyAlignment="1" applyProtection="1">
      <alignment vertical="center"/>
    </xf>
    <xf numFmtId="0" fontId="62" fillId="13" borderId="0" xfId="2" applyFont="1" applyFill="1" applyAlignment="1" applyProtection="1">
      <alignment vertical="center"/>
    </xf>
    <xf numFmtId="0" fontId="0" fillId="2" borderId="0" xfId="0" applyFill="1" applyBorder="1" applyAlignment="1" applyProtection="1">
      <alignment horizontal="left"/>
    </xf>
    <xf numFmtId="0" fontId="56" fillId="2" borderId="0" xfId="2" applyFont="1" applyFill="1" applyBorder="1" applyAlignment="1" applyProtection="1">
      <alignment horizontal="left" vertical="center"/>
    </xf>
    <xf numFmtId="0" fontId="59" fillId="2" borderId="0" xfId="0" applyFont="1" applyFill="1" applyAlignment="1" applyProtection="1">
      <alignment horizontal="left" vertical="top" wrapText="1"/>
    </xf>
    <xf numFmtId="0" fontId="59" fillId="2" borderId="0" xfId="2" applyFont="1" applyFill="1" applyAlignment="1" applyProtection="1">
      <alignment vertical="center"/>
    </xf>
    <xf numFmtId="0" fontId="70" fillId="2" borderId="0" xfId="2" applyFont="1" applyFill="1" applyAlignment="1" applyProtection="1">
      <alignment vertical="top"/>
    </xf>
    <xf numFmtId="0" fontId="59" fillId="2" borderId="12" xfId="2" applyFont="1" applyFill="1" applyBorder="1" applyAlignment="1" applyProtection="1">
      <alignment vertical="center"/>
    </xf>
    <xf numFmtId="0" fontId="61" fillId="2" borderId="12" xfId="2" applyFont="1" applyFill="1" applyBorder="1" applyAlignment="1" applyProtection="1">
      <alignment horizontal="left" vertical="center"/>
    </xf>
    <xf numFmtId="0" fontId="59" fillId="2" borderId="13" xfId="0" applyFont="1" applyFill="1" applyBorder="1" applyAlignment="1" applyProtection="1">
      <alignment horizontal="left" vertical="top" wrapText="1"/>
    </xf>
    <xf numFmtId="0" fontId="59" fillId="2" borderId="14" xfId="2" applyFont="1" applyFill="1" applyBorder="1" applyAlignment="1" applyProtection="1">
      <alignment vertical="center"/>
    </xf>
    <xf numFmtId="0" fontId="61" fillId="2" borderId="14" xfId="2" applyFont="1" applyFill="1" applyBorder="1" applyAlignment="1" applyProtection="1">
      <alignment horizontal="left" vertical="center"/>
    </xf>
    <xf numFmtId="0" fontId="59" fillId="2" borderId="15" xfId="0" applyFont="1" applyFill="1" applyBorder="1" applyAlignment="1" applyProtection="1">
      <alignment horizontal="left" vertical="top" wrapText="1"/>
    </xf>
    <xf numFmtId="0" fontId="59" fillId="2" borderId="16" xfId="2" applyFont="1" applyFill="1" applyBorder="1" applyAlignment="1" applyProtection="1">
      <alignment vertical="center"/>
    </xf>
    <xf numFmtId="0" fontId="61" fillId="2" borderId="16" xfId="2" applyFont="1" applyFill="1" applyBorder="1" applyAlignment="1" applyProtection="1">
      <alignment horizontal="left" vertical="center"/>
    </xf>
    <xf numFmtId="0" fontId="59" fillId="2" borderId="17" xfId="0" applyFont="1" applyFill="1" applyBorder="1" applyAlignment="1" applyProtection="1">
      <alignment horizontal="left" vertical="top" wrapText="1"/>
    </xf>
    <xf numFmtId="0" fontId="70" fillId="2" borderId="14" xfId="2" applyFont="1" applyFill="1" applyBorder="1" applyAlignment="1" applyProtection="1"/>
    <xf numFmtId="0" fontId="70" fillId="2" borderId="16" xfId="2" applyFont="1" applyFill="1" applyBorder="1" applyAlignment="1" applyProtection="1"/>
    <xf numFmtId="0" fontId="61" fillId="2" borderId="0" xfId="2" applyFont="1" applyFill="1" applyBorder="1" applyAlignment="1" applyProtection="1">
      <alignment vertical="top" wrapText="1"/>
    </xf>
    <xf numFmtId="0" fontId="61" fillId="2" borderId="0" xfId="2" applyFont="1" applyFill="1" applyAlignment="1" applyProtection="1">
      <alignment horizontal="left"/>
    </xf>
    <xf numFmtId="0" fontId="92" fillId="2" borderId="0" xfId="2" applyFont="1" applyFill="1" applyAlignment="1" applyProtection="1">
      <alignment horizontal="center" vertical="center"/>
    </xf>
    <xf numFmtId="0" fontId="93" fillId="2" borderId="0" xfId="2" applyFont="1" applyFill="1" applyAlignment="1" applyProtection="1"/>
    <xf numFmtId="0" fontId="22" fillId="2" borderId="0" xfId="0" applyFont="1" applyFill="1" applyAlignment="1" applyProtection="1">
      <alignment horizontal="center"/>
    </xf>
    <xf numFmtId="0" fontId="22" fillId="2" borderId="13" xfId="0" applyFont="1" applyFill="1" applyBorder="1" applyAlignment="1" applyProtection="1">
      <alignment horizontal="left" vertical="top" wrapText="1"/>
    </xf>
    <xf numFmtId="0" fontId="22" fillId="2" borderId="15" xfId="0" applyFont="1" applyFill="1" applyBorder="1" applyAlignment="1" applyProtection="1">
      <alignment horizontal="left" vertical="top" wrapText="1"/>
    </xf>
    <xf numFmtId="0" fontId="22" fillId="2" borderId="17" xfId="0" applyFont="1" applyFill="1" applyBorder="1" applyAlignment="1" applyProtection="1">
      <alignment horizontal="left" vertical="top" wrapText="1"/>
    </xf>
    <xf numFmtId="0" fontId="59" fillId="2" borderId="0" xfId="2" applyFont="1" applyFill="1" applyAlignment="1" applyProtection="1">
      <alignment vertical="top"/>
    </xf>
    <xf numFmtId="0" fontId="59" fillId="2" borderId="19" xfId="2" applyFont="1" applyFill="1" applyBorder="1" applyAlignment="1" applyProtection="1">
      <alignment vertical="center"/>
    </xf>
    <xf numFmtId="0" fontId="59" fillId="2" borderId="20" xfId="2" applyFont="1" applyFill="1" applyBorder="1" applyAlignment="1" applyProtection="1">
      <alignment vertical="center"/>
    </xf>
    <xf numFmtId="0" fontId="59" fillId="2" borderId="21" xfId="2" applyFont="1" applyFill="1" applyBorder="1" applyAlignment="1" applyProtection="1">
      <alignment vertical="center"/>
    </xf>
    <xf numFmtId="0" fontId="11" fillId="2" borderId="0" xfId="5" applyFill="1" applyBorder="1">
      <alignment horizontal="left" vertical="top" wrapText="1" indent="1" shrinkToFit="1"/>
      <protection locked="0"/>
    </xf>
    <xf numFmtId="0" fontId="61" fillId="2" borderId="0" xfId="2" applyFont="1" applyFill="1" applyAlignment="1" applyProtection="1">
      <alignment vertical="top"/>
    </xf>
    <xf numFmtId="0" fontId="64" fillId="2" borderId="0" xfId="0" applyFont="1" applyFill="1" applyProtection="1"/>
    <xf numFmtId="0" fontId="11" fillId="3" borderId="1" xfId="5" applyAlignment="1">
      <alignment horizontal="right" wrapText="1" indent="1" shrinkToFit="1"/>
      <protection locked="0"/>
    </xf>
    <xf numFmtId="0" fontId="16" fillId="12" borderId="0" xfId="0" applyFont="1" applyFill="1" applyBorder="1" applyAlignment="1" applyProtection="1">
      <alignment vertical="top" wrapText="1"/>
    </xf>
    <xf numFmtId="0" fontId="16" fillId="12" borderId="0" xfId="0" applyFont="1" applyFill="1" applyBorder="1" applyAlignment="1" applyProtection="1">
      <alignment horizontal="left" vertical="top" wrapText="1"/>
    </xf>
    <xf numFmtId="0" fontId="16" fillId="12" borderId="0" xfId="0" applyFont="1" applyFill="1" applyBorder="1" applyProtection="1"/>
    <xf numFmtId="0" fontId="16" fillId="12" borderId="0" xfId="0" applyFont="1" applyFill="1" applyBorder="1" applyAlignment="1" applyProtection="1">
      <alignment horizontal="center"/>
    </xf>
    <xf numFmtId="0" fontId="67" fillId="13" borderId="22" xfId="0" applyFont="1" applyFill="1" applyBorder="1" applyAlignment="1" applyProtection="1">
      <alignment horizontal="center" vertical="center"/>
    </xf>
    <xf numFmtId="0" fontId="86" fillId="13" borderId="22" xfId="0" applyFont="1" applyFill="1" applyBorder="1" applyAlignment="1" applyProtection="1">
      <alignment horizontal="left" vertical="center"/>
    </xf>
    <xf numFmtId="0" fontId="84" fillId="13" borderId="22" xfId="0" applyFont="1" applyFill="1" applyBorder="1" applyAlignment="1" applyProtection="1">
      <alignment horizontal="left" vertical="center"/>
    </xf>
    <xf numFmtId="0" fontId="23" fillId="13" borderId="22" xfId="0" applyFont="1" applyFill="1" applyBorder="1" applyAlignment="1" applyProtection="1">
      <alignment horizontal="left" vertical="center"/>
    </xf>
    <xf numFmtId="0" fontId="8" fillId="13" borderId="22" xfId="0" applyFont="1" applyFill="1" applyBorder="1" applyAlignment="1" applyProtection="1">
      <alignment horizontal="left" vertical="center" wrapText="1"/>
    </xf>
    <xf numFmtId="0" fontId="8" fillId="13" borderId="22" xfId="0" applyFont="1" applyFill="1" applyBorder="1" applyAlignment="1" applyProtection="1">
      <alignment vertical="center"/>
    </xf>
    <xf numFmtId="0" fontId="8" fillId="13" borderId="22" xfId="0" applyFont="1" applyFill="1" applyBorder="1" applyAlignment="1" applyProtection="1">
      <alignment horizontal="center" vertical="center"/>
    </xf>
    <xf numFmtId="0" fontId="85" fillId="13" borderId="22" xfId="0" applyFont="1" applyFill="1" applyBorder="1" applyAlignment="1" applyProtection="1">
      <alignment horizontal="center" vertical="center"/>
    </xf>
    <xf numFmtId="0" fontId="16" fillId="15" borderId="0" xfId="0" applyFont="1" applyFill="1" applyProtection="1"/>
    <xf numFmtId="0" fontId="17" fillId="15" borderId="0" xfId="0" applyFont="1" applyFill="1" applyProtection="1"/>
    <xf numFmtId="0" fontId="17" fillId="15" borderId="0" xfId="0" applyFont="1" applyFill="1" applyAlignment="1" applyProtection="1"/>
    <xf numFmtId="0" fontId="16" fillId="15" borderId="0" xfId="0" applyFont="1" applyFill="1" applyBorder="1" applyProtection="1"/>
    <xf numFmtId="0" fontId="8" fillId="15" borderId="22" xfId="0" applyFont="1" applyFill="1" applyBorder="1" applyAlignment="1" applyProtection="1">
      <alignment vertical="center"/>
    </xf>
    <xf numFmtId="0" fontId="8" fillId="15" borderId="0" xfId="0" applyFont="1" applyFill="1" applyAlignment="1" applyProtection="1">
      <alignment vertical="center"/>
    </xf>
    <xf numFmtId="0" fontId="13" fillId="15" borderId="0" xfId="2" applyFont="1" applyFill="1" applyProtection="1"/>
    <xf numFmtId="0" fontId="13" fillId="15" borderId="0" xfId="2" applyFont="1" applyFill="1" applyAlignment="1" applyProtection="1"/>
    <xf numFmtId="0" fontId="13" fillId="15" borderId="7" xfId="2" applyFont="1" applyFill="1" applyBorder="1" applyProtection="1"/>
    <xf numFmtId="0" fontId="62" fillId="15" borderId="0" xfId="2" applyFont="1" applyFill="1" applyAlignment="1" applyProtection="1">
      <alignment vertical="center"/>
    </xf>
    <xf numFmtId="0" fontId="8" fillId="15" borderId="7" xfId="0" applyFont="1" applyFill="1" applyBorder="1" applyProtection="1"/>
    <xf numFmtId="0" fontId="60" fillId="15" borderId="0" xfId="0" applyFont="1" applyFill="1" applyBorder="1" applyAlignment="1" applyProtection="1">
      <alignment vertical="center"/>
    </xf>
    <xf numFmtId="0" fontId="8" fillId="15" borderId="0" xfId="0" applyFont="1" applyFill="1" applyProtection="1"/>
    <xf numFmtId="0" fontId="22" fillId="15" borderId="0" xfId="0" applyFont="1" applyFill="1" applyProtection="1"/>
    <xf numFmtId="0" fontId="39" fillId="15" borderId="0" xfId="0" applyFont="1" applyFill="1" applyProtection="1"/>
    <xf numFmtId="0" fontId="40" fillId="15" borderId="0" xfId="0" applyFont="1" applyFill="1" applyAlignment="1" applyProtection="1">
      <alignment wrapText="1"/>
    </xf>
    <xf numFmtId="0" fontId="10" fillId="15" borderId="0" xfId="0" applyFont="1" applyFill="1" applyAlignment="1" applyProtection="1">
      <alignment horizontal="right"/>
    </xf>
    <xf numFmtId="0" fontId="39" fillId="15" borderId="0" xfId="0" applyFont="1" applyFill="1" applyAlignment="1" applyProtection="1">
      <alignment wrapText="1"/>
    </xf>
    <xf numFmtId="0" fontId="8" fillId="15" borderId="0" xfId="0" applyFont="1" applyFill="1" applyBorder="1" applyProtection="1"/>
    <xf numFmtId="0" fontId="60" fillId="15" borderId="0" xfId="0" applyFont="1" applyFill="1" applyAlignment="1" applyProtection="1">
      <alignment vertical="center"/>
    </xf>
    <xf numFmtId="0" fontId="13" fillId="15" borderId="0" xfId="2" applyFont="1" applyFill="1" applyAlignment="1" applyProtection="1">
      <alignment vertical="center"/>
    </xf>
    <xf numFmtId="0" fontId="13" fillId="15" borderId="0" xfId="2" applyFont="1" applyFill="1" applyAlignment="1" applyProtection="1">
      <alignment vertical="top"/>
    </xf>
    <xf numFmtId="0" fontId="75" fillId="15" borderId="0" xfId="2" applyFont="1" applyFill="1" applyAlignment="1" applyProtection="1"/>
    <xf numFmtId="0" fontId="91" fillId="15" borderId="0" xfId="2" applyFont="1" applyFill="1" applyAlignment="1" applyProtection="1"/>
    <xf numFmtId="0" fontId="62" fillId="15" borderId="0" xfId="2" applyFont="1" applyFill="1" applyAlignment="1" applyProtection="1"/>
    <xf numFmtId="0" fontId="58" fillId="15" borderId="0" xfId="0" applyFont="1" applyFill="1" applyProtection="1"/>
    <xf numFmtId="0" fontId="53" fillId="2" borderId="0" xfId="2" applyFont="1" applyFill="1" applyAlignment="1" applyProtection="1">
      <alignment horizontal="center"/>
    </xf>
    <xf numFmtId="0" fontId="26" fillId="2" borderId="0" xfId="2" applyFont="1" applyFill="1" applyAlignment="1" applyProtection="1">
      <alignment horizontal="left"/>
    </xf>
    <xf numFmtId="0" fontId="52" fillId="2" borderId="0" xfId="2" applyFont="1" applyFill="1" applyAlignment="1" applyProtection="1"/>
    <xf numFmtId="0" fontId="52" fillId="2" borderId="0" xfId="2" applyFont="1" applyFill="1" applyAlignment="1" applyProtection="1">
      <alignment horizontal="left"/>
    </xf>
    <xf numFmtId="0" fontId="8" fillId="2" borderId="0" xfId="0" applyFont="1" applyFill="1" applyAlignment="1" applyProtection="1"/>
    <xf numFmtId="0" fontId="8" fillId="15" borderId="0" xfId="0" applyFont="1" applyFill="1" applyAlignment="1" applyProtection="1"/>
    <xf numFmtId="0" fontId="60" fillId="13" borderId="0" xfId="2" applyFont="1" applyFill="1" applyAlignment="1" applyProtection="1">
      <alignment vertical="center"/>
    </xf>
    <xf numFmtId="0" fontId="97" fillId="4" borderId="0" xfId="0" applyFont="1" applyFill="1" applyAlignment="1"/>
    <xf numFmtId="0" fontId="77" fillId="9" borderId="0" xfId="4" applyFill="1" applyBorder="1" applyAlignment="1">
      <alignment vertical="top" wrapText="1" shrinkToFit="1"/>
      <protection locked="0"/>
    </xf>
    <xf numFmtId="0" fontId="11" fillId="3" borderId="1" xfId="0" applyFont="1" applyFill="1" applyBorder="1" applyProtection="1">
      <protection locked="0"/>
    </xf>
    <xf numFmtId="166" fontId="11" fillId="3" borderId="1" xfId="1" applyNumberFormat="1" applyFont="1" applyFill="1" applyBorder="1" applyAlignment="1" applyProtection="1">
      <alignment horizontal="right" vertical="center"/>
      <protection locked="0"/>
    </xf>
    <xf numFmtId="1" fontId="11" fillId="3" borderId="1" xfId="3" applyNumberFormat="1" applyFont="1" applyFill="1" applyBorder="1" applyProtection="1">
      <protection locked="0"/>
    </xf>
    <xf numFmtId="0" fontId="20" fillId="0" borderId="0" xfId="2" applyAlignment="1">
      <alignment horizontal="center" vertical="center" wrapText="1"/>
    </xf>
    <xf numFmtId="0" fontId="89" fillId="16" borderId="0" xfId="0" applyFont="1" applyFill="1" applyAlignment="1" applyProtection="1">
      <alignment vertical="center"/>
    </xf>
    <xf numFmtId="0" fontId="62" fillId="2" borderId="0" xfId="0" applyFont="1" applyFill="1" applyBorder="1" applyAlignment="1" applyProtection="1">
      <alignment horizontal="left" vertical="center"/>
    </xf>
    <xf numFmtId="0" fontId="57" fillId="2" borderId="0" xfId="2" applyFont="1" applyFill="1" applyAlignment="1" applyProtection="1">
      <alignment horizontal="left" vertical="center"/>
    </xf>
    <xf numFmtId="0" fontId="59" fillId="2" borderId="0" xfId="2" applyFont="1" applyFill="1" applyAlignment="1" applyProtection="1">
      <alignment horizontal="left" vertical="center"/>
    </xf>
    <xf numFmtId="0" fontId="98" fillId="2" borderId="0" xfId="0" applyFont="1" applyFill="1"/>
    <xf numFmtId="0" fontId="98" fillId="2" borderId="7" xfId="0" applyFont="1" applyFill="1" applyBorder="1"/>
    <xf numFmtId="0" fontId="0" fillId="2" borderId="7" xfId="0" applyFill="1" applyBorder="1" applyAlignment="1">
      <alignment horizontal="left"/>
    </xf>
    <xf numFmtId="0" fontId="0" fillId="2" borderId="0" xfId="0" applyFill="1" applyAlignment="1">
      <alignment horizontal="left"/>
    </xf>
    <xf numFmtId="0" fontId="99" fillId="2" borderId="7" xfId="2" applyFont="1" applyFill="1" applyBorder="1" applyAlignment="1" applyProtection="1"/>
    <xf numFmtId="0" fontId="92" fillId="2" borderId="0" xfId="2" applyFont="1" applyFill="1" applyAlignment="1" applyProtection="1">
      <alignment horizontal="left" vertical="top" wrapText="1"/>
    </xf>
    <xf numFmtId="0" fontId="93" fillId="2" borderId="0" xfId="2" applyFont="1" applyFill="1" applyAlignment="1" applyProtection="1">
      <alignment horizontal="left" vertical="top" wrapText="1"/>
    </xf>
    <xf numFmtId="0" fontId="22" fillId="15" borderId="0" xfId="0" applyFont="1" applyFill="1" applyAlignment="1" applyProtection="1">
      <alignment horizontal="left" vertical="top" wrapText="1"/>
    </xf>
    <xf numFmtId="0" fontId="74" fillId="2" borderId="0" xfId="2" applyFont="1" applyFill="1" applyAlignment="1" applyProtection="1">
      <alignment horizontal="left"/>
    </xf>
    <xf numFmtId="0" fontId="8" fillId="3" borderId="1" xfId="0" applyFont="1" applyFill="1" applyBorder="1" applyAlignment="1" applyProtection="1">
      <alignment vertical="top" wrapText="1"/>
      <protection locked="0"/>
    </xf>
    <xf numFmtId="1" fontId="42" fillId="4" borderId="0" xfId="0" applyNumberFormat="1" applyFont="1" applyFill="1"/>
    <xf numFmtId="0" fontId="30" fillId="4" borderId="0" xfId="0" applyFont="1" applyFill="1" applyAlignment="1">
      <alignment vertical="center"/>
    </xf>
    <xf numFmtId="9" fontId="18" fillId="6" borderId="0" xfId="3" applyFont="1" applyFill="1" applyAlignment="1" applyProtection="1">
      <alignment horizontal="left" vertical="center"/>
    </xf>
    <xf numFmtId="0" fontId="61" fillId="2" borderId="0" xfId="6">
      <alignment horizontal="left" vertical="top" wrapText="1"/>
    </xf>
    <xf numFmtId="0" fontId="37" fillId="5" borderId="0" xfId="0" applyFont="1" applyFill="1" applyAlignment="1">
      <alignment vertical="center" wrapText="1"/>
    </xf>
    <xf numFmtId="0" fontId="88" fillId="2" borderId="0" xfId="2" applyFont="1" applyFill="1" applyAlignment="1">
      <alignment vertical="center"/>
    </xf>
    <xf numFmtId="0" fontId="8" fillId="2" borderId="0" xfId="0" applyFont="1" applyFill="1"/>
    <xf numFmtId="0" fontId="53" fillId="2" borderId="0" xfId="2" applyFont="1" applyFill="1" applyAlignment="1">
      <alignment horizontal="center"/>
    </xf>
    <xf numFmtId="0" fontId="88" fillId="2" borderId="0" xfId="2" applyFont="1" applyFill="1"/>
    <xf numFmtId="0" fontId="26" fillId="2" borderId="0" xfId="2" applyFont="1" applyFill="1" applyAlignment="1">
      <alignment horizontal="left"/>
    </xf>
    <xf numFmtId="0" fontId="52" fillId="2" borderId="0" xfId="2" applyFont="1" applyFill="1"/>
    <xf numFmtId="0" fontId="52" fillId="2" borderId="0" xfId="2" applyFont="1" applyFill="1" applyAlignment="1">
      <alignment horizontal="left"/>
    </xf>
    <xf numFmtId="0" fontId="8" fillId="2" borderId="0" xfId="0" applyFont="1" applyFill="1" applyAlignment="1">
      <alignment horizontal="center"/>
    </xf>
    <xf numFmtId="0" fontId="8" fillId="15" borderId="0" xfId="0" applyFont="1" applyFill="1"/>
    <xf numFmtId="0" fontId="53" fillId="2" borderId="7" xfId="2" applyFont="1" applyFill="1" applyBorder="1" applyAlignment="1">
      <alignment horizontal="center" vertical="center"/>
    </xf>
    <xf numFmtId="0" fontId="88" fillId="2" borderId="7" xfId="2" applyFont="1" applyFill="1" applyBorder="1"/>
    <xf numFmtId="0" fontId="62" fillId="2" borderId="7" xfId="2" applyFont="1" applyFill="1" applyBorder="1"/>
    <xf numFmtId="0" fontId="13" fillId="2" borderId="7" xfId="2" applyFont="1" applyFill="1" applyBorder="1"/>
    <xf numFmtId="0" fontId="13" fillId="2" borderId="7" xfId="2" applyFont="1" applyFill="1" applyBorder="1" applyAlignment="1">
      <alignment horizontal="left"/>
    </xf>
    <xf numFmtId="0" fontId="8" fillId="2" borderId="7" xfId="0" applyFont="1" applyFill="1" applyBorder="1"/>
    <xf numFmtId="0" fontId="8" fillId="2" borderId="7" xfId="0" applyFont="1" applyFill="1" applyBorder="1" applyAlignment="1">
      <alignment horizontal="center"/>
    </xf>
    <xf numFmtId="0" fontId="8" fillId="15" borderId="7" xfId="0" applyFont="1" applyFill="1" applyBorder="1"/>
    <xf numFmtId="0" fontId="99" fillId="2" borderId="0" xfId="2" applyFont="1" applyFill="1" applyBorder="1"/>
    <xf numFmtId="0" fontId="59" fillId="2" borderId="0" xfId="2" applyFont="1" applyFill="1" applyAlignment="1">
      <alignment vertical="center"/>
    </xf>
    <xf numFmtId="0" fontId="99" fillId="2" borderId="0" xfId="2" applyFont="1" applyFill="1"/>
    <xf numFmtId="0" fontId="76" fillId="9" borderId="0" xfId="2" applyFont="1" applyFill="1"/>
    <xf numFmtId="0" fontId="0" fillId="0" borderId="0" xfId="0" applyAlignment="1">
      <alignment vertical="center"/>
    </xf>
    <xf numFmtId="0" fontId="51" fillId="6" borderId="0" xfId="0" applyFont="1" applyFill="1"/>
    <xf numFmtId="0" fontId="17" fillId="6" borderId="0" xfId="0" applyFont="1" applyFill="1"/>
    <xf numFmtId="0" fontId="17" fillId="6" borderId="0" xfId="0" applyFont="1" applyFill="1" applyAlignment="1">
      <alignment horizontal="left" vertical="center"/>
    </xf>
    <xf numFmtId="0" fontId="13" fillId="9" borderId="0" xfId="2" applyFont="1" applyFill="1"/>
    <xf numFmtId="0" fontId="104" fillId="9" borderId="0" xfId="2" applyFont="1" applyFill="1" applyAlignment="1">
      <alignment horizontal="left" vertical="center"/>
    </xf>
    <xf numFmtId="0" fontId="52" fillId="7" borderId="0" xfId="2" applyFont="1" applyFill="1"/>
    <xf numFmtId="0" fontId="52" fillId="7" borderId="0" xfId="2" applyFont="1" applyFill="1" applyAlignment="1">
      <alignment horizontal="left" vertical="center"/>
    </xf>
    <xf numFmtId="0" fontId="13" fillId="9" borderId="0" xfId="2" applyFont="1" applyFill="1" applyAlignment="1">
      <alignment vertical="center"/>
    </xf>
    <xf numFmtId="0" fontId="53" fillId="9" borderId="0" xfId="2" applyFont="1" applyFill="1" applyAlignment="1">
      <alignment vertical="center"/>
    </xf>
    <xf numFmtId="0" fontId="54" fillId="9" borderId="0" xfId="2" applyFont="1" applyFill="1"/>
    <xf numFmtId="0" fontId="13" fillId="9" borderId="6" xfId="2" applyFont="1" applyFill="1" applyBorder="1"/>
    <xf numFmtId="0" fontId="54" fillId="9" borderId="6" xfId="2" applyFont="1" applyFill="1" applyBorder="1"/>
    <xf numFmtId="0" fontId="104" fillId="9" borderId="6" xfId="2" applyFont="1" applyFill="1" applyBorder="1" applyAlignment="1">
      <alignment horizontal="left" vertical="center"/>
    </xf>
    <xf numFmtId="0" fontId="13" fillId="9" borderId="0" xfId="2" applyFont="1" applyFill="1" applyAlignment="1">
      <alignment horizontal="left" vertical="center"/>
    </xf>
    <xf numFmtId="0" fontId="21" fillId="9" borderId="0" xfId="2" applyFont="1" applyFill="1"/>
    <xf numFmtId="0" fontId="102" fillId="9" borderId="0" xfId="2" applyFont="1" applyFill="1" applyAlignment="1">
      <alignment horizontal="left" vertical="center"/>
    </xf>
    <xf numFmtId="0" fontId="21" fillId="9" borderId="0" xfId="2" applyFont="1" applyFill="1" applyAlignment="1">
      <alignment vertical="center"/>
    </xf>
    <xf numFmtId="0" fontId="21" fillId="9" borderId="0" xfId="2" applyFont="1" applyFill="1" applyAlignment="1">
      <alignment vertical="center" wrapText="1"/>
    </xf>
    <xf numFmtId="0" fontId="21" fillId="9" borderId="6" xfId="2" applyFont="1" applyFill="1" applyBorder="1"/>
    <xf numFmtId="0" fontId="102" fillId="9" borderId="6" xfId="2" applyFont="1" applyFill="1" applyBorder="1" applyAlignment="1">
      <alignment horizontal="left" vertical="center"/>
    </xf>
    <xf numFmtId="0" fontId="53" fillId="9" borderId="0" xfId="2" applyFont="1" applyFill="1"/>
    <xf numFmtId="0" fontId="53" fillId="9" borderId="6" xfId="2" applyFont="1" applyFill="1" applyBorder="1"/>
    <xf numFmtId="0" fontId="13" fillId="9" borderId="6" xfId="2" applyFont="1" applyFill="1" applyBorder="1" applyAlignment="1">
      <alignment horizontal="left" vertical="center"/>
    </xf>
    <xf numFmtId="0" fontId="53" fillId="18" borderId="0" xfId="0" applyFont="1" applyFill="1" applyAlignment="1">
      <alignment vertical="center"/>
    </xf>
    <xf numFmtId="0" fontId="45" fillId="4" borderId="0" xfId="0" applyFont="1" applyFill="1" applyAlignment="1">
      <alignment horizontal="left" vertical="top" wrapText="1"/>
    </xf>
    <xf numFmtId="0" fontId="105" fillId="5" borderId="0" xfId="0" applyFont="1" applyFill="1" applyAlignment="1">
      <alignment horizontal="left"/>
    </xf>
    <xf numFmtId="0" fontId="61" fillId="2" borderId="0" xfId="0" applyFont="1" applyFill="1" applyAlignment="1" applyProtection="1">
      <alignment horizontal="center" vertical="top" wrapText="1"/>
    </xf>
    <xf numFmtId="0" fontId="30" fillId="2" borderId="0" xfId="0" applyFont="1" applyFill="1" applyAlignment="1">
      <alignment horizontal="left"/>
    </xf>
    <xf numFmtId="0" fontId="11" fillId="0" borderId="1" xfId="5" applyFill="1">
      <alignment horizontal="left" vertical="top" wrapText="1" indent="1" shrinkToFit="1"/>
      <protection locked="0"/>
    </xf>
    <xf numFmtId="0" fontId="107" fillId="19" borderId="0" xfId="0" applyFont="1" applyFill="1"/>
    <xf numFmtId="0" fontId="97" fillId="4" borderId="0" xfId="0" applyFont="1" applyFill="1" applyAlignment="1">
      <alignment horizontal="left" vertical="center"/>
    </xf>
    <xf numFmtId="0" fontId="107" fillId="19" borderId="0" xfId="0" applyFont="1" applyFill="1" applyAlignment="1">
      <alignment horizontal="left" vertical="center"/>
    </xf>
    <xf numFmtId="0" fontId="108" fillId="20" borderId="8" xfId="0" applyFont="1" applyFill="1" applyBorder="1" applyAlignment="1" applyProtection="1">
      <alignment horizontal="left" vertical="top" wrapText="1" shrinkToFit="1"/>
      <protection locked="0"/>
    </xf>
    <xf numFmtId="0" fontId="109" fillId="19" borderId="0" xfId="0" applyFont="1" applyFill="1"/>
    <xf numFmtId="2" fontId="110" fillId="19" borderId="0" xfId="0" applyNumberFormat="1" applyFont="1" applyFill="1" applyAlignment="1">
      <alignment horizontal="right" vertical="center"/>
    </xf>
    <xf numFmtId="0" fontId="45" fillId="4" borderId="0" xfId="0" applyFont="1" applyFill="1" applyAlignment="1">
      <alignment vertical="top" wrapText="1"/>
    </xf>
    <xf numFmtId="0" fontId="47" fillId="4" borderId="0" xfId="0" applyFont="1" applyFill="1" applyAlignment="1">
      <alignment vertical="center"/>
    </xf>
    <xf numFmtId="0" fontId="47" fillId="4" borderId="0" xfId="0" applyFont="1" applyFill="1" applyBorder="1" applyAlignment="1">
      <alignment horizontal="center" vertical="center"/>
    </xf>
    <xf numFmtId="0" fontId="47" fillId="4" borderId="0" xfId="0" applyFont="1" applyFill="1" applyAlignment="1">
      <alignment horizontal="center" vertical="center"/>
    </xf>
    <xf numFmtId="0" fontId="28" fillId="4" borderId="0" xfId="0" applyFont="1" applyFill="1" applyAlignment="1">
      <alignment vertical="top" wrapText="1"/>
    </xf>
    <xf numFmtId="0" fontId="45" fillId="4" borderId="0" xfId="0" applyFont="1" applyFill="1" applyAlignment="1">
      <alignment wrapText="1"/>
    </xf>
    <xf numFmtId="0" fontId="29" fillId="4" borderId="0" xfId="0" applyFont="1" applyFill="1" applyAlignment="1">
      <alignment vertical="top" wrapText="1"/>
    </xf>
    <xf numFmtId="0" fontId="29" fillId="4" borderId="0" xfId="0" applyFont="1" applyFill="1" applyAlignment="1">
      <alignment wrapText="1"/>
    </xf>
    <xf numFmtId="0" fontId="47" fillId="4" borderId="0" xfId="0" applyFont="1" applyFill="1" applyAlignment="1">
      <alignment horizontal="left" vertical="center"/>
    </xf>
    <xf numFmtId="2" fontId="113" fillId="4" borderId="0" xfId="1" applyNumberFormat="1" applyFont="1" applyFill="1" applyAlignment="1">
      <alignment horizontal="left"/>
    </xf>
    <xf numFmtId="0" fontId="113" fillId="4" borderId="0" xfId="0" applyFont="1" applyFill="1"/>
    <xf numFmtId="2" fontId="113" fillId="4" borderId="0" xfId="0" applyNumberFormat="1" applyFont="1" applyFill="1" applyAlignment="1">
      <alignment horizontal="left"/>
    </xf>
    <xf numFmtId="0" fontId="29" fillId="4" borderId="0" xfId="0" applyFont="1" applyFill="1" applyBorder="1" applyAlignment="1">
      <alignment vertical="center"/>
    </xf>
    <xf numFmtId="0" fontId="26" fillId="4" borderId="0" xfId="0" applyFont="1" applyFill="1" applyBorder="1" applyAlignment="1">
      <alignment vertical="center"/>
    </xf>
    <xf numFmtId="0" fontId="0" fillId="4" borderId="0" xfId="0" applyFill="1" applyBorder="1"/>
    <xf numFmtId="0" fontId="29" fillId="4" borderId="0" xfId="0" applyFont="1" applyFill="1" applyBorder="1" applyAlignment="1">
      <alignment horizontal="left" vertical="top" wrapText="1"/>
    </xf>
    <xf numFmtId="0" fontId="47" fillId="4" borderId="0" xfId="0" applyFont="1" applyFill="1" applyBorder="1" applyAlignment="1">
      <alignment vertical="center"/>
    </xf>
    <xf numFmtId="0" fontId="47" fillId="4" borderId="0" xfId="0" applyFont="1" applyFill="1" applyAlignment="1">
      <alignment horizontal="left"/>
    </xf>
    <xf numFmtId="0" fontId="26" fillId="4" borderId="0" xfId="0" applyFont="1" applyFill="1" applyAlignment="1">
      <alignment horizontal="left" vertical="center"/>
    </xf>
    <xf numFmtId="0" fontId="26" fillId="4" borderId="0" xfId="0" applyFont="1" applyFill="1" applyBorder="1" applyAlignment="1">
      <alignment horizontal="left" vertical="center"/>
    </xf>
    <xf numFmtId="0" fontId="11" fillId="4" borderId="0" xfId="0" applyFont="1" applyFill="1" applyBorder="1" applyAlignment="1" applyProtection="1">
      <alignment horizontal="center" vertical="center"/>
    </xf>
    <xf numFmtId="166" fontId="11" fillId="4" borderId="0" xfId="1" applyNumberFormat="1" applyFont="1" applyFill="1" applyBorder="1" applyAlignment="1" applyProtection="1">
      <alignment horizontal="right" vertical="center"/>
    </xf>
    <xf numFmtId="2" fontId="11" fillId="4" borderId="0" xfId="0" applyNumberFormat="1" applyFont="1" applyFill="1" applyBorder="1" applyAlignment="1" applyProtection="1">
      <alignment horizontal="right" vertical="center"/>
    </xf>
    <xf numFmtId="0" fontId="14" fillId="4" borderId="0" xfId="0" applyFont="1" applyFill="1" applyBorder="1" applyAlignment="1" applyProtection="1">
      <alignment horizontal="left" vertical="center"/>
    </xf>
    <xf numFmtId="0" fontId="0" fillId="4" borderId="0" xfId="0" applyFill="1" applyBorder="1" applyProtection="1"/>
    <xf numFmtId="0" fontId="11" fillId="4" borderId="0" xfId="0" applyFont="1" applyFill="1" applyBorder="1" applyProtection="1"/>
    <xf numFmtId="0" fontId="11" fillId="4" borderId="0" xfId="5" applyFill="1" applyBorder="1" applyProtection="1">
      <alignment horizontal="left" vertical="top" wrapText="1" indent="1" shrinkToFit="1"/>
    </xf>
    <xf numFmtId="0" fontId="11" fillId="4" borderId="0" xfId="0" applyFont="1" applyFill="1" applyBorder="1" applyAlignment="1" applyProtection="1"/>
    <xf numFmtId="0" fontId="97" fillId="4" borderId="0" xfId="0" applyFont="1" applyFill="1" applyBorder="1" applyAlignment="1" applyProtection="1">
      <alignment horizontal="left" vertical="center"/>
    </xf>
    <xf numFmtId="0" fontId="107" fillId="21" borderId="0" xfId="0" applyFont="1" applyFill="1" applyBorder="1" applyAlignment="1" applyProtection="1">
      <alignment horizontal="left" vertical="center"/>
    </xf>
    <xf numFmtId="43" fontId="11" fillId="5" borderId="0" xfId="1" applyFont="1" applyFill="1"/>
    <xf numFmtId="0" fontId="11" fillId="5" borderId="0" xfId="0" applyFont="1" applyFill="1" applyAlignment="1">
      <alignment horizontal="left"/>
    </xf>
    <xf numFmtId="0" fontId="30" fillId="5" borderId="0" xfId="0" applyFont="1" applyFill="1" applyAlignment="1">
      <alignment horizontal="left"/>
    </xf>
    <xf numFmtId="0" fontId="0" fillId="5" borderId="0" xfId="0" applyFill="1"/>
    <xf numFmtId="0" fontId="35" fillId="5" borderId="0" xfId="0" applyFont="1" applyFill="1" applyAlignment="1">
      <alignment horizontal="left" vertical="center" wrapText="1"/>
    </xf>
    <xf numFmtId="0" fontId="11" fillId="5" borderId="0" xfId="0" applyFont="1" applyFill="1" applyAlignment="1">
      <alignment horizontal="center"/>
    </xf>
    <xf numFmtId="0" fontId="53" fillId="2" borderId="0" xfId="2" applyFont="1" applyFill="1" applyBorder="1" applyAlignment="1" applyProtection="1">
      <alignment horizontal="center" vertical="center"/>
    </xf>
    <xf numFmtId="0" fontId="88" fillId="2" borderId="0" xfId="2" applyFont="1" applyFill="1" applyBorder="1" applyAlignment="1" applyProtection="1"/>
    <xf numFmtId="0" fontId="62" fillId="2" borderId="0" xfId="2" applyFont="1" applyFill="1" applyBorder="1" applyAlignment="1" applyProtection="1"/>
    <xf numFmtId="0" fontId="13" fillId="2" borderId="0" xfId="2" applyFont="1" applyFill="1" applyBorder="1" applyAlignment="1" applyProtection="1"/>
    <xf numFmtId="0" fontId="116" fillId="4" borderId="0" xfId="2" applyFont="1" applyFill="1" applyAlignment="1" applyProtection="1">
      <alignment horizontal="center"/>
    </xf>
    <xf numFmtId="0" fontId="116" fillId="4" borderId="0" xfId="2" applyFont="1" applyFill="1" applyAlignment="1" applyProtection="1">
      <alignment horizontal="center" vertical="center"/>
    </xf>
    <xf numFmtId="0" fontId="117" fillId="19" borderId="0" xfId="0" applyFont="1" applyFill="1" applyAlignment="1">
      <alignment horizontal="center" vertical="center"/>
    </xf>
    <xf numFmtId="0" fontId="117" fillId="19" borderId="0" xfId="0" applyFont="1" applyFill="1" applyAlignment="1">
      <alignment horizontal="center"/>
    </xf>
    <xf numFmtId="0" fontId="11" fillId="3" borderId="1" xfId="0" applyFont="1" applyFill="1" applyBorder="1" applyAlignment="1" applyProtection="1">
      <alignment horizontal="center" vertical="center" wrapText="1"/>
      <protection locked="0"/>
    </xf>
    <xf numFmtId="0" fontId="30" fillId="2" borderId="0" xfId="0" applyFont="1" applyFill="1" applyAlignment="1">
      <alignment horizontal="left" vertical="center"/>
    </xf>
    <xf numFmtId="0" fontId="22" fillId="2" borderId="0" xfId="0" applyFont="1" applyFill="1" applyAlignment="1" applyProtection="1">
      <alignment vertical="center" wrapText="1"/>
    </xf>
    <xf numFmtId="0" fontId="22" fillId="2" borderId="0" xfId="0" applyFont="1" applyFill="1" applyAlignment="1" applyProtection="1">
      <alignment horizontal="center" vertical="center" wrapText="1"/>
    </xf>
    <xf numFmtId="0" fontId="38" fillId="2" borderId="0" xfId="0" applyFont="1" applyFill="1" applyAlignment="1" applyProtection="1">
      <alignment horizontal="left" vertical="center"/>
    </xf>
    <xf numFmtId="0" fontId="22" fillId="11" borderId="0" xfId="0" applyFont="1" applyFill="1" applyAlignment="1" applyProtection="1">
      <alignment horizontal="center" vertical="center" wrapText="1"/>
    </xf>
    <xf numFmtId="0" fontId="22" fillId="11" borderId="0" xfId="0" applyFont="1" applyFill="1" applyAlignment="1" applyProtection="1">
      <alignment vertical="center" wrapText="1"/>
    </xf>
    <xf numFmtId="167" fontId="8" fillId="2" borderId="0" xfId="0" applyNumberFormat="1" applyFont="1" applyFill="1" applyProtection="1"/>
    <xf numFmtId="0" fontId="101" fillId="5" borderId="0" xfId="0" applyFont="1" applyFill="1" applyAlignment="1">
      <alignment vertical="center"/>
    </xf>
    <xf numFmtId="0" fontId="45" fillId="4" borderId="0" xfId="0" applyFont="1" applyFill="1" applyAlignment="1">
      <alignment horizontal="left" vertical="center" wrapText="1"/>
    </xf>
    <xf numFmtId="0" fontId="97" fillId="4" borderId="0" xfId="0" applyFont="1" applyFill="1"/>
    <xf numFmtId="2" fontId="11" fillId="4" borderId="0" xfId="0" applyNumberFormat="1" applyFont="1" applyFill="1" applyAlignment="1">
      <alignment horizontal="right" vertical="center"/>
    </xf>
    <xf numFmtId="0" fontId="107" fillId="21" borderId="0" xfId="0" applyFont="1" applyFill="1" applyAlignment="1">
      <alignment horizontal="left" vertical="center"/>
    </xf>
    <xf numFmtId="0" fontId="46" fillId="4" borderId="0" xfId="0" applyFont="1" applyFill="1"/>
    <xf numFmtId="0" fontId="116" fillId="4" borderId="0" xfId="8" applyFont="1" applyFill="1" applyAlignment="1">
      <alignment horizontal="center" vertical="center"/>
    </xf>
    <xf numFmtId="0" fontId="116" fillId="4" borderId="0" xfId="8" applyFont="1" applyFill="1" applyAlignment="1">
      <alignment horizontal="center"/>
    </xf>
    <xf numFmtId="0" fontId="27" fillId="5" borderId="0" xfId="0" applyFont="1" applyFill="1" applyAlignment="1">
      <alignment vertical="top" wrapText="1"/>
    </xf>
    <xf numFmtId="0" fontId="8" fillId="5" borderId="0" xfId="0" applyFont="1" applyFill="1" applyAlignment="1">
      <alignment vertical="top" wrapText="1"/>
    </xf>
    <xf numFmtId="0" fontId="108" fillId="20" borderId="0" xfId="0" applyFont="1" applyFill="1" applyBorder="1" applyAlignment="1" applyProtection="1">
      <alignment horizontal="left" vertical="top" wrapText="1" shrinkToFit="1"/>
      <protection locked="0"/>
    </xf>
    <xf numFmtId="0" fontId="0" fillId="0" borderId="0" xfId="0" applyFill="1" applyBorder="1"/>
    <xf numFmtId="0" fontId="26" fillId="0" borderId="0" xfId="0" applyFont="1" applyFill="1" applyBorder="1" applyAlignment="1">
      <alignment vertical="center"/>
    </xf>
    <xf numFmtId="0" fontId="0" fillId="0" borderId="0" xfId="0" applyFill="1" applyBorder="1" applyProtection="1"/>
    <xf numFmtId="0" fontId="97" fillId="0" borderId="0" xfId="0" applyFont="1" applyFill="1" applyBorder="1" applyAlignment="1">
      <alignment horizontal="left" vertical="center"/>
    </xf>
    <xf numFmtId="0" fontId="26" fillId="0" borderId="0" xfId="0" applyFont="1" applyFill="1" applyBorder="1" applyAlignment="1">
      <alignment horizontal="left" vertical="center"/>
    </xf>
    <xf numFmtId="0" fontId="11" fillId="0" borderId="0" xfId="0" applyFont="1" applyFill="1" applyBorder="1"/>
    <xf numFmtId="0" fontId="0" fillId="22" borderId="0" xfId="0" applyFill="1"/>
    <xf numFmtId="166" fontId="0" fillId="22" borderId="0" xfId="0" applyNumberFormat="1" applyFill="1"/>
    <xf numFmtId="166" fontId="0" fillId="0" borderId="0" xfId="0" applyNumberFormat="1"/>
    <xf numFmtId="43" fontId="0" fillId="22" borderId="0" xfId="0" applyNumberFormat="1" applyFill="1"/>
    <xf numFmtId="0" fontId="28" fillId="4" borderId="0" xfId="0" applyFont="1" applyFill="1" applyBorder="1" applyAlignment="1">
      <alignment vertical="center"/>
    </xf>
    <xf numFmtId="0" fontId="12" fillId="4" borderId="0" xfId="0" applyFont="1" applyFill="1" applyBorder="1" applyAlignment="1">
      <alignment horizontal="left" vertical="center"/>
    </xf>
    <xf numFmtId="0" fontId="12" fillId="4" borderId="0" xfId="0" applyFont="1" applyFill="1" applyAlignment="1">
      <alignment vertical="center"/>
    </xf>
    <xf numFmtId="0" fontId="111" fillId="4" borderId="0" xfId="0" applyFont="1" applyFill="1" applyAlignment="1">
      <alignment vertical="top" wrapText="1"/>
    </xf>
    <xf numFmtId="0" fontId="7" fillId="0" borderId="0" xfId="0" applyFont="1"/>
    <xf numFmtId="0" fontId="119" fillId="23" borderId="0" xfId="0" applyFont="1" applyFill="1"/>
    <xf numFmtId="0" fontId="0" fillId="23" borderId="0" xfId="0" applyFill="1"/>
    <xf numFmtId="0" fontId="0" fillId="0" borderId="0" xfId="0" applyAlignment="1">
      <alignment horizontal="right"/>
    </xf>
    <xf numFmtId="49" fontId="0" fillId="0" borderId="0" xfId="0" applyNumberFormat="1" applyAlignment="1">
      <alignment horizontal="right"/>
    </xf>
    <xf numFmtId="0" fontId="0" fillId="9" borderId="0" xfId="0" applyFill="1" applyAlignment="1">
      <alignment horizontal="left"/>
    </xf>
    <xf numFmtId="0" fontId="0" fillId="16" borderId="0" xfId="0" applyFill="1" applyAlignment="1">
      <alignment horizontal="left"/>
    </xf>
    <xf numFmtId="14" fontId="0" fillId="0" borderId="0" xfId="0" applyNumberFormat="1" applyAlignment="1">
      <alignment horizontal="right"/>
    </xf>
    <xf numFmtId="43" fontId="0" fillId="0" borderId="0" xfId="0" applyNumberFormat="1" applyAlignment="1">
      <alignment horizontal="right"/>
    </xf>
    <xf numFmtId="0" fontId="7" fillId="0" borderId="0" xfId="0" applyFont="1" applyFill="1" applyAlignment="1"/>
    <xf numFmtId="14" fontId="0" fillId="0" borderId="0" xfId="0" applyNumberFormat="1" applyFill="1" applyAlignment="1">
      <alignment horizontal="right"/>
    </xf>
    <xf numFmtId="0" fontId="0" fillId="0" borderId="0" xfId="0" applyFill="1" applyAlignment="1">
      <alignment horizontal="right"/>
    </xf>
    <xf numFmtId="43" fontId="0" fillId="0" borderId="0" xfId="0" applyNumberFormat="1" applyFill="1" applyAlignment="1">
      <alignment horizontal="right"/>
    </xf>
    <xf numFmtId="0" fontId="0" fillId="0" borderId="0" xfId="0" applyFill="1" applyAlignment="1"/>
    <xf numFmtId="0" fontId="28" fillId="4" borderId="0" xfId="0" applyFont="1" applyFill="1" applyAlignment="1">
      <alignment horizontal="right" vertical="center"/>
    </xf>
    <xf numFmtId="0" fontId="11" fillId="4" borderId="0" xfId="0" applyFont="1" applyFill="1" applyAlignment="1">
      <alignment horizontal="right"/>
    </xf>
    <xf numFmtId="0" fontId="97" fillId="4" borderId="0" xfId="0" applyFont="1" applyFill="1" applyAlignment="1">
      <alignment horizontal="right"/>
    </xf>
    <xf numFmtId="0" fontId="0" fillId="25" borderId="0" xfId="0" applyFill="1" applyAlignment="1"/>
    <xf numFmtId="0" fontId="120" fillId="25" borderId="0" xfId="0" applyFont="1" applyFill="1" applyAlignment="1"/>
    <xf numFmtId="166" fontId="0" fillId="0" borderId="0" xfId="0" applyNumberFormat="1" applyFill="1" applyBorder="1"/>
    <xf numFmtId="0" fontId="120" fillId="0" borderId="0" xfId="0" applyFont="1" applyFill="1"/>
    <xf numFmtId="0" fontId="55" fillId="0" borderId="0" xfId="0" applyFont="1" applyFill="1" applyBorder="1" applyAlignment="1">
      <alignment vertical="center"/>
    </xf>
    <xf numFmtId="0" fontId="55" fillId="0" borderId="0" xfId="0" applyFont="1" applyAlignment="1">
      <alignment vertical="center"/>
    </xf>
    <xf numFmtId="166" fontId="55" fillId="0" borderId="0" xfId="0" applyNumberFormat="1" applyFont="1" applyAlignment="1">
      <alignment vertical="center"/>
    </xf>
    <xf numFmtId="0" fontId="0" fillId="25" borderId="0" xfId="0" applyFill="1"/>
    <xf numFmtId="0" fontId="0" fillId="0" borderId="0" xfId="0" applyFill="1"/>
    <xf numFmtId="0" fontId="55" fillId="0" borderId="0" xfId="0" applyFont="1" applyFill="1" applyAlignment="1">
      <alignment horizontal="left"/>
    </xf>
    <xf numFmtId="0" fontId="55" fillId="0" borderId="0" xfId="0" applyFont="1" applyFill="1" applyAlignment="1">
      <alignment horizontal="left" vertical="center"/>
    </xf>
    <xf numFmtId="0" fontId="121" fillId="0" borderId="0" xfId="0" applyFont="1" applyFill="1" applyAlignment="1">
      <alignment horizontal="left"/>
    </xf>
    <xf numFmtId="0" fontId="55" fillId="0" borderId="0" xfId="0" applyFont="1" applyFill="1"/>
    <xf numFmtId="0" fontId="55" fillId="0" borderId="0" xfId="0" applyFont="1" applyFill="1" applyAlignment="1">
      <alignment horizontal="center" vertical="center"/>
    </xf>
    <xf numFmtId="0" fontId="55" fillId="0" borderId="0" xfId="0" applyFont="1" applyFill="1" applyAlignment="1">
      <alignment vertical="center" wrapText="1"/>
    </xf>
    <xf numFmtId="0" fontId="55" fillId="0" borderId="0" xfId="0" applyFont="1" applyAlignment="1">
      <alignment horizontal="left" vertical="center"/>
    </xf>
    <xf numFmtId="166" fontId="55" fillId="0" borderId="0" xfId="0" applyNumberFormat="1" applyFont="1" applyFill="1" applyAlignment="1">
      <alignment horizontal="left"/>
    </xf>
    <xf numFmtId="166" fontId="55" fillId="0" borderId="0" xfId="0" applyNumberFormat="1" applyFont="1" applyFill="1" applyAlignment="1">
      <alignment horizontal="left" vertical="center"/>
    </xf>
    <xf numFmtId="166" fontId="55" fillId="0" borderId="0" xfId="0" applyNumberFormat="1" applyFont="1" applyAlignment="1">
      <alignment horizontal="left" vertical="center"/>
    </xf>
    <xf numFmtId="0" fontId="55" fillId="0" borderId="0" xfId="0" applyFont="1" applyFill="1" applyAlignment="1">
      <alignment vertical="center"/>
    </xf>
    <xf numFmtId="0" fontId="122" fillId="0" borderId="0" xfId="0" applyFont="1" applyFill="1"/>
    <xf numFmtId="0" fontId="0" fillId="5" borderId="0" xfId="0" applyFill="1" applyAlignment="1"/>
    <xf numFmtId="0" fontId="55" fillId="0" borderId="0" xfId="0" applyFont="1"/>
    <xf numFmtId="0" fontId="55" fillId="0" borderId="0" xfId="0" applyNumberFormat="1" applyFont="1" applyFill="1" applyAlignment="1">
      <alignment horizontal="left" vertical="center"/>
    </xf>
    <xf numFmtId="0" fontId="55" fillId="0" borderId="0" xfId="0" applyNumberFormat="1" applyFont="1" applyFill="1" applyAlignment="1">
      <alignment horizontal="left"/>
    </xf>
    <xf numFmtId="2" fontId="0" fillId="22" borderId="0" xfId="0" applyNumberFormat="1" applyFill="1"/>
    <xf numFmtId="2" fontId="0" fillId="0" borderId="0" xfId="0" applyNumberFormat="1" applyFill="1" applyBorder="1"/>
    <xf numFmtId="2" fontId="0" fillId="0" borderId="0" xfId="0" applyNumberFormat="1"/>
    <xf numFmtId="2" fontId="55" fillId="0" borderId="0" xfId="0" applyNumberFormat="1" applyFont="1" applyFill="1" applyBorder="1" applyAlignment="1">
      <alignment vertical="center"/>
    </xf>
    <xf numFmtId="2" fontId="26" fillId="0" borderId="0" xfId="0" applyNumberFormat="1" applyFont="1" applyFill="1" applyBorder="1" applyAlignment="1">
      <alignment vertical="center"/>
    </xf>
    <xf numFmtId="2" fontId="55" fillId="0" borderId="0" xfId="0" applyNumberFormat="1" applyFont="1" applyAlignment="1">
      <alignment vertical="center"/>
    </xf>
    <xf numFmtId="2" fontId="0" fillId="0" borderId="0" xfId="0" applyNumberFormat="1" applyFill="1" applyBorder="1" applyProtection="1"/>
    <xf numFmtId="2" fontId="97" fillId="0" borderId="0" xfId="0" applyNumberFormat="1" applyFont="1" applyFill="1" applyBorder="1" applyAlignment="1">
      <alignment horizontal="left" vertical="center"/>
    </xf>
    <xf numFmtId="2" fontId="26" fillId="0" borderId="0" xfId="0" applyNumberFormat="1" applyFont="1" applyFill="1" applyBorder="1" applyAlignment="1">
      <alignment horizontal="left" vertical="center"/>
    </xf>
    <xf numFmtId="2" fontId="11" fillId="0" borderId="0" xfId="0" applyNumberFormat="1" applyFont="1" applyFill="1" applyBorder="1"/>
    <xf numFmtId="168" fontId="0" fillId="0" borderId="0" xfId="0" applyNumberFormat="1"/>
    <xf numFmtId="169" fontId="0" fillId="0" borderId="0" xfId="0" applyNumberFormat="1"/>
    <xf numFmtId="170" fontId="0" fillId="0" borderId="0" xfId="0" applyNumberFormat="1" applyFill="1" applyBorder="1"/>
    <xf numFmtId="170" fontId="55" fillId="0" borderId="0" xfId="0" applyNumberFormat="1" applyFont="1" applyFill="1" applyBorder="1" applyAlignment="1">
      <alignment vertical="center"/>
    </xf>
    <xf numFmtId="170" fontId="26" fillId="0" borderId="0" xfId="0" applyNumberFormat="1" applyFont="1" applyFill="1" applyBorder="1" applyAlignment="1">
      <alignment vertical="center"/>
    </xf>
    <xf numFmtId="170" fontId="0" fillId="0" borderId="0" xfId="0" applyNumberFormat="1"/>
    <xf numFmtId="170" fontId="55" fillId="0" borderId="0" xfId="0" applyNumberFormat="1" applyFont="1" applyAlignment="1">
      <alignment vertical="center"/>
    </xf>
    <xf numFmtId="170" fontId="0" fillId="0" borderId="0" xfId="0" applyNumberFormat="1" applyFill="1" applyBorder="1" applyProtection="1"/>
    <xf numFmtId="170" fontId="97" fillId="0" borderId="0" xfId="0" applyNumberFormat="1" applyFont="1" applyFill="1" applyBorder="1" applyAlignment="1">
      <alignment horizontal="left" vertical="center"/>
    </xf>
    <xf numFmtId="170" fontId="26" fillId="0" borderId="0" xfId="0" applyNumberFormat="1" applyFont="1" applyFill="1" applyBorder="1" applyAlignment="1">
      <alignment horizontal="left" vertical="center"/>
    </xf>
    <xf numFmtId="170" fontId="11" fillId="0" borderId="0" xfId="0" applyNumberFormat="1" applyFont="1" applyFill="1" applyBorder="1"/>
    <xf numFmtId="164" fontId="55" fillId="0" borderId="0" xfId="0" applyNumberFormat="1" applyFont="1" applyFill="1" applyBorder="1" applyAlignment="1">
      <alignment vertical="center"/>
    </xf>
    <xf numFmtId="169" fontId="0" fillId="0" borderId="0" xfId="0" applyNumberFormat="1" applyAlignment="1"/>
    <xf numFmtId="2" fontId="55" fillId="0" borderId="0" xfId="0" applyNumberFormat="1" applyFont="1" applyFill="1" applyAlignment="1">
      <alignment horizontal="left"/>
    </xf>
    <xf numFmtId="2" fontId="55" fillId="0" borderId="0" xfId="0" applyNumberFormat="1" applyFont="1" applyFill="1" applyAlignment="1">
      <alignment horizontal="left" vertical="center"/>
    </xf>
    <xf numFmtId="2" fontId="55" fillId="0" borderId="0" xfId="0" applyNumberFormat="1" applyFont="1" applyFill="1" applyAlignment="1">
      <alignment vertical="center" wrapText="1"/>
    </xf>
    <xf numFmtId="2" fontId="55" fillId="0" borderId="0" xfId="0" applyNumberFormat="1" applyFont="1" applyFill="1" applyAlignment="1">
      <alignment vertical="center"/>
    </xf>
    <xf numFmtId="2" fontId="55" fillId="0" borderId="0" xfId="0" applyNumberFormat="1" applyFont="1" applyAlignment="1">
      <alignment horizontal="left" vertical="center"/>
    </xf>
    <xf numFmtId="2" fontId="55" fillId="0" borderId="0" xfId="0" applyNumberFormat="1" applyFont="1" applyFill="1"/>
    <xf numFmtId="2" fontId="55" fillId="0" borderId="0" xfId="0" applyNumberFormat="1" applyFont="1"/>
    <xf numFmtId="2" fontId="122" fillId="0" borderId="0" xfId="0" applyNumberFormat="1" applyFont="1" applyFill="1"/>
    <xf numFmtId="169" fontId="7" fillId="0" borderId="0" xfId="0" applyNumberFormat="1" applyFont="1"/>
    <xf numFmtId="169" fontId="7" fillId="0" borderId="0" xfId="0" applyNumberFormat="1" applyFont="1" applyAlignment="1"/>
    <xf numFmtId="164" fontId="0" fillId="0" borderId="0" xfId="0" applyNumberFormat="1"/>
    <xf numFmtId="0" fontId="51" fillId="6" borderId="0" xfId="0" applyFont="1" applyFill="1" applyAlignment="1">
      <alignment vertical="top" wrapText="1"/>
    </xf>
    <xf numFmtId="0" fontId="51" fillId="6" borderId="0" xfId="0" applyFont="1" applyFill="1" applyAlignment="1">
      <alignment horizontal="center"/>
    </xf>
    <xf numFmtId="0" fontId="17" fillId="6" borderId="0" xfId="0" applyFont="1" applyFill="1" applyAlignment="1">
      <alignment vertical="top" wrapText="1"/>
    </xf>
    <xf numFmtId="0" fontId="17" fillId="6" borderId="0" xfId="0" applyFont="1" applyFill="1" applyAlignment="1">
      <alignment horizontal="left"/>
    </xf>
    <xf numFmtId="0" fontId="17" fillId="6" borderId="0" xfId="0" applyFont="1" applyFill="1" applyAlignment="1">
      <alignment horizontal="center"/>
    </xf>
    <xf numFmtId="0" fontId="19" fillId="6" borderId="0" xfId="0" applyFont="1" applyFill="1" applyAlignment="1">
      <alignment horizontal="left" vertical="center" wrapText="1"/>
    </xf>
    <xf numFmtId="0" fontId="19" fillId="6" borderId="0" xfId="0" applyFont="1" applyFill="1" applyAlignment="1">
      <alignment horizontal="left" vertical="center"/>
    </xf>
    <xf numFmtId="9" fontId="47" fillId="6" borderId="2" xfId="0" applyNumberFormat="1" applyFont="1" applyFill="1" applyBorder="1"/>
    <xf numFmtId="0" fontId="13" fillId="9" borderId="0" xfId="2" applyFont="1" applyFill="1" applyAlignment="1">
      <alignment wrapText="1"/>
    </xf>
    <xf numFmtId="0" fontId="52" fillId="7" borderId="0" xfId="2" applyFont="1" applyFill="1" applyAlignment="1">
      <alignment wrapText="1"/>
    </xf>
    <xf numFmtId="0" fontId="54" fillId="9" borderId="0" xfId="2" applyFont="1" applyFill="1" applyAlignment="1">
      <alignment vertical="center" wrapText="1"/>
    </xf>
    <xf numFmtId="0" fontId="54" fillId="9" borderId="0" xfId="2" applyFont="1" applyFill="1" applyAlignment="1">
      <alignment vertical="center"/>
    </xf>
    <xf numFmtId="0" fontId="82" fillId="9" borderId="0" xfId="2" applyFont="1" applyFill="1" applyAlignment="1">
      <alignment vertical="center"/>
    </xf>
    <xf numFmtId="0" fontId="54" fillId="9" borderId="6" xfId="2" applyFont="1" applyFill="1" applyBorder="1" applyAlignment="1">
      <alignment wrapText="1"/>
    </xf>
    <xf numFmtId="14" fontId="11" fillId="9" borderId="6" xfId="2" applyNumberFormat="1" applyFont="1" applyFill="1" applyBorder="1" applyAlignment="1">
      <alignment vertical="center"/>
    </xf>
    <xf numFmtId="0" fontId="11" fillId="9" borderId="6" xfId="2" applyFont="1" applyFill="1" applyBorder="1" applyAlignment="1">
      <alignment vertical="center"/>
    </xf>
    <xf numFmtId="0" fontId="54" fillId="9" borderId="0" xfId="2" applyFont="1" applyFill="1" applyAlignment="1">
      <alignment wrapText="1"/>
    </xf>
    <xf numFmtId="0" fontId="52" fillId="9" borderId="0" xfId="2" applyFont="1" applyFill="1" applyAlignment="1">
      <alignment vertical="center"/>
    </xf>
    <xf numFmtId="0" fontId="13" fillId="9" borderId="6" xfId="2" applyFont="1" applyFill="1" applyBorder="1" applyAlignment="1">
      <alignment wrapText="1"/>
    </xf>
    <xf numFmtId="0" fontId="11" fillId="9" borderId="6" xfId="2" applyFont="1" applyFill="1" applyBorder="1" applyAlignment="1">
      <alignment horizontal="center" vertical="center"/>
    </xf>
    <xf numFmtId="0" fontId="56" fillId="9" borderId="6" xfId="2" applyFont="1" applyFill="1" applyBorder="1" applyAlignment="1">
      <alignment horizontal="left" vertical="top" wrapText="1"/>
    </xf>
    <xf numFmtId="0" fontId="55" fillId="9" borderId="6" xfId="2" applyFont="1" applyFill="1" applyBorder="1" applyAlignment="1">
      <alignment horizontal="center" vertical="center" wrapText="1"/>
    </xf>
    <xf numFmtId="0" fontId="56" fillId="9" borderId="0" xfId="2" applyFont="1" applyFill="1" applyAlignment="1">
      <alignment vertical="center"/>
    </xf>
    <xf numFmtId="0" fontId="56" fillId="9" borderId="6" xfId="2" applyFont="1" applyFill="1" applyBorder="1" applyAlignment="1">
      <alignment horizontal="left" vertical="center" wrapText="1"/>
    </xf>
    <xf numFmtId="0" fontId="54" fillId="9" borderId="6" xfId="2" applyFont="1" applyFill="1" applyBorder="1" applyAlignment="1">
      <alignment vertical="top"/>
    </xf>
    <xf numFmtId="0" fontId="11" fillId="9" borderId="6" xfId="2" applyFont="1" applyFill="1" applyBorder="1" applyAlignment="1">
      <alignment horizontal="left" vertical="top" wrapText="1"/>
    </xf>
    <xf numFmtId="0" fontId="56" fillId="9" borderId="0" xfId="2" applyFont="1" applyFill="1" applyAlignment="1">
      <alignment horizontal="left" vertical="center"/>
    </xf>
    <xf numFmtId="0" fontId="10" fillId="9" borderId="0" xfId="2" applyFont="1" applyFill="1" applyAlignment="1">
      <alignment vertical="center"/>
    </xf>
    <xf numFmtId="0" fontId="11" fillId="9" borderId="6" xfId="2" applyFont="1" applyFill="1" applyBorder="1" applyAlignment="1">
      <alignment horizontal="center" vertical="center" wrapText="1"/>
    </xf>
    <xf numFmtId="0" fontId="57" fillId="9" borderId="0" xfId="2" applyFont="1" applyFill="1" applyAlignment="1">
      <alignment vertical="top" wrapText="1"/>
    </xf>
    <xf numFmtId="0" fontId="21" fillId="9" borderId="0" xfId="2" applyFont="1" applyFill="1" applyAlignment="1">
      <alignment horizontal="center" vertical="center" wrapText="1"/>
    </xf>
    <xf numFmtId="0" fontId="21" fillId="9" borderId="6" xfId="2" applyFont="1" applyFill="1" applyBorder="1" applyAlignment="1">
      <alignment wrapText="1"/>
    </xf>
    <xf numFmtId="0" fontId="56" fillId="9" borderId="6" xfId="2" applyFont="1" applyFill="1" applyBorder="1" applyAlignment="1">
      <alignment horizontal="left" vertical="center"/>
    </xf>
    <xf numFmtId="0" fontId="74" fillId="9" borderId="0" xfId="2" applyFont="1" applyFill="1" applyAlignment="1">
      <alignment horizontal="left" vertical="center"/>
    </xf>
    <xf numFmtId="0" fontId="74" fillId="9" borderId="0" xfId="2" applyFont="1" applyFill="1" applyAlignment="1">
      <alignment horizontal="left"/>
    </xf>
    <xf numFmtId="0" fontId="56" fillId="9" borderId="0" xfId="2" applyFont="1" applyFill="1" applyAlignment="1">
      <alignment horizontal="left"/>
    </xf>
    <xf numFmtId="0" fontId="13" fillId="9" borderId="0" xfId="2" applyFont="1" applyFill="1" applyAlignment="1">
      <alignment horizontal="center" vertical="center"/>
    </xf>
    <xf numFmtId="0" fontId="21" fillId="9" borderId="0" xfId="2" applyFont="1" applyFill="1" applyAlignment="1">
      <alignment horizontal="right" vertical="center" wrapText="1"/>
    </xf>
    <xf numFmtId="0" fontId="13" fillId="9" borderId="0" xfId="2" applyFont="1" applyFill="1" applyAlignment="1">
      <alignment vertical="center" wrapText="1"/>
    </xf>
    <xf numFmtId="0" fontId="21" fillId="9" borderId="6" xfId="2" applyFont="1" applyFill="1" applyBorder="1" applyAlignment="1">
      <alignment vertical="center" wrapText="1"/>
    </xf>
    <xf numFmtId="0" fontId="81" fillId="9" borderId="0" xfId="2" applyFont="1" applyFill="1" applyAlignment="1">
      <alignment horizontal="left"/>
    </xf>
    <xf numFmtId="0" fontId="21" fillId="9" borderId="6" xfId="2" applyFont="1" applyFill="1" applyBorder="1" applyAlignment="1">
      <alignment horizontal="center"/>
    </xf>
    <xf numFmtId="0" fontId="106" fillId="9" borderId="0" xfId="2" applyFont="1" applyFill="1" applyAlignment="1">
      <alignment horizontal="left" vertical="center"/>
    </xf>
    <xf numFmtId="0" fontId="106" fillId="9" borderId="0" xfId="2" applyFont="1" applyFill="1" applyAlignment="1">
      <alignment horizontal="left" vertical="center" wrapText="1"/>
    </xf>
    <xf numFmtId="0" fontId="21" fillId="9" borderId="0" xfId="2" applyFont="1" applyFill="1" applyAlignment="1">
      <alignment vertical="top" wrapText="1"/>
    </xf>
    <xf numFmtId="0" fontId="55" fillId="9" borderId="0" xfId="2" applyFont="1" applyFill="1" applyAlignment="1">
      <alignment horizontal="center" vertical="center" wrapText="1"/>
    </xf>
    <xf numFmtId="0" fontId="55" fillId="9" borderId="0" xfId="2" applyFont="1" applyFill="1" applyAlignment="1">
      <alignment horizontal="left" vertical="center" wrapText="1"/>
    </xf>
    <xf numFmtId="0" fontId="82" fillId="9" borderId="0" xfId="2" applyFont="1" applyFill="1" applyAlignment="1">
      <alignment horizontal="left" vertical="center"/>
    </xf>
    <xf numFmtId="0" fontId="82" fillId="9" borderId="0" xfId="2" applyFont="1" applyFill="1" applyAlignment="1">
      <alignment wrapText="1"/>
    </xf>
    <xf numFmtId="0" fontId="11" fillId="9" borderId="0" xfId="5" applyFill="1" applyBorder="1" applyAlignment="1">
      <alignment horizontal="center" vertical="top" wrapText="1" shrinkToFit="1"/>
      <protection locked="0"/>
    </xf>
    <xf numFmtId="0" fontId="123" fillId="4" borderId="0" xfId="0" applyFont="1" applyFill="1"/>
    <xf numFmtId="168" fontId="11" fillId="4" borderId="0" xfId="0" applyNumberFormat="1" applyFont="1" applyFill="1"/>
    <xf numFmtId="168" fontId="123" fillId="4" borderId="0" xfId="0" applyNumberFormat="1" applyFont="1" applyFill="1"/>
    <xf numFmtId="168" fontId="28" fillId="4" borderId="0" xfId="0" applyNumberFormat="1" applyFont="1" applyFill="1"/>
    <xf numFmtId="0" fontId="124" fillId="0" borderId="0" xfId="0" applyFont="1" applyFill="1" applyBorder="1" applyAlignment="1">
      <alignment wrapText="1"/>
    </xf>
    <xf numFmtId="0" fontId="125" fillId="0" borderId="0" xfId="0" applyFont="1" applyFill="1" applyBorder="1" applyAlignment="1">
      <alignment wrapText="1"/>
    </xf>
    <xf numFmtId="0" fontId="125" fillId="24" borderId="0" xfId="0" applyFont="1" applyFill="1" applyBorder="1" applyAlignment="1">
      <alignment wrapText="1"/>
    </xf>
    <xf numFmtId="166" fontId="125" fillId="0" borderId="0" xfId="0" applyNumberFormat="1" applyFont="1" applyFill="1" applyBorder="1" applyAlignment="1">
      <alignment wrapText="1"/>
    </xf>
    <xf numFmtId="164" fontId="125" fillId="24" borderId="0" xfId="0" applyNumberFormat="1" applyFont="1" applyFill="1" applyBorder="1" applyAlignment="1">
      <alignment wrapText="1"/>
    </xf>
    <xf numFmtId="0" fontId="77" fillId="4" borderId="0" xfId="4" applyFill="1" applyBorder="1">
      <alignment horizontal="left" vertical="top" wrapText="1" shrinkToFit="1"/>
      <protection locked="0"/>
    </xf>
    <xf numFmtId="0" fontId="77" fillId="14" borderId="8" xfId="4" applyBorder="1">
      <alignment horizontal="left" vertical="top" wrapText="1" shrinkToFit="1"/>
      <protection locked="0"/>
    </xf>
    <xf numFmtId="0" fontId="111" fillId="4" borderId="0" xfId="0" applyFont="1" applyFill="1" applyAlignment="1">
      <alignment vertical="center" wrapText="1"/>
    </xf>
    <xf numFmtId="0" fontId="93" fillId="2" borderId="0" xfId="2" applyFont="1" applyFill="1" applyAlignment="1">
      <alignment horizontal="left" vertical="top" wrapText="1"/>
    </xf>
    <xf numFmtId="0" fontId="22" fillId="2" borderId="0" xfId="0" applyFont="1" applyFill="1" applyAlignment="1">
      <alignment horizontal="left" vertical="top" wrapText="1"/>
    </xf>
    <xf numFmtId="0" fontId="13" fillId="2" borderId="0" xfId="2" applyFont="1" applyFill="1"/>
    <xf numFmtId="0" fontId="8" fillId="2" borderId="0" xfId="0" applyFont="1" applyFill="1" applyAlignment="1">
      <alignment horizontal="left" vertical="top" wrapText="1"/>
    </xf>
    <xf numFmtId="0" fontId="77" fillId="14" borderId="8" xfId="4">
      <alignment horizontal="left" vertical="top" wrapText="1" shrinkToFit="1"/>
      <protection locked="0"/>
    </xf>
    <xf numFmtId="0" fontId="67" fillId="2" borderId="0" xfId="0" applyFont="1" applyFill="1" applyAlignment="1">
      <alignment horizontal="center" vertical="center"/>
    </xf>
    <xf numFmtId="0" fontId="86" fillId="2" borderId="0" xfId="0" applyFont="1" applyFill="1" applyAlignment="1">
      <alignment horizontal="left" vertical="center"/>
    </xf>
    <xf numFmtId="0" fontId="64" fillId="2" borderId="0" xfId="0" applyFont="1" applyFill="1" applyAlignment="1">
      <alignment horizontal="left" vertical="center"/>
    </xf>
    <xf numFmtId="0" fontId="8" fillId="2" borderId="0" xfId="0" applyFont="1" applyFill="1" applyAlignment="1">
      <alignment vertical="top" wrapText="1"/>
    </xf>
    <xf numFmtId="0" fontId="77" fillId="2" borderId="0" xfId="4" applyFill="1" applyBorder="1" applyAlignment="1">
      <alignment vertical="center" wrapText="1" shrinkToFit="1"/>
      <protection locked="0"/>
    </xf>
    <xf numFmtId="0" fontId="5" fillId="26" borderId="0" xfId="11" applyAlignment="1">
      <alignment horizontal="left" vertical="top" wrapText="1"/>
    </xf>
    <xf numFmtId="0" fontId="61" fillId="2" borderId="0" xfId="6" applyAlignment="1">
      <alignment horizontal="right" vertical="top" wrapText="1"/>
    </xf>
    <xf numFmtId="0" fontId="59" fillId="2" borderId="0" xfId="6" applyFont="1">
      <alignment horizontal="left" vertical="top" wrapText="1"/>
    </xf>
    <xf numFmtId="0" fontId="4" fillId="5" borderId="0" xfId="12" applyFill="1"/>
    <xf numFmtId="0" fontId="4" fillId="5" borderId="0" xfId="12" applyFill="1" applyAlignment="1">
      <alignment horizontal="right"/>
    </xf>
    <xf numFmtId="168" fontId="4" fillId="5" borderId="0" xfId="12" applyNumberFormat="1" applyFill="1"/>
    <xf numFmtId="0" fontId="126" fillId="10" borderId="0" xfId="12" applyFont="1" applyFill="1"/>
    <xf numFmtId="0" fontId="126" fillId="10" borderId="0" xfId="12" applyFont="1" applyFill="1" applyAlignment="1">
      <alignment vertical="center"/>
    </xf>
    <xf numFmtId="0" fontId="126" fillId="10" borderId="0" xfId="12" applyFont="1" applyFill="1" applyAlignment="1">
      <alignment horizontal="right"/>
    </xf>
    <xf numFmtId="168" fontId="126" fillId="10" borderId="0" xfId="12" applyNumberFormat="1" applyFont="1" applyFill="1"/>
    <xf numFmtId="0" fontId="126" fillId="10" borderId="0" xfId="12" applyFont="1" applyFill="1" applyAlignment="1">
      <alignment horizontal="left" vertical="center"/>
    </xf>
    <xf numFmtId="0" fontId="126" fillId="10" borderId="0" xfId="12" applyFont="1" applyFill="1" applyAlignment="1">
      <alignment horizontal="left"/>
    </xf>
    <xf numFmtId="0" fontId="33" fillId="5" borderId="0" xfId="12" applyFont="1" applyFill="1"/>
    <xf numFmtId="0" fontId="72" fillId="2" borderId="0" xfId="0" applyFont="1" applyFill="1" applyBorder="1" applyAlignment="1" applyProtection="1">
      <alignment horizontal="left" vertical="center" wrapText="1"/>
    </xf>
    <xf numFmtId="0" fontId="100" fillId="2" borderId="0" xfId="6" applyFont="1" applyAlignment="1">
      <alignment wrapText="1"/>
    </xf>
    <xf numFmtId="0" fontId="59" fillId="2" borderId="0"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xf>
    <xf numFmtId="166" fontId="121" fillId="0" borderId="0" xfId="0" applyNumberFormat="1" applyFont="1" applyFill="1" applyAlignment="1">
      <alignment horizontal="left"/>
    </xf>
    <xf numFmtId="0" fontId="55" fillId="0" borderId="0" xfId="0" applyFont="1" applyAlignment="1">
      <alignment vertical="center" wrapText="1"/>
    </xf>
    <xf numFmtId="0" fontId="129" fillId="0" borderId="0" xfId="0" applyFont="1"/>
    <xf numFmtId="0" fontId="119" fillId="0" borderId="0" xfId="0" applyFont="1"/>
    <xf numFmtId="9" fontId="0" fillId="0" borderId="0" xfId="3" applyFont="1"/>
    <xf numFmtId="0" fontId="0" fillId="3" borderId="0" xfId="0" applyFill="1"/>
    <xf numFmtId="0" fontId="7" fillId="3" borderId="0" xfId="0" applyFont="1" applyFill="1"/>
    <xf numFmtId="0" fontId="119" fillId="3" borderId="0" xfId="0" applyFont="1" applyFill="1"/>
    <xf numFmtId="14" fontId="0" fillId="0" borderId="0" xfId="0" applyNumberFormat="1"/>
    <xf numFmtId="167" fontId="0" fillId="0" borderId="0" xfId="0" applyNumberFormat="1"/>
    <xf numFmtId="167" fontId="130" fillId="2" borderId="0" xfId="0" applyNumberFormat="1" applyFont="1" applyFill="1" applyAlignment="1" applyProtection="1">
      <alignment vertical="center"/>
    </xf>
    <xf numFmtId="1" fontId="0" fillId="0" borderId="0" xfId="0" applyNumberFormat="1"/>
    <xf numFmtId="171" fontId="0" fillId="0" borderId="0" xfId="0" applyNumberFormat="1"/>
    <xf numFmtId="0" fontId="32" fillId="5" borderId="0" xfId="0" applyFont="1" applyFill="1" applyAlignment="1">
      <alignment horizontal="left"/>
    </xf>
    <xf numFmtId="0" fontId="84" fillId="5" borderId="0" xfId="0" applyFont="1" applyFill="1" applyAlignment="1">
      <alignment horizontal="left"/>
    </xf>
    <xf numFmtId="0" fontId="131" fillId="4" borderId="0" xfId="0" applyFont="1" applyFill="1"/>
    <xf numFmtId="0" fontId="10" fillId="3" borderId="0" xfId="0" applyFont="1" applyFill="1"/>
    <xf numFmtId="0" fontId="22" fillId="3" borderId="0" xfId="0" applyFont="1" applyFill="1"/>
    <xf numFmtId="9" fontId="22" fillId="3" borderId="0" xfId="0" applyNumberFormat="1" applyFont="1" applyFill="1"/>
    <xf numFmtId="0" fontId="0" fillId="3" borderId="0" xfId="0" applyFill="1" applyBorder="1"/>
    <xf numFmtId="0" fontId="132" fillId="3" borderId="0" xfId="0" applyFont="1" applyFill="1" applyBorder="1"/>
    <xf numFmtId="14" fontId="132" fillId="3" borderId="0" xfId="0" applyNumberFormat="1" applyFont="1" applyFill="1" applyBorder="1"/>
    <xf numFmtId="0" fontId="8" fillId="3" borderId="0" xfId="0" applyFont="1" applyFill="1" applyBorder="1"/>
    <xf numFmtId="0" fontId="39" fillId="3" borderId="0" xfId="0" applyFont="1" applyFill="1" applyBorder="1"/>
    <xf numFmtId="166" fontId="107" fillId="19" borderId="0" xfId="10" applyNumberFormat="1">
      <alignment horizontal="left" vertical="center"/>
    </xf>
    <xf numFmtId="166" fontId="55" fillId="4" borderId="0" xfId="0" applyNumberFormat="1" applyFont="1" applyFill="1" applyAlignment="1">
      <alignment horizontal="left" vertical="center"/>
    </xf>
    <xf numFmtId="0" fontId="0" fillId="0" borderId="0" xfId="0" applyNumberFormat="1" applyFill="1" applyBorder="1"/>
    <xf numFmtId="17" fontId="0" fillId="0" borderId="0" xfId="0" applyNumberFormat="1"/>
    <xf numFmtId="49" fontId="0" fillId="0" borderId="0" xfId="0" applyNumberFormat="1" applyAlignment="1"/>
    <xf numFmtId="49" fontId="11" fillId="3" borderId="1" xfId="0" applyNumberFormat="1" applyFont="1" applyFill="1" applyBorder="1" applyAlignment="1" applyProtection="1">
      <alignment horizontal="center" vertical="center" wrapText="1"/>
      <protection locked="0"/>
    </xf>
    <xf numFmtId="49" fontId="11" fillId="3" borderId="1" xfId="5" applyNumberFormat="1">
      <alignment horizontal="left" vertical="top" wrapText="1" indent="1" shrinkToFit="1"/>
      <protection locked="0"/>
    </xf>
    <xf numFmtId="2" fontId="22" fillId="3" borderId="0" xfId="13" applyNumberFormat="1" applyFont="1" applyFill="1"/>
    <xf numFmtId="0" fontId="0" fillId="3" borderId="0" xfId="0" applyFill="1" applyProtection="1">
      <protection locked="0"/>
    </xf>
    <xf numFmtId="166" fontId="11" fillId="3" borderId="1" xfId="7" applyAlignment="1">
      <alignment horizontal="left" vertical="top" wrapText="1"/>
      <protection locked="0"/>
    </xf>
    <xf numFmtId="0" fontId="59" fillId="2" borderId="0" xfId="6" applyFont="1" applyAlignment="1">
      <alignment horizontal="left"/>
    </xf>
    <xf numFmtId="0" fontId="128" fillId="9" borderId="0" xfId="9" applyFont="1" applyFill="1" applyAlignment="1">
      <alignment vertical="top" wrapText="1"/>
    </xf>
    <xf numFmtId="0" fontId="70" fillId="2" borderId="10" xfId="2" applyFont="1" applyFill="1" applyBorder="1" applyAlignment="1" applyProtection="1"/>
    <xf numFmtId="0" fontId="70" fillId="2" borderId="0" xfId="2" applyFont="1" applyFill="1" applyAlignment="1" applyProtection="1">
      <alignment horizontal="left"/>
    </xf>
    <xf numFmtId="0" fontId="11" fillId="5" borderId="0" xfId="0" applyFont="1" applyFill="1" applyAlignment="1">
      <alignment horizontal="right"/>
    </xf>
    <xf numFmtId="0" fontId="11" fillId="10" borderId="0" xfId="0" applyFont="1" applyFill="1" applyAlignment="1">
      <alignment horizontal="right"/>
    </xf>
    <xf numFmtId="0" fontId="116" fillId="4" borderId="0" xfId="2" applyFont="1" applyFill="1" applyAlignment="1" applyProtection="1">
      <alignment horizontal="right"/>
    </xf>
    <xf numFmtId="0" fontId="11" fillId="5" borderId="0" xfId="0" applyFont="1" applyFill="1" applyAlignment="1">
      <alignment horizontal="right" vertical="center"/>
    </xf>
    <xf numFmtId="0" fontId="11" fillId="4" borderId="0" xfId="0" applyFont="1" applyFill="1" applyAlignment="1">
      <alignment horizontal="right" vertical="center"/>
    </xf>
    <xf numFmtId="0" fontId="116" fillId="4" borderId="0" xfId="2" applyFont="1" applyFill="1" applyAlignment="1" applyProtection="1">
      <alignment horizontal="right" vertical="center"/>
    </xf>
    <xf numFmtId="0" fontId="11" fillId="4" borderId="0" xfId="0" applyFont="1" applyFill="1" applyBorder="1" applyAlignment="1">
      <alignment horizontal="right"/>
    </xf>
    <xf numFmtId="0" fontId="28" fillId="4" borderId="0" xfId="0" applyFont="1" applyFill="1" applyAlignment="1">
      <alignment horizontal="right"/>
    </xf>
    <xf numFmtId="0" fontId="117" fillId="19" borderId="0" xfId="0" applyFont="1" applyFill="1" applyAlignment="1">
      <alignment horizontal="right" vertical="center"/>
    </xf>
    <xf numFmtId="0" fontId="117" fillId="19" borderId="0" xfId="0" applyFont="1" applyFill="1" applyAlignment="1">
      <alignment horizontal="right"/>
    </xf>
    <xf numFmtId="0" fontId="11" fillId="0" borderId="0" xfId="0" applyFont="1" applyAlignment="1">
      <alignment horizontal="right"/>
    </xf>
    <xf numFmtId="0" fontId="116" fillId="4" borderId="0" xfId="8" applyFont="1" applyFill="1" applyAlignment="1">
      <alignment horizontal="right"/>
    </xf>
    <xf numFmtId="0" fontId="116" fillId="4" borderId="0" xfId="8" applyFont="1" applyFill="1" applyAlignment="1">
      <alignment horizontal="right" vertical="center"/>
    </xf>
    <xf numFmtId="0" fontId="134" fillId="9" borderId="0" xfId="2" applyFont="1" applyFill="1" applyAlignment="1">
      <alignment vertical="center"/>
    </xf>
    <xf numFmtId="0" fontId="11" fillId="3" borderId="1" xfId="5" applyAlignment="1">
      <alignment vertical="top" wrapText="1" shrinkToFit="1"/>
      <protection locked="0"/>
    </xf>
    <xf numFmtId="0" fontId="28" fillId="4" borderId="0" xfId="0" applyFont="1" applyFill="1" applyAlignment="1">
      <alignment horizontal="center" vertical="center" wrapText="1"/>
    </xf>
    <xf numFmtId="0" fontId="51" fillId="3" borderId="0" xfId="0" applyFont="1" applyFill="1" applyAlignment="1">
      <alignment vertical="top" wrapText="1"/>
    </xf>
    <xf numFmtId="0" fontId="18" fillId="3" borderId="0" xfId="0" applyFont="1" applyFill="1" applyAlignment="1">
      <alignment wrapText="1"/>
    </xf>
    <xf numFmtId="0" fontId="19" fillId="3" borderId="0" xfId="0" applyFont="1" applyFill="1" applyAlignment="1">
      <alignment horizontal="left" vertical="center" wrapText="1"/>
    </xf>
    <xf numFmtId="9" fontId="47" fillId="3" borderId="2" xfId="0" applyNumberFormat="1" applyFont="1" applyFill="1" applyBorder="1"/>
    <xf numFmtId="0" fontId="51" fillId="3" borderId="0" xfId="0" applyFont="1" applyFill="1"/>
    <xf numFmtId="0" fontId="102" fillId="3" borderId="0" xfId="0" applyFont="1" applyFill="1" applyAlignment="1">
      <alignment horizontal="left" vertical="center" wrapText="1"/>
    </xf>
    <xf numFmtId="0" fontId="17" fillId="3" borderId="0" xfId="0" applyFont="1" applyFill="1"/>
    <xf numFmtId="0" fontId="103" fillId="3" borderId="0" xfId="0" applyFont="1" applyFill="1" applyAlignment="1">
      <alignment horizontal="left" vertical="center"/>
    </xf>
    <xf numFmtId="0" fontId="17" fillId="3" borderId="0" xfId="0" applyFont="1" applyFill="1" applyAlignment="1">
      <alignment horizontal="left" vertical="center"/>
    </xf>
    <xf numFmtId="0" fontId="51" fillId="3" borderId="2" xfId="0" applyFont="1" applyFill="1" applyBorder="1"/>
    <xf numFmtId="0" fontId="102" fillId="3" borderId="2" xfId="0" applyFont="1" applyFill="1" applyBorder="1" applyAlignment="1">
      <alignment horizontal="left" vertical="center" wrapText="1"/>
    </xf>
    <xf numFmtId="0" fontId="18" fillId="6" borderId="0" xfId="0" applyFont="1" applyFill="1" applyAlignment="1">
      <alignment vertical="top"/>
    </xf>
    <xf numFmtId="0" fontId="0" fillId="28" borderId="0" xfId="0" applyFill="1"/>
    <xf numFmtId="0" fontId="16" fillId="3" borderId="0" xfId="0" applyFont="1" applyFill="1" applyProtection="1"/>
    <xf numFmtId="0" fontId="67" fillId="3" borderId="0" xfId="0" applyFont="1" applyFill="1" applyAlignment="1" applyProtection="1">
      <alignment horizontal="center" vertical="center"/>
    </xf>
    <xf numFmtId="0" fontId="86" fillId="3" borderId="0" xfId="0" applyFont="1" applyFill="1" applyAlignment="1" applyProtection="1">
      <alignment horizontal="left" vertical="center"/>
    </xf>
    <xf numFmtId="0" fontId="64" fillId="3" borderId="0" xfId="0" applyFont="1" applyFill="1" applyAlignment="1" applyProtection="1">
      <alignment horizontal="left" vertical="center"/>
    </xf>
    <xf numFmtId="0" fontId="17" fillId="3" borderId="0" xfId="0" applyFont="1" applyFill="1" applyProtection="1"/>
    <xf numFmtId="0" fontId="25" fillId="3" borderId="0" xfId="0" applyFont="1" applyFill="1" applyAlignment="1" applyProtection="1">
      <alignment horizontal="center" vertical="center"/>
    </xf>
    <xf numFmtId="0" fontId="87" fillId="3" borderId="0" xfId="0" applyFont="1" applyFill="1" applyAlignment="1" applyProtection="1">
      <alignment horizontal="left" vertical="center"/>
    </xf>
    <xf numFmtId="0" fontId="94" fillId="3" borderId="0" xfId="0" applyFont="1" applyFill="1" applyAlignment="1" applyProtection="1">
      <alignment horizontal="left" vertical="center"/>
    </xf>
    <xf numFmtId="0" fontId="17" fillId="3" borderId="0" xfId="0" applyFont="1" applyFill="1" applyAlignment="1" applyProtection="1"/>
    <xf numFmtId="0" fontId="95" fillId="3" borderId="0" xfId="0" applyFont="1" applyFill="1" applyAlignment="1" applyProtection="1">
      <alignment horizontal="left" vertical="center"/>
    </xf>
    <xf numFmtId="0" fontId="16" fillId="3" borderId="0" xfId="0" applyFont="1" applyFill="1" applyBorder="1" applyProtection="1"/>
    <xf numFmtId="0" fontId="67" fillId="3" borderId="0" xfId="0" applyFont="1" applyFill="1" applyBorder="1" applyAlignment="1" applyProtection="1">
      <alignment horizontal="center" vertical="center"/>
    </xf>
    <xf numFmtId="0" fontId="86" fillId="3" borderId="0" xfId="0" applyFont="1" applyFill="1" applyBorder="1" applyAlignment="1" applyProtection="1">
      <alignment horizontal="left" vertical="center"/>
    </xf>
    <xf numFmtId="0" fontId="64" fillId="3" borderId="0" xfId="0" applyFont="1" applyFill="1" applyBorder="1" applyAlignment="1" applyProtection="1">
      <alignment horizontal="left" vertical="center"/>
    </xf>
    <xf numFmtId="0" fontId="18" fillId="12" borderId="0" xfId="0" applyFont="1" applyFill="1" applyAlignment="1">
      <alignment vertical="top"/>
    </xf>
    <xf numFmtId="0" fontId="17" fillId="12" borderId="0" xfId="0" applyFont="1" applyFill="1" applyAlignment="1">
      <alignment vertical="top" wrapText="1"/>
    </xf>
    <xf numFmtId="0" fontId="17" fillId="12" borderId="0" xfId="0" applyFont="1" applyFill="1"/>
    <xf numFmtId="0" fontId="19" fillId="12" borderId="0" xfId="0" applyFont="1" applyFill="1" applyAlignment="1">
      <alignment horizontal="left" vertical="center"/>
    </xf>
    <xf numFmtId="0" fontId="19" fillId="12" borderId="0" xfId="0" applyFont="1" applyFill="1" applyAlignment="1">
      <alignment horizontal="left" vertical="center" wrapText="1"/>
    </xf>
    <xf numFmtId="0" fontId="0" fillId="12" borderId="0" xfId="0" applyFill="1"/>
    <xf numFmtId="0" fontId="17" fillId="12" borderId="0" xfId="0" applyFont="1" applyFill="1" applyAlignment="1">
      <alignment horizontal="left" vertical="center"/>
    </xf>
    <xf numFmtId="0" fontId="61" fillId="2" borderId="0" xfId="0" applyFont="1" applyFill="1" applyBorder="1" applyAlignment="1" applyProtection="1">
      <alignment vertical="center" wrapText="1"/>
    </xf>
    <xf numFmtId="0" fontId="135" fillId="2" borderId="0" xfId="0" applyFont="1" applyFill="1" applyAlignment="1" applyProtection="1">
      <alignment horizontal="left" vertical="center" wrapText="1"/>
    </xf>
    <xf numFmtId="0" fontId="53" fillId="2" borderId="0" xfId="2" applyFont="1" applyFill="1" applyAlignment="1" applyProtection="1"/>
    <xf numFmtId="0" fontId="61" fillId="16" borderId="0" xfId="6" applyFont="1" applyFill="1" applyAlignment="1">
      <alignment vertical="top" wrapText="1"/>
    </xf>
    <xf numFmtId="0" fontId="28" fillId="4" borderId="0" xfId="0" applyFont="1" applyFill="1" applyAlignment="1">
      <alignment horizontal="left" vertical="center" wrapText="1"/>
    </xf>
    <xf numFmtId="0" fontId="11" fillId="3" borderId="0" xfId="0" applyFont="1" applyFill="1" applyAlignment="1">
      <alignment horizontal="right"/>
    </xf>
    <xf numFmtId="0" fontId="11" fillId="3" borderId="0" xfId="0" applyFont="1" applyFill="1"/>
    <xf numFmtId="0" fontId="11" fillId="3" borderId="0" xfId="0" applyFont="1" applyFill="1" applyAlignment="1">
      <alignment horizontal="right" vertical="center"/>
    </xf>
    <xf numFmtId="0" fontId="11" fillId="3" borderId="0" xfId="0" applyFont="1" applyFill="1" applyAlignment="1">
      <alignment vertical="center"/>
    </xf>
    <xf numFmtId="0" fontId="33" fillId="5" borderId="0" xfId="0" applyFont="1" applyFill="1" applyAlignment="1">
      <alignment horizontal="left" vertical="center" indent="4"/>
    </xf>
    <xf numFmtId="0" fontId="11" fillId="5" borderId="0" xfId="0" applyFont="1" applyFill="1" applyAlignment="1">
      <alignment horizontal="left" vertical="center" indent="4"/>
    </xf>
    <xf numFmtId="0" fontId="29" fillId="5" borderId="0" xfId="0" applyFont="1" applyFill="1" applyAlignment="1">
      <alignment horizontal="left" vertical="center" indent="4"/>
    </xf>
    <xf numFmtId="0" fontId="28" fillId="5" borderId="0" xfId="0" applyFont="1" applyFill="1" applyAlignment="1">
      <alignment horizontal="left" vertical="center" indent="4"/>
    </xf>
    <xf numFmtId="10" fontId="11" fillId="3" borderId="0" xfId="7" applyNumberFormat="1" applyBorder="1">
      <alignment horizontal="right" vertical="center"/>
      <protection locked="0"/>
    </xf>
    <xf numFmtId="166" fontId="11" fillId="3" borderId="0" xfId="7" applyBorder="1">
      <alignment horizontal="right" vertical="center"/>
      <protection locked="0"/>
    </xf>
    <xf numFmtId="10" fontId="11" fillId="3" borderId="31" xfId="7" applyNumberFormat="1" applyBorder="1">
      <alignment horizontal="right" vertical="center"/>
      <protection locked="0"/>
    </xf>
    <xf numFmtId="166" fontId="11" fillId="3" borderId="31" xfId="7" applyBorder="1">
      <alignment horizontal="right" vertical="center"/>
      <protection locked="0"/>
    </xf>
    <xf numFmtId="0" fontId="59" fillId="2" borderId="0" xfId="6" applyFont="1" applyAlignment="1">
      <alignment wrapText="1"/>
    </xf>
    <xf numFmtId="0" fontId="0" fillId="0" borderId="0" xfId="0" applyFont="1"/>
    <xf numFmtId="0" fontId="59" fillId="16" borderId="0" xfId="6" applyFont="1" applyFill="1" applyAlignment="1">
      <alignment wrapText="1"/>
    </xf>
    <xf numFmtId="0" fontId="3" fillId="29" borderId="0" xfId="14" applyAlignment="1">
      <alignment horizontal="right"/>
    </xf>
    <xf numFmtId="0" fontId="3" fillId="29" borderId="0" xfId="14"/>
    <xf numFmtId="0" fontId="3" fillId="29" borderId="0" xfId="14" applyBorder="1" applyAlignment="1" applyProtection="1">
      <alignment vertical="top" wrapText="1"/>
      <protection locked="0"/>
    </xf>
    <xf numFmtId="0" fontId="3" fillId="29" borderId="0" xfId="14" applyAlignment="1">
      <alignment vertical="top" wrapText="1"/>
    </xf>
    <xf numFmtId="0" fontId="3" fillId="29" borderId="0" xfId="14" applyAlignment="1">
      <alignment horizontal="center"/>
    </xf>
    <xf numFmtId="0" fontId="3" fillId="29" borderId="0" xfId="14" applyBorder="1" applyAlignment="1">
      <alignment vertical="top" wrapText="1"/>
    </xf>
    <xf numFmtId="0" fontId="3" fillId="29" borderId="0" xfId="14" applyAlignment="1">
      <alignment horizontal="left"/>
    </xf>
    <xf numFmtId="0" fontId="111" fillId="5" borderId="0" xfId="0" applyFont="1" applyFill="1" applyAlignment="1">
      <alignment horizontal="left" vertical="center" indent="4"/>
    </xf>
    <xf numFmtId="166" fontId="61" fillId="2" borderId="0" xfId="6" applyNumberFormat="1">
      <alignment horizontal="left" vertical="top" wrapText="1"/>
    </xf>
    <xf numFmtId="0" fontId="0" fillId="0" borderId="0" xfId="0" applyAlignment="1">
      <alignment wrapText="1"/>
    </xf>
    <xf numFmtId="166" fontId="77" fillId="2" borderId="0" xfId="4" applyNumberFormat="1" applyFill="1" applyBorder="1" applyAlignment="1">
      <alignment vertical="center" wrapText="1" shrinkToFit="1"/>
      <protection locked="0"/>
    </xf>
    <xf numFmtId="166" fontId="11" fillId="9" borderId="0" xfId="7" applyFill="1" applyBorder="1" applyAlignment="1">
      <alignment vertical="center"/>
      <protection locked="0"/>
    </xf>
    <xf numFmtId="0" fontId="61" fillId="2" borderId="0" xfId="6" applyFill="1" applyAlignment="1">
      <alignment horizontal="right" vertical="top" wrapText="1"/>
    </xf>
    <xf numFmtId="0" fontId="61" fillId="2" borderId="0" xfId="6" applyFill="1">
      <alignment horizontal="left" vertical="top" wrapText="1"/>
    </xf>
    <xf numFmtId="0" fontId="75" fillId="2" borderId="0" xfId="2" applyFont="1" applyFill="1" applyAlignment="1" applyProtection="1"/>
    <xf numFmtId="0" fontId="61" fillId="2" borderId="0" xfId="6" applyFill="1" applyBorder="1" applyAlignment="1">
      <alignment horizontal="right" vertical="top" wrapText="1"/>
    </xf>
    <xf numFmtId="0" fontId="11" fillId="2" borderId="0" xfId="5" applyFill="1" applyBorder="1" applyAlignment="1">
      <alignment vertical="top" wrapText="1" shrinkToFit="1"/>
      <protection locked="0"/>
    </xf>
    <xf numFmtId="0" fontId="61" fillId="2" borderId="0" xfId="6" applyFill="1" applyBorder="1">
      <alignment horizontal="left" vertical="top" wrapText="1"/>
    </xf>
    <xf numFmtId="0" fontId="11" fillId="2" borderId="0" xfId="5" applyFill="1" applyBorder="1" applyAlignment="1">
      <alignment horizontal="left" vertical="top" wrapText="1" shrinkToFit="1"/>
      <protection locked="0"/>
    </xf>
    <xf numFmtId="0" fontId="75" fillId="2" borderId="0" xfId="2" applyFont="1" applyFill="1" applyBorder="1" applyAlignment="1" applyProtection="1"/>
    <xf numFmtId="0" fontId="0" fillId="2" borderId="0" xfId="0" applyFill="1" applyBorder="1"/>
    <xf numFmtId="166" fontId="11" fillId="2" borderId="0" xfId="7" applyFill="1" applyBorder="1">
      <alignment horizontal="right" vertical="center"/>
      <protection locked="0"/>
    </xf>
    <xf numFmtId="0" fontId="61" fillId="2" borderId="0" xfId="6" applyFill="1" applyAlignment="1">
      <alignment horizontal="left" vertical="top" wrapText="1"/>
    </xf>
    <xf numFmtId="0" fontId="70" fillId="2" borderId="0" xfId="0" applyFont="1" applyFill="1" applyBorder="1" applyAlignment="1" applyProtection="1">
      <alignment vertical="center" wrapText="1"/>
    </xf>
    <xf numFmtId="0" fontId="61" fillId="2" borderId="0" xfId="6" applyFill="1" applyAlignment="1">
      <alignment horizontal="left" wrapText="1"/>
    </xf>
    <xf numFmtId="0" fontId="61" fillId="2" borderId="0" xfId="6" applyFont="1" applyFill="1" applyAlignment="1">
      <alignment vertical="top" wrapText="1"/>
    </xf>
    <xf numFmtId="0" fontId="59" fillId="2" borderId="0" xfId="6" applyFont="1" applyFill="1" applyAlignment="1">
      <alignment wrapText="1"/>
    </xf>
    <xf numFmtId="0" fontId="59" fillId="2" borderId="0" xfId="6" applyFont="1" applyFill="1" applyAlignment="1">
      <alignment horizontal="left" wrapText="1"/>
    </xf>
    <xf numFmtId="0" fontId="3" fillId="29" borderId="0" xfId="14" applyAlignment="1">
      <alignment vertical="center"/>
    </xf>
    <xf numFmtId="0" fontId="2" fillId="31" borderId="0" xfId="15" applyAlignment="1">
      <alignment horizontal="right"/>
    </xf>
    <xf numFmtId="0" fontId="2" fillId="31" borderId="0" xfId="15"/>
    <xf numFmtId="0" fontId="2" fillId="31" borderId="0" xfId="15" applyAlignment="1">
      <alignment vertical="center"/>
    </xf>
    <xf numFmtId="0" fontId="2" fillId="31" borderId="0" xfId="15" applyAlignment="1"/>
    <xf numFmtId="0" fontId="2" fillId="31" borderId="0" xfId="15" applyAlignment="1">
      <alignment horizontal="left"/>
    </xf>
    <xf numFmtId="2" fontId="2" fillId="31" borderId="0" xfId="15" applyNumberFormat="1"/>
    <xf numFmtId="0" fontId="2" fillId="31" borderId="0" xfId="15" applyBorder="1"/>
    <xf numFmtId="166" fontId="2" fillId="31" borderId="0" xfId="15" applyNumberFormat="1" applyBorder="1"/>
    <xf numFmtId="0" fontId="2" fillId="31" borderId="0" xfId="15" applyAlignment="1">
      <alignment horizontal="left" vertical="center"/>
    </xf>
    <xf numFmtId="170" fontId="2" fillId="31" borderId="0" xfId="15" applyNumberFormat="1" applyBorder="1"/>
    <xf numFmtId="2" fontId="2" fillId="31" borderId="0" xfId="15" applyNumberFormat="1" applyBorder="1"/>
    <xf numFmtId="0" fontId="61" fillId="2" borderId="0" xfId="6" applyAlignment="1">
      <alignment vertical="top" wrapText="1"/>
    </xf>
    <xf numFmtId="0" fontId="13" fillId="2" borderId="0" xfId="2" applyFont="1" applyFill="1" applyAlignment="1">
      <alignment vertical="top"/>
    </xf>
    <xf numFmtId="0" fontId="59" fillId="2" borderId="18" xfId="6" applyFont="1" applyBorder="1" applyAlignment="1">
      <alignment wrapText="1"/>
    </xf>
    <xf numFmtId="43" fontId="11" fillId="3" borderId="1" xfId="1" applyFont="1" applyFill="1" applyBorder="1" applyAlignment="1" applyProtection="1">
      <alignment vertical="top" wrapText="1" shrinkToFit="1"/>
      <protection locked="0"/>
    </xf>
    <xf numFmtId="0" fontId="70" fillId="2" borderId="0" xfId="6" applyFont="1" applyFill="1" applyAlignment="1">
      <alignment horizontal="left" vertical="center" wrapText="1"/>
    </xf>
    <xf numFmtId="0" fontId="59" fillId="2" borderId="0" xfId="2" applyFont="1" applyFill="1" applyAlignment="1">
      <alignment wrapText="1"/>
    </xf>
    <xf numFmtId="0" fontId="139" fillId="30" borderId="0" xfId="9" applyFont="1" applyFill="1" applyAlignment="1">
      <alignment horizontal="center" vertical="center" wrapText="1"/>
    </xf>
    <xf numFmtId="0" fontId="61" fillId="2" borderId="0" xfId="6">
      <alignment horizontal="left" vertical="top" wrapText="1"/>
    </xf>
    <xf numFmtId="166" fontId="11" fillId="3" borderId="1" xfId="7">
      <alignment horizontal="right" vertical="center"/>
      <protection locked="0"/>
    </xf>
    <xf numFmtId="0" fontId="71" fillId="2" borderId="0" xfId="6" applyFont="1" applyAlignment="1">
      <alignment wrapText="1"/>
    </xf>
    <xf numFmtId="0" fontId="71" fillId="2" borderId="0" xfId="2" applyFont="1" applyFill="1" applyAlignment="1">
      <alignment wrapText="1"/>
    </xf>
    <xf numFmtId="0" fontId="100" fillId="2" borderId="0" xfId="6" applyFont="1">
      <alignment horizontal="left" vertical="top" wrapText="1"/>
    </xf>
    <xf numFmtId="0" fontId="100" fillId="2" borderId="0" xfId="6" applyFont="1" applyAlignment="1">
      <alignment vertical="top" wrapText="1"/>
    </xf>
    <xf numFmtId="0" fontId="9" fillId="32" borderId="0" xfId="16" applyFont="1" applyAlignment="1">
      <alignment horizontal="left"/>
    </xf>
    <xf numFmtId="0" fontId="9" fillId="32" borderId="0" xfId="16" applyFont="1" applyAlignment="1"/>
    <xf numFmtId="43" fontId="0" fillId="0" borderId="0" xfId="0" applyNumberFormat="1" applyAlignment="1"/>
    <xf numFmtId="169" fontId="0" fillId="0" borderId="0" xfId="0" applyNumberFormat="1" applyFill="1" applyAlignment="1"/>
    <xf numFmtId="169" fontId="0" fillId="0" borderId="0" xfId="0" applyNumberFormat="1" applyFill="1"/>
    <xf numFmtId="0" fontId="11" fillId="3" borderId="1" xfId="5" applyAlignment="1">
      <alignment horizontal="center" vertical="center" wrapText="1" shrinkToFit="1"/>
      <protection locked="0"/>
    </xf>
    <xf numFmtId="0" fontId="11" fillId="3" borderId="1" xfId="5" applyAlignment="1">
      <alignment horizontal="left" vertical="center" wrapText="1" indent="1" shrinkToFit="1"/>
      <protection locked="0"/>
    </xf>
    <xf numFmtId="0" fontId="57" fillId="9" borderId="0" xfId="2" applyFont="1" applyFill="1" applyAlignment="1">
      <alignment horizontal="left" vertical="center" wrapText="1"/>
    </xf>
    <xf numFmtId="0" fontId="61" fillId="2" borderId="0" xfId="6" applyAlignment="1">
      <alignment horizontal="left" vertical="top" wrapText="1"/>
    </xf>
    <xf numFmtId="0" fontId="61" fillId="2" borderId="0" xfId="2" applyFont="1" applyFill="1" applyAlignment="1">
      <alignment horizontal="left" vertical="top" wrapText="1"/>
    </xf>
    <xf numFmtId="0" fontId="59" fillId="2" borderId="0" xfId="6" applyFont="1" applyAlignment="1">
      <alignment horizontal="left" wrapText="1"/>
    </xf>
    <xf numFmtId="0" fontId="59" fillId="2" borderId="0" xfId="2" applyFont="1" applyFill="1" applyAlignment="1" applyProtection="1">
      <alignment horizontal="left" vertical="top" wrapText="1"/>
    </xf>
    <xf numFmtId="0" fontId="61" fillId="2" borderId="0" xfId="2" applyFont="1" applyFill="1" applyAlignment="1" applyProtection="1">
      <alignment vertical="center" wrapText="1"/>
    </xf>
    <xf numFmtId="0" fontId="61" fillId="2" borderId="0" xfId="0" applyFont="1" applyFill="1" applyBorder="1" applyAlignment="1" applyProtection="1">
      <alignment horizontal="left" vertical="center" wrapText="1"/>
    </xf>
    <xf numFmtId="0" fontId="70" fillId="2" borderId="0" xfId="0" applyFont="1" applyFill="1" applyBorder="1" applyAlignment="1" applyProtection="1">
      <alignment horizontal="left" vertical="center" wrapText="1"/>
    </xf>
    <xf numFmtId="166" fontId="77" fillId="2" borderId="0" xfId="4" applyNumberFormat="1" applyFill="1" applyBorder="1" applyAlignment="1">
      <alignment horizontal="left" vertical="center" wrapText="1" shrinkToFit="1"/>
      <protection locked="0"/>
    </xf>
    <xf numFmtId="0" fontId="11" fillId="3" borderId="1" xfId="5">
      <alignment horizontal="left" vertical="top" wrapText="1" indent="1" shrinkToFit="1"/>
      <protection locked="0"/>
    </xf>
    <xf numFmtId="0" fontId="111" fillId="4" borderId="0" xfId="0" applyFont="1" applyFill="1" applyAlignment="1">
      <alignment horizontal="left" vertical="top" wrapText="1"/>
    </xf>
    <xf numFmtId="0" fontId="83" fillId="4" borderId="0" xfId="2" applyFont="1" applyFill="1" applyAlignment="1" applyProtection="1">
      <alignment horizontal="center" vertical="top" wrapText="1"/>
    </xf>
    <xf numFmtId="0" fontId="111" fillId="4" borderId="0" xfId="0" applyFont="1" applyFill="1" applyBorder="1" applyAlignment="1">
      <alignment horizontal="left" vertical="top" wrapText="1"/>
    </xf>
    <xf numFmtId="0" fontId="29" fillId="4" borderId="0" xfId="0" applyFont="1" applyFill="1" applyAlignment="1">
      <alignment horizontal="left" vertical="top" wrapText="1"/>
    </xf>
    <xf numFmtId="0" fontId="101" fillId="5" borderId="0" xfId="0" applyFont="1" applyFill="1" applyAlignment="1">
      <alignment horizontal="left" vertical="center" wrapText="1"/>
    </xf>
    <xf numFmtId="0" fontId="28" fillId="4" borderId="0" xfId="0" applyFont="1" applyFill="1" applyAlignment="1">
      <alignment horizontal="left"/>
    </xf>
    <xf numFmtId="0" fontId="61" fillId="2" borderId="0" xfId="6">
      <alignment horizontal="left" vertical="top" wrapText="1"/>
    </xf>
    <xf numFmtId="0" fontId="140" fillId="9" borderId="0" xfId="2" applyFont="1" applyFill="1" applyAlignment="1">
      <alignment horizontal="left" wrapText="1"/>
    </xf>
    <xf numFmtId="0" fontId="57" fillId="9" borderId="0" xfId="2" applyFont="1" applyFill="1" applyAlignment="1">
      <alignment horizontal="left" vertical="center" wrapText="1"/>
    </xf>
    <xf numFmtId="0" fontId="77" fillId="14" borderId="35" xfId="4" applyBorder="1" applyAlignment="1">
      <alignment horizontal="left" vertical="top" wrapText="1" shrinkToFit="1"/>
      <protection locked="0"/>
    </xf>
    <xf numFmtId="0" fontId="77" fillId="14" borderId="37" xfId="4" applyBorder="1" applyAlignment="1">
      <alignment horizontal="left" vertical="top" wrapText="1" shrinkToFit="1"/>
      <protection locked="0"/>
    </xf>
    <xf numFmtId="0" fontId="11" fillId="3" borderId="1" xfId="5" applyAlignment="1">
      <alignment horizontal="left" vertical="center" wrapText="1" indent="1" shrinkToFit="1"/>
      <protection locked="0"/>
    </xf>
    <xf numFmtId="0" fontId="11" fillId="3" borderId="1" xfId="5" applyAlignment="1">
      <alignment horizontal="left" vertical="top" wrapText="1" indent="1" shrinkToFit="1"/>
      <protection locked="0"/>
    </xf>
    <xf numFmtId="0" fontId="82" fillId="9" borderId="0" xfId="2" applyFont="1" applyFill="1" applyAlignment="1">
      <alignment horizontal="left" vertical="top" wrapText="1"/>
    </xf>
    <xf numFmtId="0" fontId="11" fillId="3" borderId="3" xfId="5" applyBorder="1" applyAlignment="1">
      <alignment horizontal="center" vertical="top" wrapText="1" shrinkToFit="1"/>
      <protection locked="0"/>
    </xf>
    <xf numFmtId="0" fontId="11" fillId="3" borderId="5" xfId="5" applyBorder="1" applyAlignment="1">
      <alignment horizontal="center" vertical="top" wrapText="1" shrinkToFit="1"/>
      <protection locked="0"/>
    </xf>
    <xf numFmtId="0" fontId="83" fillId="9" borderId="0" xfId="2" applyFont="1" applyFill="1" applyAlignment="1">
      <alignment horizontal="center" wrapText="1"/>
    </xf>
    <xf numFmtId="0" fontId="57" fillId="9" borderId="0" xfId="2" applyFont="1" applyFill="1" applyAlignment="1">
      <alignment horizontal="left" vertical="top" wrapText="1"/>
    </xf>
    <xf numFmtId="14" fontId="11" fillId="3" borderId="1" xfId="5" applyNumberFormat="1" applyAlignment="1">
      <alignment horizontal="left" vertical="top" wrapText="1" indent="1" shrinkToFit="1"/>
      <protection locked="0"/>
    </xf>
    <xf numFmtId="0" fontId="118" fillId="3" borderId="1" xfId="9" applyFill="1" applyBorder="1" applyAlignment="1" applyProtection="1">
      <alignment horizontal="left" vertical="top" wrapText="1" indent="1" shrinkToFit="1"/>
      <protection locked="0"/>
    </xf>
    <xf numFmtId="0" fontId="80" fillId="9" borderId="0" xfId="2" applyFont="1" applyFill="1" applyAlignment="1"/>
    <xf numFmtId="0" fontId="11" fillId="3" borderId="1" xfId="5" applyAlignment="1">
      <alignment horizontal="center" vertical="center" wrapText="1" shrinkToFit="1"/>
      <protection locked="0"/>
    </xf>
    <xf numFmtId="0" fontId="77" fillId="14" borderId="8" xfId="4" applyAlignment="1">
      <alignment horizontal="left" vertical="top" wrapText="1" shrinkToFit="1"/>
      <protection locked="0"/>
    </xf>
    <xf numFmtId="0" fontId="11" fillId="3" borderId="3" xfId="2" applyFont="1" applyFill="1" applyBorder="1" applyAlignment="1" applyProtection="1">
      <alignment horizontal="center" vertical="center"/>
      <protection locked="0"/>
    </xf>
    <xf numFmtId="0" fontId="11" fillId="3" borderId="4" xfId="2" applyFont="1" applyFill="1" applyBorder="1" applyAlignment="1" applyProtection="1">
      <alignment horizontal="center" vertical="center"/>
      <protection locked="0"/>
    </xf>
    <xf numFmtId="0" fontId="11" fillId="3" borderId="5" xfId="2" applyFont="1" applyFill="1" applyBorder="1" applyAlignment="1" applyProtection="1">
      <alignment horizontal="center" vertical="center"/>
      <protection locked="0"/>
    </xf>
    <xf numFmtId="0" fontId="80" fillId="9" borderId="0" xfId="2" applyFont="1" applyFill="1" applyAlignment="1">
      <alignment vertical="center"/>
    </xf>
    <xf numFmtId="43" fontId="11" fillId="3" borderId="1" xfId="1" applyFont="1" applyFill="1" applyBorder="1" applyAlignment="1" applyProtection="1">
      <alignment horizontal="left" vertical="top" wrapText="1" indent="1" shrinkToFit="1"/>
      <protection locked="0"/>
    </xf>
    <xf numFmtId="0" fontId="141" fillId="7" borderId="0" xfId="9" applyFont="1" applyFill="1" applyAlignment="1">
      <alignment horizontal="center" vertical="center"/>
    </xf>
    <xf numFmtId="0" fontId="61" fillId="2" borderId="0" xfId="6" applyFont="1" applyFill="1" applyAlignment="1">
      <alignment horizontal="left" vertical="center" wrapText="1"/>
    </xf>
    <xf numFmtId="0" fontId="11" fillId="3" borderId="3" xfId="5" applyBorder="1" applyAlignment="1">
      <alignment horizontal="left" vertical="top" wrapText="1" indent="1" shrinkToFit="1"/>
      <protection locked="0"/>
    </xf>
    <xf numFmtId="0" fontId="11" fillId="3" borderId="5" xfId="5" applyBorder="1" applyAlignment="1">
      <alignment horizontal="left" vertical="top" wrapText="1" indent="1" shrinkToFit="1"/>
      <protection locked="0"/>
    </xf>
    <xf numFmtId="0" fontId="59" fillId="2" borderId="18" xfId="6" applyFont="1" applyBorder="1" applyAlignment="1">
      <alignment horizontal="left" wrapText="1"/>
    </xf>
    <xf numFmtId="0" fontId="59" fillId="2" borderId="0" xfId="6" applyFont="1" applyAlignment="1">
      <alignment horizontal="left" wrapText="1"/>
    </xf>
    <xf numFmtId="0" fontId="77" fillId="14" borderId="41" xfId="4" applyBorder="1" applyAlignment="1">
      <alignment horizontal="center" vertical="top" wrapText="1" shrinkToFit="1"/>
      <protection locked="0"/>
    </xf>
    <xf numFmtId="0" fontId="77" fillId="14" borderId="36" xfId="4" applyBorder="1" applyAlignment="1">
      <alignment horizontal="center" vertical="top" wrapText="1" shrinkToFit="1"/>
      <protection locked="0"/>
    </xf>
    <xf numFmtId="0" fontId="77" fillId="14" borderId="37" xfId="4" applyBorder="1" applyAlignment="1">
      <alignment horizontal="center" vertical="top" wrapText="1" shrinkToFit="1"/>
      <protection locked="0"/>
    </xf>
    <xf numFmtId="0" fontId="100" fillId="2" borderId="29" xfId="0" applyFont="1" applyFill="1" applyBorder="1" applyAlignment="1">
      <alignment horizontal="left" wrapText="1"/>
    </xf>
    <xf numFmtId="0" fontId="77" fillId="14" borderId="40" xfId="4" applyBorder="1" applyAlignment="1">
      <alignment horizontal="center" vertical="top" wrapText="1" shrinkToFit="1"/>
      <protection locked="0"/>
    </xf>
    <xf numFmtId="0" fontId="77" fillId="14" borderId="0" xfId="4" applyBorder="1" applyAlignment="1">
      <alignment horizontal="center" vertical="top" wrapText="1" shrinkToFit="1"/>
      <protection locked="0"/>
    </xf>
    <xf numFmtId="0" fontId="61" fillId="2" borderId="0" xfId="6" applyAlignment="1">
      <alignment horizontal="left" vertical="top" wrapText="1"/>
    </xf>
    <xf numFmtId="166" fontId="11" fillId="3" borderId="1" xfId="7" applyAlignment="1">
      <alignment horizontal="right" vertical="center"/>
      <protection locked="0"/>
    </xf>
    <xf numFmtId="0" fontId="71" fillId="2" borderId="0" xfId="6" applyFont="1" applyAlignment="1">
      <alignment horizontal="left" wrapText="1"/>
    </xf>
    <xf numFmtId="0" fontId="77" fillId="14" borderId="36" xfId="4" applyBorder="1" applyAlignment="1">
      <alignment horizontal="left" vertical="top" wrapText="1" shrinkToFit="1"/>
      <protection locked="0"/>
    </xf>
    <xf numFmtId="166" fontId="77" fillId="2" borderId="0" xfId="4" applyNumberFormat="1" applyFill="1" applyBorder="1" applyAlignment="1">
      <alignment horizontal="left" vertical="center" wrapText="1" shrinkToFit="1"/>
      <protection locked="0"/>
    </xf>
    <xf numFmtId="0" fontId="61" fillId="2" borderId="7" xfId="2" applyFont="1" applyFill="1" applyBorder="1" applyAlignment="1">
      <alignment horizontal="left" vertical="center" wrapText="1"/>
    </xf>
    <xf numFmtId="0" fontId="61" fillId="2" borderId="0" xfId="2" applyFont="1" applyFill="1" applyAlignment="1">
      <alignment horizontal="left" vertical="top" wrapText="1"/>
    </xf>
    <xf numFmtId="0" fontId="77" fillId="14" borderId="23" xfId="4" applyBorder="1" applyAlignment="1">
      <alignment horizontal="left" vertical="top" wrapText="1" shrinkToFit="1"/>
      <protection locked="0"/>
    </xf>
    <xf numFmtId="0" fontId="77" fillId="14" borderId="24" xfId="4" applyBorder="1" applyAlignment="1">
      <alignment horizontal="left" vertical="top" wrapText="1" shrinkToFit="1"/>
      <protection locked="0"/>
    </xf>
    <xf numFmtId="0" fontId="77" fillId="14" borderId="25" xfId="4" applyBorder="1" applyAlignment="1">
      <alignment horizontal="left" vertical="top" wrapText="1" shrinkToFit="1"/>
      <protection locked="0"/>
    </xf>
    <xf numFmtId="0" fontId="77" fillId="14" borderId="26" xfId="4" applyBorder="1" applyAlignment="1">
      <alignment horizontal="left" vertical="top" wrapText="1" shrinkToFit="1"/>
      <protection locked="0"/>
    </xf>
    <xf numFmtId="0" fontId="77" fillId="14" borderId="0" xfId="4" applyBorder="1" applyAlignment="1">
      <alignment horizontal="left" vertical="top" wrapText="1" shrinkToFit="1"/>
      <protection locked="0"/>
    </xf>
    <xf numFmtId="0" fontId="77" fillId="14" borderId="27" xfId="4" applyBorder="1" applyAlignment="1">
      <alignment horizontal="left" vertical="top" wrapText="1" shrinkToFit="1"/>
      <protection locked="0"/>
    </xf>
    <xf numFmtId="0" fontId="77" fillId="14" borderId="28" xfId="4" applyBorder="1" applyAlignment="1">
      <alignment horizontal="left" vertical="top" wrapText="1" shrinkToFit="1"/>
      <protection locked="0"/>
    </xf>
    <xf numFmtId="0" fontId="77" fillId="14" borderId="29" xfId="4" applyBorder="1" applyAlignment="1">
      <alignment horizontal="left" vertical="top" wrapText="1" shrinkToFit="1"/>
      <protection locked="0"/>
    </xf>
    <xf numFmtId="0" fontId="77" fillId="14" borderId="30" xfId="4" applyBorder="1" applyAlignment="1">
      <alignment horizontal="left" vertical="top" wrapText="1" shrinkToFit="1"/>
      <protection locked="0"/>
    </xf>
    <xf numFmtId="0" fontId="139" fillId="13" borderId="0" xfId="9" applyFont="1" applyFill="1" applyBorder="1" applyAlignment="1" applyProtection="1">
      <alignment horizontal="center" vertical="center" wrapText="1"/>
    </xf>
    <xf numFmtId="0" fontId="139" fillId="30" borderId="0" xfId="9" applyFont="1" applyFill="1" applyBorder="1" applyAlignment="1" applyProtection="1">
      <alignment horizontal="center" vertical="center"/>
    </xf>
    <xf numFmtId="0" fontId="70" fillId="2" borderId="0" xfId="0" applyFont="1" applyFill="1" applyBorder="1" applyAlignment="1" applyProtection="1">
      <alignment horizontal="left" vertical="center" wrapText="1"/>
    </xf>
    <xf numFmtId="0" fontId="11" fillId="3" borderId="1" xfId="5" applyAlignment="1">
      <alignment horizontal="center" vertical="center" wrapText="1"/>
      <protection locked="0"/>
    </xf>
    <xf numFmtId="0" fontId="59" fillId="2" borderId="0" xfId="2" applyFont="1" applyFill="1" applyAlignment="1" applyProtection="1">
      <alignment horizontal="left" vertical="center" wrapText="1"/>
    </xf>
    <xf numFmtId="0" fontId="11" fillId="3" borderId="3" xfId="5" applyBorder="1" applyAlignment="1">
      <alignment horizontal="center" vertical="center" wrapText="1" shrinkToFit="1"/>
      <protection locked="0"/>
    </xf>
    <xf numFmtId="0" fontId="11" fillId="3" borderId="4" xfId="5" applyBorder="1" applyAlignment="1">
      <alignment horizontal="center" vertical="center" wrapText="1" shrinkToFit="1"/>
      <protection locked="0"/>
    </xf>
    <xf numFmtId="0" fontId="11" fillId="3" borderId="5" xfId="5" applyBorder="1" applyAlignment="1">
      <alignment horizontal="center" vertical="center" wrapText="1" shrinkToFit="1"/>
      <protection locked="0"/>
    </xf>
    <xf numFmtId="0" fontId="61" fillId="2" borderId="0" xfId="0" applyFont="1" applyFill="1" applyAlignment="1" applyProtection="1">
      <alignment horizontal="left" vertical="top" wrapText="1"/>
    </xf>
    <xf numFmtId="0" fontId="135" fillId="2" borderId="0" xfId="0" applyFont="1" applyFill="1" applyAlignment="1" applyProtection="1">
      <alignment horizontal="left" vertical="top" wrapText="1"/>
    </xf>
    <xf numFmtId="0" fontId="61" fillId="2" borderId="0" xfId="0" applyFont="1" applyFill="1" applyBorder="1" applyAlignment="1" applyProtection="1">
      <alignment horizontal="left" vertical="center" wrapText="1"/>
    </xf>
    <xf numFmtId="0" fontId="77" fillId="2" borderId="0" xfId="4" applyFill="1" applyBorder="1" applyAlignment="1">
      <alignment horizontal="right" vertical="center" wrapText="1" shrinkToFit="1"/>
      <protection locked="0"/>
    </xf>
    <xf numFmtId="166" fontId="77" fillId="2" borderId="0" xfId="4" applyNumberFormat="1" applyFill="1" applyBorder="1" applyAlignment="1">
      <alignment horizontal="right" vertical="center" wrapText="1" shrinkToFit="1"/>
      <protection locked="0"/>
    </xf>
    <xf numFmtId="0" fontId="61" fillId="2" borderId="0" xfId="2" applyFont="1" applyFill="1" applyAlignment="1" applyProtection="1">
      <alignment horizontal="left" vertical="top" wrapText="1"/>
    </xf>
    <xf numFmtId="0" fontId="11" fillId="3" borderId="4" xfId="5" applyBorder="1" applyAlignment="1">
      <alignment horizontal="left" vertical="top" wrapText="1" indent="1" shrinkToFit="1"/>
      <protection locked="0"/>
    </xf>
    <xf numFmtId="0" fontId="61" fillId="2" borderId="27" xfId="2" applyFont="1" applyFill="1" applyBorder="1" applyAlignment="1" applyProtection="1">
      <alignment horizontal="left" vertical="top" wrapText="1"/>
    </xf>
    <xf numFmtId="0" fontId="83" fillId="2" borderId="0" xfId="2" applyFont="1" applyFill="1" applyAlignment="1">
      <alignment horizontal="center" vertical="top" wrapText="1"/>
    </xf>
    <xf numFmtId="0" fontId="61" fillId="2" borderId="18" xfId="2" applyFont="1" applyFill="1" applyBorder="1" applyAlignment="1" applyProtection="1">
      <alignment horizontal="left" vertical="top" wrapText="1"/>
    </xf>
    <xf numFmtId="0" fontId="77" fillId="14" borderId="8" xfId="4" applyAlignment="1" applyProtection="1">
      <alignment horizontal="left" vertical="top" wrapText="1" shrinkToFit="1"/>
      <protection locked="0"/>
    </xf>
    <xf numFmtId="0" fontId="61" fillId="2" borderId="18" xfId="2" applyFont="1" applyFill="1" applyBorder="1" applyAlignment="1" applyProtection="1">
      <alignment horizontal="left" vertical="center" wrapText="1"/>
    </xf>
    <xf numFmtId="0" fontId="61" fillId="2" borderId="0" xfId="2" applyFont="1" applyFill="1" applyAlignment="1" applyProtection="1">
      <alignment horizontal="left" vertical="center" wrapText="1"/>
    </xf>
    <xf numFmtId="0" fontId="22" fillId="3" borderId="3" xfId="5" applyFont="1" applyBorder="1" applyAlignment="1">
      <alignment horizontal="left" vertical="top" wrapText="1" indent="1" shrinkToFit="1"/>
      <protection locked="0"/>
    </xf>
    <xf numFmtId="0" fontId="22" fillId="3" borderId="4" xfId="5" applyFont="1" applyBorder="1" applyAlignment="1">
      <alignment horizontal="left" vertical="top" wrapText="1" indent="1" shrinkToFit="1"/>
      <protection locked="0"/>
    </xf>
    <xf numFmtId="0" fontId="22" fillId="3" borderId="5" xfId="5" applyFont="1" applyBorder="1" applyAlignment="1">
      <alignment horizontal="left" vertical="top" wrapText="1" indent="1" shrinkToFit="1"/>
      <protection locked="0"/>
    </xf>
    <xf numFmtId="0" fontId="59" fillId="2" borderId="12" xfId="2" applyFont="1" applyFill="1" applyBorder="1" applyAlignment="1" applyProtection="1">
      <alignment horizontal="left" vertical="top" wrapText="1"/>
    </xf>
    <xf numFmtId="0" fontId="59" fillId="2" borderId="13" xfId="2" applyFont="1" applyFill="1" applyBorder="1" applyAlignment="1" applyProtection="1">
      <alignment horizontal="left" vertical="top" wrapText="1"/>
    </xf>
    <xf numFmtId="0" fontId="61" fillId="2" borderId="29" xfId="6" applyBorder="1" applyAlignment="1">
      <alignment horizontal="left" wrapText="1"/>
    </xf>
    <xf numFmtId="0" fontId="61" fillId="2" borderId="27" xfId="6" applyBorder="1" applyAlignment="1">
      <alignment horizontal="left" vertical="top" wrapText="1"/>
    </xf>
    <xf numFmtId="0" fontId="61" fillId="16" borderId="0" xfId="6" applyFill="1" applyAlignment="1">
      <alignment horizontal="left" vertical="top" wrapText="1"/>
    </xf>
    <xf numFmtId="0" fontId="61" fillId="2" borderId="0" xfId="2" applyFont="1" applyFill="1" applyAlignment="1" applyProtection="1">
      <alignment vertical="center" wrapText="1"/>
    </xf>
    <xf numFmtId="0" fontId="61" fillId="2" borderId="27" xfId="2" applyFont="1" applyFill="1" applyBorder="1" applyAlignment="1" applyProtection="1">
      <alignment vertical="center" wrapText="1"/>
    </xf>
    <xf numFmtId="0" fontId="59" fillId="2" borderId="0" xfId="2" applyFont="1" applyFill="1" applyAlignment="1" applyProtection="1">
      <alignment horizontal="left" vertical="top" wrapText="1"/>
    </xf>
    <xf numFmtId="0" fontId="59" fillId="2" borderId="7" xfId="2" applyFont="1" applyFill="1" applyBorder="1" applyAlignment="1" applyProtection="1">
      <alignment horizontal="left" vertical="top" wrapText="1"/>
    </xf>
    <xf numFmtId="0" fontId="64" fillId="13" borderId="0" xfId="0" applyFont="1" applyFill="1" applyBorder="1" applyAlignment="1" applyProtection="1">
      <alignment horizontal="left" vertical="center" wrapText="1"/>
    </xf>
    <xf numFmtId="0" fontId="11" fillId="3" borderId="32" xfId="5" applyBorder="1" applyAlignment="1">
      <alignment horizontal="left" vertical="top" wrapText="1" indent="1" shrinkToFit="1"/>
      <protection locked="0"/>
    </xf>
    <xf numFmtId="0" fontId="11" fillId="3" borderId="33" xfId="5" applyBorder="1" applyAlignment="1">
      <alignment horizontal="left" vertical="top" wrapText="1" indent="1" shrinkToFit="1"/>
      <protection locked="0"/>
    </xf>
    <xf numFmtId="0" fontId="11" fillId="3" borderId="34" xfId="5" applyBorder="1" applyAlignment="1">
      <alignment horizontal="left" vertical="top" wrapText="1" indent="1" shrinkToFit="1"/>
      <protection locked="0"/>
    </xf>
    <xf numFmtId="0" fontId="11" fillId="17" borderId="3" xfId="5" applyFill="1" applyBorder="1" applyAlignment="1">
      <alignment horizontal="center" vertical="center" wrapText="1" shrinkToFit="1"/>
      <protection locked="0"/>
    </xf>
    <xf numFmtId="0" fontId="11" fillId="17" borderId="4" xfId="5" applyFill="1" applyBorder="1" applyAlignment="1">
      <alignment horizontal="center" vertical="center" wrapText="1" shrinkToFit="1"/>
      <protection locked="0"/>
    </xf>
    <xf numFmtId="0" fontId="11" fillId="17" borderId="5" xfId="5" applyFill="1" applyBorder="1" applyAlignment="1">
      <alignment horizontal="center" vertical="center" wrapText="1" shrinkToFit="1"/>
      <protection locked="0"/>
    </xf>
    <xf numFmtId="0" fontId="61" fillId="2" borderId="0" xfId="0" applyFont="1" applyFill="1" applyAlignment="1" applyProtection="1">
      <alignment vertical="center" wrapText="1"/>
    </xf>
    <xf numFmtId="49" fontId="11" fillId="3" borderId="1" xfId="5" quotePrefix="1" applyNumberFormat="1" applyAlignment="1">
      <alignment horizontal="left" vertical="top" wrapText="1" indent="1" shrinkToFit="1"/>
      <protection locked="0"/>
    </xf>
    <xf numFmtId="49" fontId="11" fillId="3" borderId="1" xfId="5" applyNumberFormat="1" applyAlignment="1">
      <alignment horizontal="left" vertical="top" wrapText="1" indent="1" shrinkToFit="1"/>
      <protection locked="0"/>
    </xf>
    <xf numFmtId="0" fontId="61" fillId="2" borderId="29" xfId="6" applyBorder="1" applyAlignment="1">
      <alignment horizontal="left" vertical="top" wrapText="1"/>
    </xf>
    <xf numFmtId="0" fontId="11" fillId="2" borderId="0" xfId="5" applyFill="1" applyBorder="1" applyAlignment="1">
      <alignment horizontal="left" vertical="top" wrapText="1" indent="1" shrinkToFit="1"/>
      <protection locked="0"/>
    </xf>
    <xf numFmtId="0" fontId="61" fillId="2" borderId="0" xfId="6" applyFill="1" applyBorder="1" applyAlignment="1">
      <alignment horizontal="left" vertical="top" wrapText="1"/>
    </xf>
    <xf numFmtId="0" fontId="59" fillId="2" borderId="0" xfId="6" applyFont="1" applyFill="1" applyBorder="1" applyAlignment="1">
      <alignment horizontal="left" wrapText="1"/>
    </xf>
    <xf numFmtId="0" fontId="83" fillId="4" borderId="0" xfId="2" applyFont="1" applyFill="1" applyAlignment="1" applyProtection="1">
      <alignment horizontal="center" vertical="top" wrapText="1"/>
    </xf>
    <xf numFmtId="0" fontId="111" fillId="4" borderId="0" xfId="0" applyFont="1" applyFill="1" applyBorder="1" applyAlignment="1">
      <alignment horizontal="left" vertical="top" wrapText="1"/>
    </xf>
    <xf numFmtId="0" fontId="111" fillId="4" borderId="0" xfId="0" applyFont="1" applyFill="1" applyAlignment="1">
      <alignment horizontal="left" vertical="top" wrapText="1"/>
    </xf>
    <xf numFmtId="0" fontId="29" fillId="4" borderId="0" xfId="0" applyFont="1" applyFill="1" applyAlignment="1">
      <alignment horizontal="left" vertical="top" wrapText="1"/>
    </xf>
    <xf numFmtId="0" fontId="111" fillId="4" borderId="0" xfId="0" applyFont="1" applyFill="1" applyAlignment="1">
      <alignment horizontal="left" vertical="center" wrapText="1"/>
    </xf>
    <xf numFmtId="0" fontId="77" fillId="14" borderId="38" xfId="4" applyBorder="1" applyAlignment="1">
      <alignment horizontal="center" vertical="top" wrapText="1" shrinkToFit="1"/>
      <protection locked="0"/>
    </xf>
    <xf numFmtId="0" fontId="77" fillId="14" borderId="39" xfId="4" applyBorder="1" applyAlignment="1">
      <alignment horizontal="center" vertical="top" wrapText="1" shrinkToFit="1"/>
      <protection locked="0"/>
    </xf>
    <xf numFmtId="0" fontId="111" fillId="5" borderId="0" xfId="0" applyFont="1" applyFill="1" applyAlignment="1">
      <alignment horizontal="left" vertical="center" wrapText="1" indent="4"/>
    </xf>
    <xf numFmtId="0" fontId="101" fillId="5" borderId="0" xfId="0" applyFont="1" applyFill="1" applyAlignment="1">
      <alignment horizontal="left" vertical="center" wrapText="1"/>
    </xf>
    <xf numFmtId="0" fontId="28" fillId="4" borderId="0" xfId="0" applyFont="1" applyFill="1" applyAlignment="1">
      <alignment horizontal="left"/>
    </xf>
    <xf numFmtId="1" fontId="28" fillId="4" borderId="0" xfId="0" applyNumberFormat="1" applyFont="1" applyFill="1" applyAlignment="1">
      <alignment horizontal="left"/>
    </xf>
    <xf numFmtId="0" fontId="101" fillId="5" borderId="0" xfId="12" applyFont="1" applyFill="1" applyAlignment="1">
      <alignment horizontal="center" vertical="center" wrapText="1"/>
    </xf>
  </cellXfs>
  <cellStyles count="17">
    <cellStyle name="20% - Accent2" xfId="15" builtinId="34"/>
    <cellStyle name="20% - Accent6" xfId="16" builtinId="50"/>
    <cellStyle name="40% - Accent2" xfId="14" builtinId="35"/>
    <cellStyle name="40% - Accent3" xfId="11" builtinId="39"/>
    <cellStyle name="60% - Accent2" xfId="12" builtinId="36"/>
    <cellStyle name="Comma" xfId="1" builtinId="3"/>
    <cellStyle name="Comments cell" xfId="4" xr:uid="{7101FCA8-DCFC-3147-A2E7-13EC206DDCB0}"/>
    <cellStyle name="cost cell" xfId="7" xr:uid="{67859343-AD58-8B4F-AFD7-A35554DC27A2}"/>
    <cellStyle name="Currency" xfId="13" builtinId="4"/>
    <cellStyle name="Field" xfId="5" xr:uid="{BED143AD-6620-144E-A8B0-4ECE4CBC0CF7}"/>
    <cellStyle name="Hyperlink" xfId="9" builtinId="8"/>
    <cellStyle name="Normal" xfId="0" builtinId="0"/>
    <cellStyle name="Normal 2" xfId="2" xr:uid="{03AA96DB-5A01-1B46-8E5D-8998253B2DCB}"/>
    <cellStyle name="Normal 2 2" xfId="8" xr:uid="{5EEEF2C4-DE3F-4910-9EE0-234CE0F5113D}"/>
    <cellStyle name="Percent" xfId="3" builtinId="5"/>
    <cellStyle name="Style 1" xfId="6" xr:uid="{DF7F1451-A60F-614E-93A9-C979B57CD7B5}"/>
    <cellStyle name="Style 2" xfId="10" xr:uid="{62F3C809-3403-824C-9E4C-9E75745C0BFB}"/>
  </cellStyles>
  <dxfs count="1">
    <dxf>
      <font>
        <color rgb="FF92D050"/>
      </font>
      <fill>
        <patternFill>
          <bgColor rgb="FF92D050"/>
        </patternFill>
      </fill>
    </dxf>
  </dxfs>
  <tableStyles count="0" defaultTableStyle="TableStyleMedium2" defaultPivotStyle="PivotStyleLight16"/>
  <colors>
    <mruColors>
      <color rgb="FFEBDCEE"/>
      <color rgb="FFFF9B96"/>
      <color rgb="FFCF9473"/>
      <color rgb="FFDEA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a:t>Breakdown of expenditure by Intervention Unit</a:t>
            </a:r>
          </a:p>
        </c:rich>
      </c:tx>
      <c:layout>
        <c:manualLayout>
          <c:xMode val="edge"/>
          <c:yMode val="edge"/>
          <c:x val="0.20366588292478691"/>
          <c:y val="2.913784733388583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8.2447727722695444E-2"/>
          <c:y val="0.20715299159166917"/>
          <c:w val="0.85154949593068752"/>
          <c:h val="0.72850415396737644"/>
        </c:manualLayout>
      </c:layout>
      <c:doughnutChart>
        <c:varyColors val="1"/>
        <c:ser>
          <c:idx val="0"/>
          <c:order val="0"/>
          <c:spPr>
            <a:ln w="15875"/>
          </c:spPr>
          <c:dPt>
            <c:idx val="0"/>
            <c:bubble3D val="0"/>
            <c:spPr>
              <a:solidFill>
                <a:schemeClr val="accent6"/>
              </a:solidFill>
              <a:ln w="15875">
                <a:solidFill>
                  <a:schemeClr val="lt1"/>
                </a:solidFill>
              </a:ln>
              <a:effectLst/>
            </c:spPr>
            <c:extLst>
              <c:ext xmlns:c16="http://schemas.microsoft.com/office/drawing/2014/chart" uri="{C3380CC4-5D6E-409C-BE32-E72D297353CC}">
                <c16:uniqueId val="{00000001-6F85-0643-864A-7500EC53B6C6}"/>
              </c:ext>
            </c:extLst>
          </c:dPt>
          <c:dPt>
            <c:idx val="1"/>
            <c:bubble3D val="0"/>
            <c:spPr>
              <a:solidFill>
                <a:schemeClr val="accent5"/>
              </a:solidFill>
              <a:ln w="15875">
                <a:solidFill>
                  <a:schemeClr val="lt1"/>
                </a:solidFill>
              </a:ln>
              <a:effectLst/>
            </c:spPr>
            <c:extLst>
              <c:ext xmlns:c16="http://schemas.microsoft.com/office/drawing/2014/chart" uri="{C3380CC4-5D6E-409C-BE32-E72D297353CC}">
                <c16:uniqueId val="{00000003-6F85-0643-864A-7500EC53B6C6}"/>
              </c:ext>
            </c:extLst>
          </c:dPt>
          <c:dPt>
            <c:idx val="2"/>
            <c:bubble3D val="0"/>
            <c:spPr>
              <a:solidFill>
                <a:schemeClr val="accent4"/>
              </a:solidFill>
              <a:ln w="15875">
                <a:solidFill>
                  <a:schemeClr val="lt1"/>
                </a:solidFill>
              </a:ln>
              <a:effectLst/>
            </c:spPr>
            <c:extLst>
              <c:ext xmlns:c16="http://schemas.microsoft.com/office/drawing/2014/chart" uri="{C3380CC4-5D6E-409C-BE32-E72D297353CC}">
                <c16:uniqueId val="{00000005-6F85-0643-864A-7500EC53B6C6}"/>
              </c:ext>
            </c:extLst>
          </c:dPt>
          <c:dPt>
            <c:idx val="3"/>
            <c:bubble3D val="0"/>
            <c:spPr>
              <a:solidFill>
                <a:schemeClr val="accent6">
                  <a:lumMod val="60000"/>
                </a:schemeClr>
              </a:solidFill>
              <a:ln w="15875">
                <a:solidFill>
                  <a:schemeClr val="lt1"/>
                </a:solidFill>
              </a:ln>
              <a:effectLst/>
            </c:spPr>
            <c:extLst>
              <c:ext xmlns:c16="http://schemas.microsoft.com/office/drawing/2014/chart" uri="{C3380CC4-5D6E-409C-BE32-E72D297353CC}">
                <c16:uniqueId val="{00000007-6F85-0643-864A-7500EC53B6C6}"/>
              </c:ext>
            </c:extLst>
          </c:dPt>
          <c:dPt>
            <c:idx val="4"/>
            <c:bubble3D val="0"/>
            <c:spPr>
              <a:solidFill>
                <a:schemeClr val="accent5">
                  <a:lumMod val="60000"/>
                </a:schemeClr>
              </a:solidFill>
              <a:ln w="15875">
                <a:solidFill>
                  <a:schemeClr val="lt1"/>
                </a:solidFill>
              </a:ln>
              <a:effectLst/>
            </c:spPr>
            <c:extLst>
              <c:ext xmlns:c16="http://schemas.microsoft.com/office/drawing/2014/chart" uri="{C3380CC4-5D6E-409C-BE32-E72D297353CC}">
                <c16:uniqueId val="{00000009-6F85-0643-864A-7500EC53B6C6}"/>
              </c:ext>
            </c:extLst>
          </c:dPt>
          <c:dPt>
            <c:idx val="5"/>
            <c:bubble3D val="0"/>
            <c:explosion val="17"/>
            <c:spPr>
              <a:solidFill>
                <a:schemeClr val="accent4">
                  <a:lumMod val="60000"/>
                </a:schemeClr>
              </a:solidFill>
              <a:ln w="15875">
                <a:solidFill>
                  <a:schemeClr val="lt1"/>
                </a:solidFill>
              </a:ln>
              <a:effectLst/>
            </c:spPr>
            <c:extLst>
              <c:ext xmlns:c16="http://schemas.microsoft.com/office/drawing/2014/chart" uri="{C3380CC4-5D6E-409C-BE32-E72D297353CC}">
                <c16:uniqueId val="{0000000B-6F85-0643-864A-7500EC53B6C6}"/>
              </c:ext>
            </c:extLst>
          </c:dPt>
          <c:dLbls>
            <c:dLbl>
              <c:idx val="0"/>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85-0643-864A-7500EC53B6C6}"/>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ln w="3175">
                      <a:noFill/>
                    </a:ln>
                    <a:solidFill>
                      <a:schemeClr val="bg1"/>
                    </a:solidFill>
                    <a:effectLst>
                      <a:outerShdw blurRad="50800" dist="38100" dir="13500000" algn="br" rotWithShape="0">
                        <a:prstClr val="black">
                          <a:alpha val="40000"/>
                        </a:prstClr>
                      </a:outerShdw>
                    </a:effectLst>
                    <a:latin typeface="Arial" panose="020B0604020202020204" pitchFamily="34" charset="0"/>
                    <a:ea typeface="+mn-ea"/>
                    <a:cs typeface="Arial" panose="020B0604020202020204" pitchFamily="34" charset="0"/>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data'!$H$3:$H$8</c:f>
              <c:strCache>
                <c:ptCount val="6"/>
                <c:pt idx="0">
                  <c:v>IU 1</c:v>
                </c:pt>
                <c:pt idx="1">
                  <c:v>IU 2</c:v>
                </c:pt>
                <c:pt idx="2">
                  <c:v>IU 3</c:v>
                </c:pt>
                <c:pt idx="3">
                  <c:v>IU 4</c:v>
                </c:pt>
                <c:pt idx="4">
                  <c:v>IU 5</c:v>
                </c:pt>
                <c:pt idx="5">
                  <c:v>Project level</c:v>
                </c:pt>
              </c:strCache>
            </c:strRef>
          </c:cat>
          <c:val>
            <c:numRef>
              <c:f>'Dashboard data'!$L$3:$L$8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0BE-45EC-93A4-A2E79E005FF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2 - Expenditure by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rgbClr val="5B9BD5"/>
            </a:solid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data'!$K$97:$K$102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C3-A741-ABE2-4B3392A72BA2}"/>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3 - Expenditure by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rgbClr val="5B9BD5"/>
            </a:solid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data'!$K$97:$K$102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C3-A741-ABE2-4B3392A72BA2}"/>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4 - Expenditure by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rgbClr val="5B9BD5"/>
            </a:solid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data'!$K$97:$K$102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C3-A741-ABE2-4B3392A72BA2}"/>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5 - Expenditure by 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rgbClr val="5B9BD5"/>
            </a:solid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data'!$K$97:$K$102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C3-A741-ABE2-4B3392A72BA2}"/>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b="0">
                <a:latin typeface="Arial" panose="020B0604020202020204" pitchFamily="34" charset="0"/>
                <a:cs typeface="Arial" panose="020B0604020202020204" pitchFamily="34" charset="0"/>
              </a:rPr>
              <a:t>Investment</a:t>
            </a:r>
            <a:r>
              <a:rPr lang="it-IT" sz="900" b="0" baseline="0">
                <a:latin typeface="Arial" panose="020B0604020202020204" pitchFamily="34" charset="0"/>
                <a:cs typeface="Arial" panose="020B0604020202020204" pitchFamily="34" charset="0"/>
              </a:rPr>
              <a:t> profile (f</a:t>
            </a:r>
            <a:r>
              <a:rPr lang="it-IT" sz="900" b="0">
                <a:latin typeface="Arial" panose="020B0604020202020204" pitchFamily="34" charset="0"/>
                <a:cs typeface="Arial" panose="020B0604020202020204" pitchFamily="34" charset="0"/>
              </a:rPr>
              <a:t>uture</a:t>
            </a:r>
            <a:r>
              <a:rPr lang="it-IT" sz="900" b="0" baseline="0">
                <a:latin typeface="Arial" panose="020B0604020202020204" pitchFamily="34" charset="0"/>
                <a:cs typeface="Arial" panose="020B0604020202020204" pitchFamily="34" charset="0"/>
              </a:rPr>
              <a:t> values)</a:t>
            </a:r>
          </a:p>
        </c:rich>
      </c:tx>
      <c:layout>
        <c:manualLayout>
          <c:xMode val="edge"/>
          <c:yMode val="edge"/>
          <c:x val="0.41723896075685152"/>
          <c:y val="3.849064802501731E-2"/>
        </c:manualLayout>
      </c:layout>
      <c:overlay val="0"/>
      <c:spPr>
        <a:noFill/>
        <a:ln>
          <a:noFill/>
        </a:ln>
        <a:effectLst/>
      </c:spPr>
      <c:txPr>
        <a:bodyPr rot="0" spcFirstLastPara="1" vertOverflow="ellipsis" vert="horz" wrap="square" anchor="ctr" anchorCtr="1"/>
        <a:lstStyle/>
        <a:p>
          <a:pPr algn="ct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3.6107337648126007E-2"/>
          <c:y val="0.12079728723897434"/>
          <c:w val="0.94812463212122911"/>
          <c:h val="0.80995203798329019"/>
        </c:manualLayout>
      </c:layout>
      <c:barChart>
        <c:barDir val="col"/>
        <c:grouping val="stacked"/>
        <c:varyColors val="0"/>
        <c:ser>
          <c:idx val="0"/>
          <c:order val="0"/>
          <c:tx>
            <c:strRef>
              <c:f>'Dashboard data'!$A$127</c:f>
              <c:strCache>
                <c:ptCount val="1"/>
                <c:pt idx="0">
                  <c:v>Paid labor</c:v>
                </c:pt>
              </c:strCache>
            </c:strRef>
          </c:tx>
          <c:spPr>
            <a:solidFill>
              <a:schemeClr val="accent6"/>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data'!$C$127:$AK$127</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29CD-490A-A113-BBE580705127}"/>
            </c:ext>
          </c:extLst>
        </c:ser>
        <c:ser>
          <c:idx val="1"/>
          <c:order val="1"/>
          <c:tx>
            <c:strRef>
              <c:f>'Dashboard data'!$A$128</c:f>
              <c:strCache>
                <c:ptCount val="1"/>
                <c:pt idx="0">
                  <c:v>Consumables</c:v>
                </c:pt>
              </c:strCache>
            </c:strRef>
          </c:tx>
          <c:spPr>
            <a:solidFill>
              <a:schemeClr val="accent5"/>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data'!$C$128:$AK$128</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29CD-490A-A113-BBE580705127}"/>
            </c:ext>
          </c:extLst>
        </c:ser>
        <c:ser>
          <c:idx val="2"/>
          <c:order val="2"/>
          <c:tx>
            <c:strRef>
              <c:f>'Dashboard data'!$A$129</c:f>
              <c:strCache>
                <c:ptCount val="1"/>
                <c:pt idx="0">
                  <c:v>Meeting costs</c:v>
                </c:pt>
              </c:strCache>
            </c:strRef>
          </c:tx>
          <c:spPr>
            <a:solidFill>
              <a:schemeClr val="accent4"/>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data'!$C$129:$AK$129</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29CD-490A-A113-BBE580705127}"/>
            </c:ext>
          </c:extLst>
        </c:ser>
        <c:ser>
          <c:idx val="3"/>
          <c:order val="3"/>
          <c:tx>
            <c:strRef>
              <c:f>'Dashboard data'!$A$130</c:f>
              <c:strCache>
                <c:ptCount val="1"/>
                <c:pt idx="0">
                  <c:v>Compensation costs</c:v>
                </c:pt>
              </c:strCache>
            </c:strRef>
          </c:tx>
          <c:spPr>
            <a:solidFill>
              <a:schemeClr val="accent6">
                <a:lumMod val="60000"/>
              </a:schemeClr>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data'!$C$130:$AK$130</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29CD-490A-A113-BBE580705127}"/>
            </c:ext>
          </c:extLst>
        </c:ser>
        <c:ser>
          <c:idx val="4"/>
          <c:order val="4"/>
          <c:tx>
            <c:strRef>
              <c:f>'Dashboard data'!$A$131</c:f>
              <c:strCache>
                <c:ptCount val="1"/>
                <c:pt idx="0">
                  <c:v>Project assets</c:v>
                </c:pt>
              </c:strCache>
            </c:strRef>
          </c:tx>
          <c:spPr>
            <a:solidFill>
              <a:schemeClr val="accent5">
                <a:lumMod val="60000"/>
              </a:schemeClr>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data'!$C$131:$AK$131</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29CD-490A-A113-BBE580705127}"/>
            </c:ext>
          </c:extLst>
        </c:ser>
        <c:ser>
          <c:idx val="5"/>
          <c:order val="5"/>
          <c:tx>
            <c:strRef>
              <c:f>'Dashboard data'!$A$132</c:f>
              <c:strCache>
                <c:ptCount val="1"/>
                <c:pt idx="0">
                  <c:v>Service costs</c:v>
                </c:pt>
              </c:strCache>
            </c:strRef>
          </c:tx>
          <c:spPr>
            <a:solidFill>
              <a:schemeClr val="accent4">
                <a:lumMod val="60000"/>
              </a:schemeClr>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data'!$C$132:$AK$132</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29CD-490A-A113-BBE580705127}"/>
            </c:ext>
          </c:extLst>
        </c:ser>
        <c:ser>
          <c:idx val="6"/>
          <c:order val="6"/>
          <c:tx>
            <c:strRef>
              <c:f>'Dashboard data'!$A$133</c:f>
              <c:strCache>
                <c:ptCount val="1"/>
                <c:pt idx="0">
                  <c:v>Third party contracts</c:v>
                </c:pt>
              </c:strCache>
            </c:strRef>
          </c:tx>
          <c:spPr>
            <a:solidFill>
              <a:schemeClr val="accent6">
                <a:lumMod val="80000"/>
                <a:lumOff val="20000"/>
              </a:schemeClr>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data'!$C$133:$AK$133</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6-29CD-490A-A113-BBE580705127}"/>
            </c:ext>
          </c:extLst>
        </c:ser>
        <c:ser>
          <c:idx val="7"/>
          <c:order val="7"/>
          <c:tx>
            <c:strRef>
              <c:f>'Dashboard data'!$A$134</c:f>
              <c:strCache>
                <c:ptCount val="1"/>
                <c:pt idx="0">
                  <c:v>Total benefits</c:v>
                </c:pt>
              </c:strCache>
            </c:strRef>
          </c:tx>
          <c:spPr>
            <a:solidFill>
              <a:schemeClr val="accent5">
                <a:lumMod val="80000"/>
                <a:lumOff val="20000"/>
              </a:schemeClr>
            </a:solidFill>
            <a:ln>
              <a:noFill/>
            </a:ln>
            <a:effectLst/>
          </c:spPr>
          <c:invertIfNegative val="0"/>
          <c:cat>
            <c:strRef>
              <c:f>'Dashboard data'!$C$126:$AK$126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data'!$C$134:$AK$134</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7-29CD-490A-A113-BBE580705127}"/>
            </c:ext>
          </c:extLst>
        </c:ser>
        <c:dLbls>
          <c:showLegendKey val="0"/>
          <c:showVal val="0"/>
          <c:showCatName val="0"/>
          <c:showSerName val="0"/>
          <c:showPercent val="0"/>
          <c:showBubbleSize val="0"/>
        </c:dLbls>
        <c:gapWidth val="150"/>
        <c:overlap val="100"/>
        <c:axId val="817460639"/>
        <c:axId val="1367329327"/>
      </c:barChart>
      <c:catAx>
        <c:axId val="817460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7329327"/>
        <c:crosses val="autoZero"/>
        <c:auto val="1"/>
        <c:lblAlgn val="ctr"/>
        <c:lblOffset val="100"/>
        <c:noMultiLvlLbl val="0"/>
      </c:catAx>
      <c:valAx>
        <c:axId val="1367329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7460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900" b="0">
                <a:latin typeface="Arial" panose="020B0604020202020204" pitchFamily="34" charset="0"/>
                <a:cs typeface="Arial" panose="020B0604020202020204" pitchFamily="34" charset="0"/>
              </a:rPr>
              <a:t>Investment</a:t>
            </a:r>
            <a:r>
              <a:rPr lang="it-IT" sz="900" b="0" baseline="0">
                <a:latin typeface="Arial" panose="020B0604020202020204" pitchFamily="34" charset="0"/>
                <a:cs typeface="Arial" panose="020B0604020202020204" pitchFamily="34" charset="0"/>
              </a:rPr>
              <a:t> profile (present values)</a:t>
            </a:r>
          </a:p>
        </c:rich>
      </c:tx>
      <c:layout>
        <c:manualLayout>
          <c:xMode val="edge"/>
          <c:yMode val="edge"/>
          <c:x val="0.41167696730336162"/>
          <c:y val="3.8490648025017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manualLayout>
          <c:layoutTarget val="inner"/>
          <c:xMode val="edge"/>
          <c:yMode val="edge"/>
          <c:x val="4.1169126132326081E-2"/>
          <c:y val="0.12974131131285283"/>
          <c:w val="0.94812463212122911"/>
          <c:h val="0.80995203798329019"/>
        </c:manualLayout>
      </c:layout>
      <c:barChart>
        <c:barDir val="col"/>
        <c:grouping val="stacked"/>
        <c:varyColors val="0"/>
        <c:ser>
          <c:idx val="0"/>
          <c:order val="0"/>
          <c:tx>
            <c:strRef>
              <c:f>'Dashboard data'!$A$137</c:f>
              <c:strCache>
                <c:ptCount val="1"/>
                <c:pt idx="0">
                  <c:v>Paid labor</c:v>
                </c:pt>
              </c:strCache>
            </c:strRef>
          </c:tx>
          <c:spPr>
            <a:solidFill>
              <a:schemeClr val="accent6"/>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data'!$C$137:$AK$137</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5045-4376-B458-16EC068E71D4}"/>
            </c:ext>
          </c:extLst>
        </c:ser>
        <c:ser>
          <c:idx val="1"/>
          <c:order val="1"/>
          <c:tx>
            <c:strRef>
              <c:f>'Dashboard data'!$A$138</c:f>
              <c:strCache>
                <c:ptCount val="1"/>
                <c:pt idx="0">
                  <c:v>Consumables</c:v>
                </c:pt>
              </c:strCache>
            </c:strRef>
          </c:tx>
          <c:spPr>
            <a:solidFill>
              <a:schemeClr val="accent5"/>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data'!$C$138:$AK$138</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5045-4376-B458-16EC068E71D4}"/>
            </c:ext>
          </c:extLst>
        </c:ser>
        <c:ser>
          <c:idx val="2"/>
          <c:order val="2"/>
          <c:tx>
            <c:strRef>
              <c:f>'Dashboard data'!$A$139</c:f>
              <c:strCache>
                <c:ptCount val="1"/>
                <c:pt idx="0">
                  <c:v>Meeting costs</c:v>
                </c:pt>
              </c:strCache>
            </c:strRef>
          </c:tx>
          <c:spPr>
            <a:solidFill>
              <a:schemeClr val="accent4"/>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data'!$C$139:$AK$139</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5045-4376-B458-16EC068E71D4}"/>
            </c:ext>
          </c:extLst>
        </c:ser>
        <c:ser>
          <c:idx val="3"/>
          <c:order val="3"/>
          <c:tx>
            <c:strRef>
              <c:f>'Dashboard data'!$A$140</c:f>
              <c:strCache>
                <c:ptCount val="1"/>
                <c:pt idx="0">
                  <c:v>Compensation costs</c:v>
                </c:pt>
              </c:strCache>
            </c:strRef>
          </c:tx>
          <c:spPr>
            <a:solidFill>
              <a:schemeClr val="accent6">
                <a:lumMod val="60000"/>
              </a:schemeClr>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data'!$C$140:$AK$140</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5045-4376-B458-16EC068E71D4}"/>
            </c:ext>
          </c:extLst>
        </c:ser>
        <c:ser>
          <c:idx val="4"/>
          <c:order val="4"/>
          <c:tx>
            <c:strRef>
              <c:f>'Dashboard data'!$A$141</c:f>
              <c:strCache>
                <c:ptCount val="1"/>
                <c:pt idx="0">
                  <c:v>Project assets</c:v>
                </c:pt>
              </c:strCache>
            </c:strRef>
          </c:tx>
          <c:spPr>
            <a:solidFill>
              <a:schemeClr val="accent5">
                <a:lumMod val="60000"/>
              </a:schemeClr>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data'!$C$141:$AK$141</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5045-4376-B458-16EC068E71D4}"/>
            </c:ext>
          </c:extLst>
        </c:ser>
        <c:ser>
          <c:idx val="5"/>
          <c:order val="5"/>
          <c:tx>
            <c:strRef>
              <c:f>'Dashboard data'!$A$142</c:f>
              <c:strCache>
                <c:ptCount val="1"/>
                <c:pt idx="0">
                  <c:v>Service costs</c:v>
                </c:pt>
              </c:strCache>
            </c:strRef>
          </c:tx>
          <c:spPr>
            <a:solidFill>
              <a:schemeClr val="accent4">
                <a:lumMod val="60000"/>
              </a:schemeClr>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data'!$C$142:$AK$142</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5045-4376-B458-16EC068E71D4}"/>
            </c:ext>
          </c:extLst>
        </c:ser>
        <c:ser>
          <c:idx val="6"/>
          <c:order val="6"/>
          <c:tx>
            <c:strRef>
              <c:f>'Dashboard data'!$A$143</c:f>
              <c:strCache>
                <c:ptCount val="1"/>
                <c:pt idx="0">
                  <c:v>Third party contracts</c:v>
                </c:pt>
              </c:strCache>
            </c:strRef>
          </c:tx>
          <c:spPr>
            <a:solidFill>
              <a:schemeClr val="accent6">
                <a:lumMod val="80000"/>
                <a:lumOff val="20000"/>
              </a:schemeClr>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data'!$C$143:$AK$143</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6-5045-4376-B458-16EC068E71D4}"/>
            </c:ext>
          </c:extLst>
        </c:ser>
        <c:ser>
          <c:idx val="7"/>
          <c:order val="7"/>
          <c:tx>
            <c:strRef>
              <c:f>'Dashboard data'!$A$144</c:f>
              <c:strCache>
                <c:ptCount val="1"/>
                <c:pt idx="0">
                  <c:v>Total benefits</c:v>
                </c:pt>
              </c:strCache>
            </c:strRef>
          </c:tx>
          <c:spPr>
            <a:solidFill>
              <a:schemeClr val="accent5">
                <a:lumMod val="80000"/>
                <a:lumOff val="20000"/>
              </a:schemeClr>
            </a:solidFill>
            <a:ln>
              <a:noFill/>
            </a:ln>
            <a:effectLst/>
          </c:spPr>
          <c:invertIfNegative val="0"/>
          <c:cat>
            <c:strRef>
              <c:f>'Dashboard data'!$C$136:$AK$136</c:f>
              <c:strCache>
                <c:ptCount val="3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strCache>
            </c:strRef>
          </c:cat>
          <c:val>
            <c:numRef>
              <c:f>'Dashboard data'!$C$144:$AK$144</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7-5045-4376-B458-16EC068E71D4}"/>
            </c:ext>
          </c:extLst>
        </c:ser>
        <c:dLbls>
          <c:showLegendKey val="0"/>
          <c:showVal val="0"/>
          <c:showCatName val="0"/>
          <c:showSerName val="0"/>
          <c:showPercent val="0"/>
          <c:showBubbleSize val="0"/>
        </c:dLbls>
        <c:gapWidth val="150"/>
        <c:overlap val="100"/>
        <c:axId val="817460639"/>
        <c:axId val="1367329327"/>
      </c:barChart>
      <c:catAx>
        <c:axId val="817460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7329327"/>
        <c:crosses val="autoZero"/>
        <c:auto val="1"/>
        <c:lblAlgn val="ctr"/>
        <c:lblOffset val="100"/>
        <c:noMultiLvlLbl val="0"/>
      </c:catAx>
      <c:valAx>
        <c:axId val="1367329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7460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a:t>Costs vs benefits by Intervention Unit</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tx>
            <c:strRef>
              <c:f>'Dashboard data'!$K$2</c:f>
              <c:strCache>
                <c:ptCount val="1"/>
                <c:pt idx="0">
                  <c:v>Costs</c:v>
                </c:pt>
              </c:strCache>
            </c:strRef>
          </c:tx>
          <c:spPr>
            <a:solidFill>
              <a:schemeClr val="accent6"/>
            </a:solidFill>
            <a:ln>
              <a:noFill/>
            </a:ln>
            <a:effectLst/>
          </c:spPr>
          <c:invertIfNegative val="0"/>
          <c:cat>
            <c:strRef>
              <c:f>'Dashboard data'!$H$3:$H$7</c:f>
              <c:strCache>
                <c:ptCount val="5"/>
                <c:pt idx="0">
                  <c:v>IU 1</c:v>
                </c:pt>
                <c:pt idx="1">
                  <c:v>IU 2</c:v>
                </c:pt>
                <c:pt idx="2">
                  <c:v>IU 3</c:v>
                </c:pt>
                <c:pt idx="3">
                  <c:v>IU 4</c:v>
                </c:pt>
                <c:pt idx="4">
                  <c:v>IU 5</c:v>
                </c:pt>
              </c:strCache>
            </c:strRef>
          </c:cat>
          <c:val>
            <c:numRef>
              <c:f>'Dashboard data'!$K$3:$K$7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40C-441B-929C-FE073D5C8669}"/>
            </c:ext>
          </c:extLst>
        </c:ser>
        <c:ser>
          <c:idx val="1"/>
          <c:order val="1"/>
          <c:tx>
            <c:strRef>
              <c:f>'Dashboard data'!$M$1</c:f>
              <c:strCache>
                <c:ptCount val="1"/>
                <c:pt idx="0">
                  <c:v>Benefits</c:v>
                </c:pt>
              </c:strCache>
            </c:strRef>
          </c:tx>
          <c:spPr>
            <a:solidFill>
              <a:schemeClr val="accent5"/>
            </a:solidFill>
            <a:ln>
              <a:noFill/>
            </a:ln>
            <a:effectLst/>
          </c:spPr>
          <c:invertIfNegative val="0"/>
          <c:cat>
            <c:strRef>
              <c:f>'Dashboard data'!$H$3:$H$7</c:f>
              <c:strCache>
                <c:ptCount val="5"/>
                <c:pt idx="0">
                  <c:v>IU 1</c:v>
                </c:pt>
                <c:pt idx="1">
                  <c:v>IU 2</c:v>
                </c:pt>
                <c:pt idx="2">
                  <c:v>IU 3</c:v>
                </c:pt>
                <c:pt idx="3">
                  <c:v>IU 4</c:v>
                </c:pt>
                <c:pt idx="4">
                  <c:v>IU 5</c:v>
                </c:pt>
              </c:strCache>
            </c:strRef>
          </c:cat>
          <c:val>
            <c:numRef>
              <c:f>'Dashboard data'!$M$3:$M$7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40C-441B-929C-FE073D5C8669}"/>
            </c:ext>
          </c:extLst>
        </c:ser>
        <c:dLbls>
          <c:showLegendKey val="0"/>
          <c:showVal val="0"/>
          <c:showCatName val="0"/>
          <c:showSerName val="0"/>
          <c:showPercent val="0"/>
          <c:showBubbleSize val="0"/>
        </c:dLbls>
        <c:gapWidth val="219"/>
        <c:overlap val="-27"/>
        <c:axId val="1905479008"/>
        <c:axId val="1903388656"/>
      </c:barChart>
      <c:catAx>
        <c:axId val="190547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1903388656"/>
        <c:crosses val="autoZero"/>
        <c:auto val="1"/>
        <c:lblAlgn val="ctr"/>
        <c:lblOffset val="100"/>
        <c:noMultiLvlLbl val="0"/>
      </c:catAx>
      <c:valAx>
        <c:axId val="190338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190547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900">
                <a:latin typeface="Arial" panose="020B0604020202020204" pitchFamily="34" charset="0"/>
                <a:cs typeface="Arial" panose="020B0604020202020204" pitchFamily="34" charset="0"/>
              </a:rPr>
              <a:t>Yearly </a:t>
            </a:r>
            <a:r>
              <a:rPr lang="it-IT" sz="900" baseline="0">
                <a:latin typeface="Arial" panose="020B0604020202020204" pitchFamily="34" charset="0"/>
                <a:cs typeface="Arial" panose="020B0604020202020204" pitchFamily="34" charset="0"/>
              </a:rPr>
              <a:t>n</a:t>
            </a:r>
            <a:r>
              <a:rPr lang="it-IT" sz="900">
                <a:latin typeface="Arial" panose="020B0604020202020204" pitchFamily="34" charset="0"/>
                <a:cs typeface="Arial" panose="020B0604020202020204" pitchFamily="34" charset="0"/>
              </a:rPr>
              <a:t>et</a:t>
            </a:r>
            <a:r>
              <a:rPr lang="it-IT" sz="900" baseline="0">
                <a:latin typeface="Arial" panose="020B0604020202020204" pitchFamily="34" charset="0"/>
                <a:cs typeface="Arial" panose="020B0604020202020204" pitchFamily="34" charset="0"/>
              </a:rPr>
              <a:t> present cash flows (investment 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spPr>
            <a:solidFill>
              <a:schemeClr val="accent5"/>
            </a:solidFill>
            <a:ln w="0">
              <a:solidFill>
                <a:schemeClr val="lt1"/>
              </a:solidFill>
            </a:ln>
            <a:effectLst/>
          </c:spPr>
          <c:invertIfNegative val="0"/>
          <c:val>
            <c:numRef>
              <c:f>'Dashboard data'!$C$56:$AK$56</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4653-4734-8A0B-8C50E70C8740}"/>
            </c:ext>
          </c:extLst>
        </c:ser>
        <c:dLbls>
          <c:showLegendKey val="0"/>
          <c:showVal val="0"/>
          <c:showCatName val="0"/>
          <c:showSerName val="0"/>
          <c:showPercent val="0"/>
          <c:showBubbleSize val="0"/>
        </c:dLbls>
        <c:gapWidth val="13"/>
        <c:axId val="2074946496"/>
        <c:axId val="2078459456"/>
      </c:barChart>
      <c:catAx>
        <c:axId val="207494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78459456"/>
        <c:crosses val="autoZero"/>
        <c:auto val="1"/>
        <c:lblAlgn val="ctr"/>
        <c:lblOffset val="100"/>
        <c:noMultiLvlLbl val="0"/>
      </c:catAx>
      <c:valAx>
        <c:axId val="2078459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7494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800"/>
              <a:t>IU 2 </a:t>
            </a:r>
            <a:r>
              <a:rPr lang="en-US" sz="800" b="0" i="0" u="none" strike="noStrike" baseline="0">
                <a:effectLst/>
              </a:rPr>
              <a:t>- Timing and duration of interventions</a:t>
            </a:r>
            <a:br>
              <a:rPr lang="en-US" sz="800" b="0" i="0" u="none" strike="noStrike" baseline="0">
                <a:effectLst/>
              </a:rPr>
            </a:br>
            <a:r>
              <a:rPr lang="en-US" sz="800" b="0" i="0" u="none" strike="noStrike" baseline="0">
                <a:effectLst/>
              </a:rPr>
              <a:t>(in months from project start)</a:t>
            </a:r>
            <a:endParaRPr lang="en-US" sz="800"/>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spPr>
            <a:noFill/>
            <a:ln>
              <a:noFill/>
            </a:ln>
            <a:effectLst/>
          </c:spPr>
          <c:invertIfNegative val="0"/>
          <c:cat>
            <c:strRef>
              <c:f>'Dashboard data'!$A$90:$A$95</c:f>
              <c:strCache>
                <c:ptCount val="6"/>
                <c:pt idx="0">
                  <c:v>Null</c:v>
                </c:pt>
                <c:pt idx="1">
                  <c:v>Null</c:v>
                </c:pt>
                <c:pt idx="2">
                  <c:v>Null</c:v>
                </c:pt>
                <c:pt idx="3">
                  <c:v>Null</c:v>
                </c:pt>
                <c:pt idx="4">
                  <c:v>Null</c:v>
                </c:pt>
                <c:pt idx="5">
                  <c:v>Null</c:v>
                </c:pt>
              </c:strCache>
            </c:strRef>
          </c:cat>
          <c:val>
            <c:numRef>
              <c:f>'Dashboard data'!$D$90:$D$95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E6-364E-BE7A-9704CCBB3CCD}"/>
            </c:ext>
          </c:extLst>
        </c:ser>
        <c:ser>
          <c:idx val="1"/>
          <c:order val="1"/>
          <c:spPr>
            <a:solidFill>
              <a:schemeClr val="accent6"/>
            </a:solidFill>
            <a:ln>
              <a:noFill/>
            </a:ln>
            <a:effectLst/>
          </c:spPr>
          <c:invertIfNegative val="0"/>
          <c:cat>
            <c:strRef>
              <c:f>'Dashboard data'!$A$90:$A$95</c:f>
              <c:strCache>
                <c:ptCount val="6"/>
                <c:pt idx="0">
                  <c:v>Null</c:v>
                </c:pt>
                <c:pt idx="1">
                  <c:v>Null</c:v>
                </c:pt>
                <c:pt idx="2">
                  <c:v>Null</c:v>
                </c:pt>
                <c:pt idx="3">
                  <c:v>Null</c:v>
                </c:pt>
                <c:pt idx="4">
                  <c:v>Null</c:v>
                </c:pt>
                <c:pt idx="5">
                  <c:v>Null</c:v>
                </c:pt>
              </c:strCache>
            </c:strRef>
          </c:cat>
          <c:val>
            <c:numRef>
              <c:f>'Dashboard data'!$E$90:$E$95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DE6-364E-BE7A-9704CCBB3CC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1 - Timing and duration of interventions</a:t>
            </a:r>
            <a:br>
              <a:rPr lang="en-US"/>
            </a:br>
            <a:r>
              <a:rPr lang="en-US"/>
              <a:t>(in months from project start)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data'!$E$96</c:f>
              <c:strCache>
                <c:ptCount val="1"/>
                <c:pt idx="0">
                  <c:v>months after start</c:v>
                </c:pt>
              </c:strCache>
            </c:strRef>
          </c:tx>
          <c:spPr>
            <a:no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data'!$E$97:$E$102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E6-364E-BE7A-9704CCBB3CCD}"/>
            </c:ext>
          </c:extLst>
        </c:ser>
        <c:ser>
          <c:idx val="1"/>
          <c:order val="1"/>
          <c:tx>
            <c:strRef>
              <c:f>'Dashboard data'!$F$96</c:f>
              <c:strCache>
                <c:ptCount val="1"/>
                <c:pt idx="0">
                  <c:v>intervention duration</c:v>
                </c:pt>
              </c:strCache>
            </c:strRef>
          </c:tx>
          <c:spPr>
            <a:solidFill>
              <a:schemeClr val="accent6"/>
            </a:solidFill>
            <a:ln>
              <a:noFill/>
            </a:ln>
            <a:effectLst/>
          </c:spPr>
          <c:invertIfNegative val="0"/>
          <c:cat>
            <c:strRef>
              <c:f>'Dashboard data'!$B$97:$B$102</c:f>
              <c:strCache>
                <c:ptCount val="6"/>
                <c:pt idx="0">
                  <c:v>Null</c:v>
                </c:pt>
                <c:pt idx="1">
                  <c:v>Null</c:v>
                </c:pt>
                <c:pt idx="2">
                  <c:v>Null</c:v>
                </c:pt>
                <c:pt idx="3">
                  <c:v>Null</c:v>
                </c:pt>
                <c:pt idx="4">
                  <c:v>Null</c:v>
                </c:pt>
                <c:pt idx="5">
                  <c:v>Null</c:v>
                </c:pt>
              </c:strCache>
            </c:strRef>
          </c:cat>
          <c:val>
            <c:numRef>
              <c:f>'Dashboard data'!$F$97:$F$102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DE6-364E-BE7A-9704CCBB3CC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3 - Timing and duration of interventions</a:t>
            </a:r>
            <a:br>
              <a:rPr lang="en-US"/>
            </a:br>
            <a:r>
              <a:rPr lang="en-US"/>
              <a:t>(in months from project start)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spPr>
            <a:noFill/>
            <a:ln>
              <a:noFill/>
            </a:ln>
            <a:effectLst/>
          </c:spPr>
          <c:invertIfNegative val="0"/>
          <c:cat>
            <c:strRef>
              <c:f>'Dashboard data'!$C$104:$C$109</c:f>
              <c:strCache>
                <c:ptCount val="6"/>
                <c:pt idx="0">
                  <c:v>Null</c:v>
                </c:pt>
                <c:pt idx="1">
                  <c:v>Null</c:v>
                </c:pt>
                <c:pt idx="2">
                  <c:v>Null</c:v>
                </c:pt>
                <c:pt idx="3">
                  <c:v>Null</c:v>
                </c:pt>
                <c:pt idx="4">
                  <c:v>Null</c:v>
                </c:pt>
                <c:pt idx="5">
                  <c:v>Null</c:v>
                </c:pt>
              </c:strCache>
            </c:strRef>
          </c:cat>
          <c:val>
            <c:numRef>
              <c:f>'Dashboard data'!$F$104:$F$109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E6-364E-BE7A-9704CCBB3CCD}"/>
            </c:ext>
          </c:extLst>
        </c:ser>
        <c:ser>
          <c:idx val="1"/>
          <c:order val="1"/>
          <c:spPr>
            <a:solidFill>
              <a:schemeClr val="accent6"/>
            </a:solidFill>
            <a:ln>
              <a:noFill/>
            </a:ln>
            <a:effectLst/>
          </c:spPr>
          <c:invertIfNegative val="0"/>
          <c:cat>
            <c:strRef>
              <c:f>'Dashboard data'!$C$104:$C$109</c:f>
              <c:strCache>
                <c:ptCount val="6"/>
                <c:pt idx="0">
                  <c:v>Null</c:v>
                </c:pt>
                <c:pt idx="1">
                  <c:v>Null</c:v>
                </c:pt>
                <c:pt idx="2">
                  <c:v>Null</c:v>
                </c:pt>
                <c:pt idx="3">
                  <c:v>Null</c:v>
                </c:pt>
                <c:pt idx="4">
                  <c:v>Null</c:v>
                </c:pt>
                <c:pt idx="5">
                  <c:v>Null</c:v>
                </c:pt>
              </c:strCache>
            </c:strRef>
          </c:cat>
          <c:val>
            <c:numRef>
              <c:f>'Dashboard data'!$G$104:$G$109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DE6-364E-BE7A-9704CCBB3CC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4 - Timing and duration of interventions</a:t>
            </a:r>
            <a:br>
              <a:rPr lang="en-US"/>
            </a:br>
            <a:r>
              <a:rPr lang="en-US"/>
              <a:t>(in months from project start)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spPr>
            <a:noFill/>
            <a:ln>
              <a:noFill/>
            </a:ln>
            <a:effectLst/>
          </c:spPr>
          <c:invertIfNegative val="0"/>
          <c:cat>
            <c:strRef>
              <c:f>'Dashboard data'!$D$111:$D$116</c:f>
              <c:strCache>
                <c:ptCount val="6"/>
                <c:pt idx="0">
                  <c:v>Null</c:v>
                </c:pt>
                <c:pt idx="1">
                  <c:v>Null</c:v>
                </c:pt>
                <c:pt idx="2">
                  <c:v>Null</c:v>
                </c:pt>
                <c:pt idx="3">
                  <c:v>Null</c:v>
                </c:pt>
                <c:pt idx="4">
                  <c:v>Null</c:v>
                </c:pt>
                <c:pt idx="5">
                  <c:v>Null</c:v>
                </c:pt>
              </c:strCache>
            </c:strRef>
          </c:cat>
          <c:val>
            <c:numRef>
              <c:f>'Dashboard data'!$G$111:$G$116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E6-364E-BE7A-9704CCBB3CCD}"/>
            </c:ext>
          </c:extLst>
        </c:ser>
        <c:ser>
          <c:idx val="1"/>
          <c:order val="1"/>
          <c:spPr>
            <a:solidFill>
              <a:schemeClr val="accent6"/>
            </a:solidFill>
            <a:ln>
              <a:noFill/>
            </a:ln>
            <a:effectLst/>
          </c:spPr>
          <c:invertIfNegative val="0"/>
          <c:cat>
            <c:strRef>
              <c:f>'Dashboard data'!$D$111:$D$116</c:f>
              <c:strCache>
                <c:ptCount val="6"/>
                <c:pt idx="0">
                  <c:v>Null</c:v>
                </c:pt>
                <c:pt idx="1">
                  <c:v>Null</c:v>
                </c:pt>
                <c:pt idx="2">
                  <c:v>Null</c:v>
                </c:pt>
                <c:pt idx="3">
                  <c:v>Null</c:v>
                </c:pt>
                <c:pt idx="4">
                  <c:v>Null</c:v>
                </c:pt>
                <c:pt idx="5">
                  <c:v>Null</c:v>
                </c:pt>
              </c:strCache>
            </c:strRef>
          </c:cat>
          <c:val>
            <c:numRef>
              <c:f>'Dashboard data'!$H$111:$H$116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DE6-364E-BE7A-9704CCBB3CC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 5 - Timing and duration of interventions</a:t>
            </a:r>
            <a:br>
              <a:rPr lang="en-US"/>
            </a:br>
            <a:r>
              <a:rPr lang="en-US"/>
              <a:t>(in months from project start)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spPr>
            <a:noFill/>
            <a:ln>
              <a:noFill/>
            </a:ln>
            <a:effectLst/>
          </c:spPr>
          <c:invertIfNegative val="0"/>
          <c:cat>
            <c:strRef>
              <c:f>'Dashboard data'!$E$118:$E$123</c:f>
              <c:strCache>
                <c:ptCount val="6"/>
                <c:pt idx="0">
                  <c:v>Null</c:v>
                </c:pt>
                <c:pt idx="1">
                  <c:v>Null</c:v>
                </c:pt>
                <c:pt idx="2">
                  <c:v>Null</c:v>
                </c:pt>
                <c:pt idx="3">
                  <c:v>Null</c:v>
                </c:pt>
                <c:pt idx="4">
                  <c:v>Null</c:v>
                </c:pt>
                <c:pt idx="5">
                  <c:v>Null</c:v>
                </c:pt>
              </c:strCache>
            </c:strRef>
          </c:cat>
          <c:val>
            <c:numRef>
              <c:f>'Dashboard data'!$H$118:$H$123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E6-364E-BE7A-9704CCBB3CCD}"/>
            </c:ext>
          </c:extLst>
        </c:ser>
        <c:ser>
          <c:idx val="1"/>
          <c:order val="1"/>
          <c:spPr>
            <a:solidFill>
              <a:schemeClr val="accent6"/>
            </a:solidFill>
            <a:ln>
              <a:noFill/>
            </a:ln>
            <a:effectLst/>
          </c:spPr>
          <c:invertIfNegative val="0"/>
          <c:cat>
            <c:strRef>
              <c:f>'Dashboard data'!$E$118:$E$123</c:f>
              <c:strCache>
                <c:ptCount val="6"/>
                <c:pt idx="0">
                  <c:v>Null</c:v>
                </c:pt>
                <c:pt idx="1">
                  <c:v>Null</c:v>
                </c:pt>
                <c:pt idx="2">
                  <c:v>Null</c:v>
                </c:pt>
                <c:pt idx="3">
                  <c:v>Null</c:v>
                </c:pt>
                <c:pt idx="4">
                  <c:v>Null</c:v>
                </c:pt>
                <c:pt idx="5">
                  <c:v>Null</c:v>
                </c:pt>
              </c:strCache>
            </c:strRef>
          </c:cat>
          <c:val>
            <c:numRef>
              <c:f>'Dashboard data'!$I$118:$I$123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DE6-364E-BE7A-9704CCBB3CC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IU1 - Expenditure by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chemeClr val="accent5"/>
            </a:solidFill>
            <a:ln>
              <a:noFill/>
            </a:ln>
            <a:effectLst/>
          </c:spPr>
          <c:invertIfNegative val="0"/>
          <c:cat>
            <c:strRef>
              <c:f>'Dashboard data'!$A$90:$A$95</c:f>
              <c:strCache>
                <c:ptCount val="6"/>
                <c:pt idx="0">
                  <c:v>Null</c:v>
                </c:pt>
                <c:pt idx="1">
                  <c:v>Null</c:v>
                </c:pt>
                <c:pt idx="2">
                  <c:v>Null</c:v>
                </c:pt>
                <c:pt idx="3">
                  <c:v>Null</c:v>
                </c:pt>
                <c:pt idx="4">
                  <c:v>Null</c:v>
                </c:pt>
                <c:pt idx="5">
                  <c:v>Null</c:v>
                </c:pt>
              </c:strCache>
            </c:strRef>
          </c:cat>
          <c:val>
            <c:numRef>
              <c:f>'Dashboard data'!$J$90:$J$95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C3-A741-ABE2-4B3392A72BA2}"/>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l"/>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Breakdown of project expenditure by category </cx:v>
        </cx:txData>
      </cx:tx>
      <cx:txPr>
        <a:bodyPr rot="0" spcFirstLastPara="1" vertOverflow="ellipsis" vert="horz" wrap="square" lIns="38100" tIns="19050" rIns="38100" bIns="19050" anchor="ctr" anchorCtr="1" compatLnSpc="0"/>
        <a:lstStyle/>
        <a:p>
          <a:pPr algn="ctr" rtl="0">
            <a:defRPr sz="9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kumimoji="0" lang="en-US" sz="900" b="0" i="0" u="none" strike="noStrike" kern="1200" cap="none" spc="0" normalizeH="0" baseline="0" noProof="0">
              <a:ln>
                <a:noFill/>
              </a:ln>
              <a:solidFill>
                <a:sysClr val="windowText" lastClr="000000">
                  <a:lumMod val="65000"/>
                  <a:lumOff val="35000"/>
                </a:sysClr>
              </a:solidFill>
              <a:effectLst/>
              <a:uLnTx/>
              <a:uFillTx/>
              <a:latin typeface="Arial" panose="020B0604020202020204" pitchFamily="34" charset="0"/>
              <a:cs typeface="Arial" panose="020B0604020202020204" pitchFamily="34" charset="0"/>
            </a:rPr>
            <a:t>Breakdown of project expenditure by category </a:t>
          </a:r>
        </a:p>
      </cx:txPr>
    </cx:title>
    <cx:plotArea>
      <cx:plotAreaRegion>
        <cx:series layoutId="treemap" uniqueId="{A3CCB989-CB50-0044-AC09-5F66DD505788}">
          <cx:dataLabels>
            <cx:txPr>
              <a:bodyPr spcFirstLastPara="1" vertOverflow="ellipsis" horzOverflow="overflow" wrap="square" lIns="0" tIns="0" rIns="0" bIns="0" anchor="ctr" anchorCtr="1"/>
              <a:lstStyle/>
              <a:p>
                <a:pPr algn="ctr" rtl="0">
                  <a:defRPr sz="800" b="1">
                    <a:solidFill>
                      <a:schemeClr val="bg1"/>
                    </a:solidFill>
                    <a:effectLst>
                      <a:outerShdw blurRad="50800" dist="38100" dir="13500000" algn="br" rotWithShape="0">
                        <a:prstClr val="black">
                          <a:alpha val="40000"/>
                        </a:prstClr>
                      </a:outerShdw>
                    </a:effectLst>
                    <a:latin typeface="Arial" panose="020B0604020202020204" pitchFamily="34" charset="0"/>
                    <a:ea typeface="Arial" panose="020B0604020202020204" pitchFamily="34" charset="0"/>
                    <a:cs typeface="Arial" panose="020B0604020202020204" pitchFamily="34" charset="0"/>
                  </a:defRPr>
                </a:pPr>
                <a:endParaRPr lang="en-US" sz="800" b="1" i="0" u="none" strike="noStrike" kern="1200" baseline="0">
                  <a:solidFill>
                    <a:schemeClr val="bg1"/>
                  </a:solidFill>
                  <a:effectLst>
                    <a:outerShdw blurRad="50800" dist="38100" dir="13500000" algn="br" rotWithShape="0">
                      <a:prstClr val="black">
                        <a:alpha val="40000"/>
                      </a:prstClr>
                    </a:outerShdw>
                  </a:effectLst>
                  <a:latin typeface="Arial" panose="020B0604020202020204" pitchFamily="34" charset="0"/>
                  <a:cs typeface="Arial" panose="020B0604020202020204" pitchFamily="34" charset="0"/>
                </a:endParaRPr>
              </a:p>
            </cx:txPr>
            <cx:visibility seriesName="0" categoryName="1" value="1"/>
            <cx:separator>
</cx:separator>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image" Target="../media/image2.png"/><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image" Target="../media/image1.png"/><Relationship Id="rId2" Type="http://schemas.openxmlformats.org/officeDocument/2006/relationships/chart" Target="../charts/chart1.xml"/><Relationship Id="rId16" Type="http://schemas.openxmlformats.org/officeDocument/2006/relationships/chart" Target="../charts/chart15.xml"/><Relationship Id="rId1" Type="http://schemas.microsoft.com/office/2014/relationships/chartEx" Target="../charts/chartEx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42335</xdr:colOff>
      <xdr:row>0</xdr:row>
      <xdr:rowOff>0</xdr:rowOff>
    </xdr:from>
    <xdr:to>
      <xdr:col>3</xdr:col>
      <xdr:colOff>614718</xdr:colOff>
      <xdr:row>3</xdr:row>
      <xdr:rowOff>74084</xdr:rowOff>
    </xdr:to>
    <xdr:pic>
      <xdr:nvPicPr>
        <xdr:cNvPr id="3" name="Immagine 2">
          <a:extLst>
            <a:ext uri="{FF2B5EF4-FFF2-40B4-BE49-F238E27FC236}">
              <a16:creationId xmlns:a16="http://schemas.microsoft.com/office/drawing/2014/main" id="{D9BD2C29-1EBD-4BCE-96FC-735ACBEA89DB}"/>
            </a:ext>
          </a:extLst>
        </xdr:cNvPr>
        <xdr:cNvPicPr>
          <a:picLocks noChangeAspect="1"/>
        </xdr:cNvPicPr>
      </xdr:nvPicPr>
      <xdr:blipFill>
        <a:blip xmlns:r="http://schemas.openxmlformats.org/officeDocument/2006/relationships" r:embed="rId1"/>
        <a:stretch>
          <a:fillRect/>
        </a:stretch>
      </xdr:blipFill>
      <xdr:spPr>
        <a:xfrm>
          <a:off x="539752" y="0"/>
          <a:ext cx="1249716" cy="687917"/>
        </a:xfrm>
        <a:prstGeom prst="rect">
          <a:avLst/>
        </a:prstGeom>
      </xdr:spPr>
    </xdr:pic>
    <xdr:clientData/>
  </xdr:twoCellAnchor>
  <xdr:twoCellAnchor editAs="oneCell">
    <xdr:from>
      <xdr:col>3</xdr:col>
      <xdr:colOff>606778</xdr:colOff>
      <xdr:row>0</xdr:row>
      <xdr:rowOff>0</xdr:rowOff>
    </xdr:from>
    <xdr:to>
      <xdr:col>3</xdr:col>
      <xdr:colOff>2083370</xdr:colOff>
      <xdr:row>3</xdr:row>
      <xdr:rowOff>76691</xdr:rowOff>
    </xdr:to>
    <xdr:pic>
      <xdr:nvPicPr>
        <xdr:cNvPr id="10" name="Immagine 9">
          <a:extLst>
            <a:ext uri="{FF2B5EF4-FFF2-40B4-BE49-F238E27FC236}">
              <a16:creationId xmlns:a16="http://schemas.microsoft.com/office/drawing/2014/main" id="{E851B3DB-D281-4E4C-A9F6-1F1CC4ECF177}"/>
            </a:ext>
          </a:extLst>
        </xdr:cNvPr>
        <xdr:cNvPicPr>
          <a:picLocks noChangeAspect="1"/>
        </xdr:cNvPicPr>
      </xdr:nvPicPr>
      <xdr:blipFill>
        <a:blip xmlns:r="http://schemas.openxmlformats.org/officeDocument/2006/relationships" r:embed="rId2"/>
        <a:stretch>
          <a:fillRect/>
        </a:stretch>
      </xdr:blipFill>
      <xdr:spPr>
        <a:xfrm>
          <a:off x="1770945" y="0"/>
          <a:ext cx="1476592" cy="7046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7714</xdr:colOff>
      <xdr:row>10</xdr:row>
      <xdr:rowOff>141654</xdr:rowOff>
    </xdr:from>
    <xdr:to>
      <xdr:col>5</xdr:col>
      <xdr:colOff>296333</xdr:colOff>
      <xdr:row>23</xdr:row>
      <xdr:rowOff>52916</xdr:rowOff>
    </xdr:to>
    <mc:AlternateContent xmlns:mc="http://schemas.openxmlformats.org/markup-compatibility/2006">
      <mc:Choice xmlns:cx1="http://schemas.microsoft.com/office/drawing/2015/9/8/chartex" Requires="cx1">
        <xdr:graphicFrame macro="">
          <xdr:nvGraphicFramePr>
            <xdr:cNvPr id="140" name="Grafico 1">
              <a:extLst>
                <a:ext uri="{FF2B5EF4-FFF2-40B4-BE49-F238E27FC236}">
                  <a16:creationId xmlns:a16="http://schemas.microsoft.com/office/drawing/2014/main" id="{823486BF-13BE-4C9B-AA75-EBFCAFD16E3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07814" y="2116504"/>
              <a:ext cx="3489019" cy="2470312"/>
            </a:xfrm>
            <a:prstGeom prst="rect">
              <a:avLst/>
            </a:prstGeom>
            <a:solidFill>
              <a:prstClr val="white"/>
            </a:solidFill>
            <a:ln w="1">
              <a:solidFill>
                <a:prstClr val="green"/>
              </a:solidFill>
            </a:ln>
          </xdr:spPr>
          <xdr:txBody>
            <a:bodyPr vertOverflow="clip" horzOverflow="clip"/>
            <a:lstStyle/>
            <a:p>
              <a:r>
                <a:rPr lang="it-IT"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391582</xdr:colOff>
      <xdr:row>10</xdr:row>
      <xdr:rowOff>137584</xdr:rowOff>
    </xdr:from>
    <xdr:to>
      <xdr:col>10</xdr:col>
      <xdr:colOff>0</xdr:colOff>
      <xdr:row>23</xdr:row>
      <xdr:rowOff>74085</xdr:rowOff>
    </xdr:to>
    <xdr:graphicFrame macro="">
      <xdr:nvGraphicFramePr>
        <xdr:cNvPr id="181" name="Grafico 2">
          <a:extLst>
            <a:ext uri="{FF2B5EF4-FFF2-40B4-BE49-F238E27FC236}">
              <a16:creationId xmlns:a16="http://schemas.microsoft.com/office/drawing/2014/main" id="{AB7FD46E-A968-4D1A-9B8E-DF71C9646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9771</xdr:colOff>
      <xdr:row>24</xdr:row>
      <xdr:rowOff>77665</xdr:rowOff>
    </xdr:from>
    <xdr:to>
      <xdr:col>10</xdr:col>
      <xdr:colOff>0</xdr:colOff>
      <xdr:row>34</xdr:row>
      <xdr:rowOff>127000</xdr:rowOff>
    </xdr:to>
    <xdr:graphicFrame macro="">
      <xdr:nvGraphicFramePr>
        <xdr:cNvPr id="182" name="Grafico 3">
          <a:extLst>
            <a:ext uri="{FF2B5EF4-FFF2-40B4-BE49-F238E27FC236}">
              <a16:creationId xmlns:a16="http://schemas.microsoft.com/office/drawing/2014/main" id="{1F438ADD-5F9C-4569-8835-E290D2099C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21655</xdr:colOff>
      <xdr:row>35</xdr:row>
      <xdr:rowOff>183337</xdr:rowOff>
    </xdr:from>
    <xdr:to>
      <xdr:col>9</xdr:col>
      <xdr:colOff>306917</xdr:colOff>
      <xdr:row>50</xdr:row>
      <xdr:rowOff>63500</xdr:rowOff>
    </xdr:to>
    <xdr:graphicFrame macro="">
      <xdr:nvGraphicFramePr>
        <xdr:cNvPr id="183" name="Grafico 4">
          <a:extLst>
            <a:ext uri="{FF2B5EF4-FFF2-40B4-BE49-F238E27FC236}">
              <a16:creationId xmlns:a16="http://schemas.microsoft.com/office/drawing/2014/main" id="{63367630-895D-48AD-89EA-068364139B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27679</xdr:colOff>
      <xdr:row>102</xdr:row>
      <xdr:rowOff>23612</xdr:rowOff>
    </xdr:from>
    <xdr:to>
      <xdr:col>5</xdr:col>
      <xdr:colOff>428345</xdr:colOff>
      <xdr:row>113</xdr:row>
      <xdr:rowOff>61695</xdr:rowOff>
    </xdr:to>
    <xdr:graphicFrame macro="">
      <xdr:nvGraphicFramePr>
        <xdr:cNvPr id="172" name="Chart 6">
          <a:extLst>
            <a:ext uri="{FF2B5EF4-FFF2-40B4-BE49-F238E27FC236}">
              <a16:creationId xmlns:a16="http://schemas.microsoft.com/office/drawing/2014/main" id="{875DD693-5A29-FA42-AD09-B36369674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45183</xdr:colOff>
      <xdr:row>90</xdr:row>
      <xdr:rowOff>45184</xdr:rowOff>
    </xdr:from>
    <xdr:to>
      <xdr:col>5</xdr:col>
      <xdr:colOff>444500</xdr:colOff>
      <xdr:row>101</xdr:row>
      <xdr:rowOff>83040</xdr:rowOff>
    </xdr:to>
    <xdr:graphicFrame macro="">
      <xdr:nvGraphicFramePr>
        <xdr:cNvPr id="159" name="Chart 8">
          <a:extLst>
            <a:ext uri="{FF2B5EF4-FFF2-40B4-BE49-F238E27FC236}">
              <a16:creationId xmlns:a16="http://schemas.microsoft.com/office/drawing/2014/main" id="{F8483E9D-05FE-2247-9E7C-2383C06C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22794</xdr:colOff>
      <xdr:row>113</xdr:row>
      <xdr:rowOff>117638</xdr:rowOff>
    </xdr:from>
    <xdr:to>
      <xdr:col>5</xdr:col>
      <xdr:colOff>423460</xdr:colOff>
      <xdr:row>124</xdr:row>
      <xdr:rowOff>155721</xdr:rowOff>
    </xdr:to>
    <xdr:graphicFrame macro="">
      <xdr:nvGraphicFramePr>
        <xdr:cNvPr id="175" name="Chart 9">
          <a:extLst>
            <a:ext uri="{FF2B5EF4-FFF2-40B4-BE49-F238E27FC236}">
              <a16:creationId xmlns:a16="http://schemas.microsoft.com/office/drawing/2014/main" id="{6344C69A-5F10-9541-907D-F4C0A1B5D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19946</xdr:colOff>
      <xdr:row>125</xdr:row>
      <xdr:rowOff>13432</xdr:rowOff>
    </xdr:from>
    <xdr:to>
      <xdr:col>5</xdr:col>
      <xdr:colOff>420612</xdr:colOff>
      <xdr:row>136</xdr:row>
      <xdr:rowOff>51515</xdr:rowOff>
    </xdr:to>
    <xdr:graphicFrame macro="">
      <xdr:nvGraphicFramePr>
        <xdr:cNvPr id="177" name="Chart 10">
          <a:extLst>
            <a:ext uri="{FF2B5EF4-FFF2-40B4-BE49-F238E27FC236}">
              <a16:creationId xmlns:a16="http://schemas.microsoft.com/office/drawing/2014/main" id="{1A12FBAA-F984-5C42-A140-F9391572F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15468</xdr:colOff>
      <xdr:row>136</xdr:row>
      <xdr:rowOff>137582</xdr:rowOff>
    </xdr:from>
    <xdr:to>
      <xdr:col>5</xdr:col>
      <xdr:colOff>416134</xdr:colOff>
      <xdr:row>147</xdr:row>
      <xdr:rowOff>175666</xdr:rowOff>
    </xdr:to>
    <xdr:graphicFrame macro="">
      <xdr:nvGraphicFramePr>
        <xdr:cNvPr id="179" name="Chart 11">
          <a:extLst>
            <a:ext uri="{FF2B5EF4-FFF2-40B4-BE49-F238E27FC236}">
              <a16:creationId xmlns:a16="http://schemas.microsoft.com/office/drawing/2014/main" id="{6D574620-2DFF-FA47-A083-675322C21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512069</xdr:colOff>
      <xdr:row>90</xdr:row>
      <xdr:rowOff>34193</xdr:rowOff>
    </xdr:from>
    <xdr:to>
      <xdr:col>10</xdr:col>
      <xdr:colOff>10582</xdr:colOff>
      <xdr:row>101</xdr:row>
      <xdr:rowOff>72276</xdr:rowOff>
    </xdr:to>
    <xdr:graphicFrame macro="">
      <xdr:nvGraphicFramePr>
        <xdr:cNvPr id="166" name="Chart 12">
          <a:extLst>
            <a:ext uri="{FF2B5EF4-FFF2-40B4-BE49-F238E27FC236}">
              <a16:creationId xmlns:a16="http://schemas.microsoft.com/office/drawing/2014/main" id="{3C998A18-76B0-934A-A308-604E8282E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484389</xdr:colOff>
      <xdr:row>102</xdr:row>
      <xdr:rowOff>40706</xdr:rowOff>
    </xdr:from>
    <xdr:to>
      <xdr:col>9</xdr:col>
      <xdr:colOff>311223</xdr:colOff>
      <xdr:row>113</xdr:row>
      <xdr:rowOff>78562</xdr:rowOff>
    </xdr:to>
    <xdr:graphicFrame macro="">
      <xdr:nvGraphicFramePr>
        <xdr:cNvPr id="174" name="Chart 13">
          <a:extLst>
            <a:ext uri="{FF2B5EF4-FFF2-40B4-BE49-F238E27FC236}">
              <a16:creationId xmlns:a16="http://schemas.microsoft.com/office/drawing/2014/main" id="{92E3B824-5483-8045-B8C4-2795B3CF4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494160</xdr:colOff>
      <xdr:row>113</xdr:row>
      <xdr:rowOff>129036</xdr:rowOff>
    </xdr:from>
    <xdr:to>
      <xdr:col>9</xdr:col>
      <xdr:colOff>320994</xdr:colOff>
      <xdr:row>124</xdr:row>
      <xdr:rowOff>167119</xdr:rowOff>
    </xdr:to>
    <xdr:graphicFrame macro="">
      <xdr:nvGraphicFramePr>
        <xdr:cNvPr id="176" name="Chart 14">
          <a:extLst>
            <a:ext uri="{FF2B5EF4-FFF2-40B4-BE49-F238E27FC236}">
              <a16:creationId xmlns:a16="http://schemas.microsoft.com/office/drawing/2014/main" id="{E9EE5F81-2048-964B-8A1E-6542C3FA0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489681</xdr:colOff>
      <xdr:row>125</xdr:row>
      <xdr:rowOff>23201</xdr:rowOff>
    </xdr:from>
    <xdr:to>
      <xdr:col>9</xdr:col>
      <xdr:colOff>316515</xdr:colOff>
      <xdr:row>136</xdr:row>
      <xdr:rowOff>61284</xdr:rowOff>
    </xdr:to>
    <xdr:graphicFrame macro="">
      <xdr:nvGraphicFramePr>
        <xdr:cNvPr id="178" name="Chart 15">
          <a:extLst>
            <a:ext uri="{FF2B5EF4-FFF2-40B4-BE49-F238E27FC236}">
              <a16:creationId xmlns:a16="http://schemas.microsoft.com/office/drawing/2014/main" id="{3C955594-1C35-4C4F-9F92-383353A0D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479506</xdr:colOff>
      <xdr:row>136</xdr:row>
      <xdr:rowOff>136768</xdr:rowOff>
    </xdr:from>
    <xdr:to>
      <xdr:col>9</xdr:col>
      <xdr:colOff>306340</xdr:colOff>
      <xdr:row>147</xdr:row>
      <xdr:rowOff>174852</xdr:rowOff>
    </xdr:to>
    <xdr:graphicFrame macro="">
      <xdr:nvGraphicFramePr>
        <xdr:cNvPr id="180" name="Chart 16">
          <a:extLst>
            <a:ext uri="{FF2B5EF4-FFF2-40B4-BE49-F238E27FC236}">
              <a16:creationId xmlns:a16="http://schemas.microsoft.com/office/drawing/2014/main" id="{2CFA2EE5-EE9A-5141-A6C5-B5B2AEAF8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15877</xdr:colOff>
      <xdr:row>52</xdr:row>
      <xdr:rowOff>31752</xdr:rowOff>
    </xdr:from>
    <xdr:to>
      <xdr:col>9</xdr:col>
      <xdr:colOff>301625</xdr:colOff>
      <xdr:row>70</xdr:row>
      <xdr:rowOff>15876</xdr:rowOff>
    </xdr:to>
    <xdr:graphicFrame macro="">
      <xdr:nvGraphicFramePr>
        <xdr:cNvPr id="156" name="Grafico 18">
          <a:extLst>
            <a:ext uri="{FF2B5EF4-FFF2-40B4-BE49-F238E27FC236}">
              <a16:creationId xmlns:a16="http://schemas.microsoft.com/office/drawing/2014/main" id="{75D11AF9-B60A-4163-B37F-CE6BDA8F3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5292</xdr:colOff>
      <xdr:row>70</xdr:row>
      <xdr:rowOff>58208</xdr:rowOff>
    </xdr:from>
    <xdr:to>
      <xdr:col>9</xdr:col>
      <xdr:colOff>301625</xdr:colOff>
      <xdr:row>89</xdr:row>
      <xdr:rowOff>127000</xdr:rowOff>
    </xdr:to>
    <xdr:graphicFrame macro="">
      <xdr:nvGraphicFramePr>
        <xdr:cNvPr id="158" name="Grafico 19">
          <a:extLst>
            <a:ext uri="{FF2B5EF4-FFF2-40B4-BE49-F238E27FC236}">
              <a16:creationId xmlns:a16="http://schemas.microsoft.com/office/drawing/2014/main" id="{621D6B86-1B02-478B-B8B6-8E9A942F2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19050</xdr:colOff>
      <xdr:row>0</xdr:row>
      <xdr:rowOff>6350</xdr:rowOff>
    </xdr:from>
    <xdr:to>
      <xdr:col>2</xdr:col>
      <xdr:colOff>314324</xdr:colOff>
      <xdr:row>2</xdr:row>
      <xdr:rowOff>149225</xdr:rowOff>
    </xdr:to>
    <xdr:pic>
      <xdr:nvPicPr>
        <xdr:cNvPr id="18" name="Immagine 17">
          <a:extLst>
            <a:ext uri="{FF2B5EF4-FFF2-40B4-BE49-F238E27FC236}">
              <a16:creationId xmlns:a16="http://schemas.microsoft.com/office/drawing/2014/main" id="{6605BD53-A684-4FD6-B18A-1B60BA07C979}"/>
            </a:ext>
          </a:extLst>
        </xdr:cNvPr>
        <xdr:cNvPicPr>
          <a:picLocks noChangeAspect="1"/>
        </xdr:cNvPicPr>
      </xdr:nvPicPr>
      <xdr:blipFill>
        <a:blip xmlns:r="http://schemas.openxmlformats.org/officeDocument/2006/relationships" r:embed="rId17"/>
        <a:stretch>
          <a:fillRect/>
        </a:stretch>
      </xdr:blipFill>
      <xdr:spPr>
        <a:xfrm>
          <a:off x="819150" y="6350"/>
          <a:ext cx="1095374" cy="542925"/>
        </a:xfrm>
        <a:prstGeom prst="rect">
          <a:avLst/>
        </a:prstGeom>
      </xdr:spPr>
    </xdr:pic>
    <xdr:clientData/>
  </xdr:twoCellAnchor>
  <xdr:twoCellAnchor editAs="oneCell">
    <xdr:from>
      <xdr:col>2</xdr:col>
      <xdr:colOff>241300</xdr:colOff>
      <xdr:row>0</xdr:row>
      <xdr:rowOff>0</xdr:rowOff>
    </xdr:from>
    <xdr:to>
      <xdr:col>3</xdr:col>
      <xdr:colOff>508000</xdr:colOff>
      <xdr:row>2</xdr:row>
      <xdr:rowOff>109031</xdr:rowOff>
    </xdr:to>
    <xdr:pic>
      <xdr:nvPicPr>
        <xdr:cNvPr id="20" name="Immagine 19">
          <a:extLst>
            <a:ext uri="{FF2B5EF4-FFF2-40B4-BE49-F238E27FC236}">
              <a16:creationId xmlns:a16="http://schemas.microsoft.com/office/drawing/2014/main" id="{82C7A18A-D982-41A7-AEB4-A4608F128231}"/>
            </a:ext>
          </a:extLst>
        </xdr:cNvPr>
        <xdr:cNvPicPr>
          <a:picLocks noChangeAspect="1"/>
        </xdr:cNvPicPr>
      </xdr:nvPicPr>
      <xdr:blipFill>
        <a:blip xmlns:r="http://schemas.openxmlformats.org/officeDocument/2006/relationships" r:embed="rId18"/>
        <a:stretch>
          <a:fillRect/>
        </a:stretch>
      </xdr:blipFill>
      <xdr:spPr>
        <a:xfrm>
          <a:off x="1841500" y="0"/>
          <a:ext cx="1066800" cy="509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1CE428FA-1752-43D6-8DC2-A47D6DCC51CE}"/>
            </a:ext>
          </a:extLst>
        </xdr:cNvPr>
        <xdr:cNvPicPr>
          <a:picLocks noChangeAspect="1"/>
        </xdr:cNvPicPr>
      </xdr:nvPicPr>
      <xdr:blipFill>
        <a:blip xmlns:r="http://schemas.openxmlformats.org/officeDocument/2006/relationships" r:embed="rId1"/>
        <a:stretch>
          <a:fillRect/>
        </a:stretch>
      </xdr:blipFill>
      <xdr:spPr>
        <a:xfrm>
          <a:off x="1103130" y="1"/>
          <a:ext cx="1121480" cy="565473"/>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4" name="Immagine 3">
          <a:extLst>
            <a:ext uri="{FF2B5EF4-FFF2-40B4-BE49-F238E27FC236}">
              <a16:creationId xmlns:a16="http://schemas.microsoft.com/office/drawing/2014/main" id="{DEB2D33A-B5D0-4727-9E84-AF6C2045A088}"/>
            </a:ext>
          </a:extLst>
        </xdr:cNvPr>
        <xdr:cNvPicPr>
          <a:picLocks noChangeAspect="1"/>
        </xdr:cNvPicPr>
      </xdr:nvPicPr>
      <xdr:blipFill>
        <a:blip xmlns:r="http://schemas.openxmlformats.org/officeDocument/2006/relationships" r:embed="rId2"/>
        <a:stretch>
          <a:fillRect/>
        </a:stretch>
      </xdr:blipFill>
      <xdr:spPr>
        <a:xfrm>
          <a:off x="2286000" y="0"/>
          <a:ext cx="1182905" cy="564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B78EA644-E3C7-4805-9BB7-22D51509B880}"/>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21471C87-6194-49EB-B275-F9354380DE4F}"/>
            </a:ext>
          </a:extLst>
        </xdr:cNvPr>
        <xdr:cNvPicPr>
          <a:picLocks noChangeAspect="1"/>
        </xdr:cNvPicPr>
      </xdr:nvPicPr>
      <xdr:blipFill>
        <a:blip xmlns:r="http://schemas.openxmlformats.org/officeDocument/2006/relationships" r:embed="rId2"/>
        <a:stretch>
          <a:fillRect/>
        </a:stretch>
      </xdr:blipFill>
      <xdr:spPr>
        <a:xfrm>
          <a:off x="2284412" y="0"/>
          <a:ext cx="1184859" cy="56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172E3466-8F5C-449F-BB35-C23609EF0B4F}"/>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955103EE-B4F5-460B-87A1-9F47054634B1}"/>
            </a:ext>
          </a:extLst>
        </xdr:cNvPr>
        <xdr:cNvPicPr>
          <a:picLocks noChangeAspect="1"/>
        </xdr:cNvPicPr>
      </xdr:nvPicPr>
      <xdr:blipFill>
        <a:blip xmlns:r="http://schemas.openxmlformats.org/officeDocument/2006/relationships" r:embed="rId2"/>
        <a:stretch>
          <a:fillRect/>
        </a:stretch>
      </xdr:blipFill>
      <xdr:spPr>
        <a:xfrm>
          <a:off x="2284412" y="0"/>
          <a:ext cx="1184859" cy="56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BDC0DA9A-9670-499C-A61E-80D6616E52B1}"/>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289B9F43-6E6C-43FD-94CF-31627F02F122}"/>
            </a:ext>
          </a:extLst>
        </xdr:cNvPr>
        <xdr:cNvPicPr>
          <a:picLocks noChangeAspect="1"/>
        </xdr:cNvPicPr>
      </xdr:nvPicPr>
      <xdr:blipFill>
        <a:blip xmlns:r="http://schemas.openxmlformats.org/officeDocument/2006/relationships" r:embed="rId2"/>
        <a:stretch>
          <a:fillRect/>
        </a:stretch>
      </xdr:blipFill>
      <xdr:spPr>
        <a:xfrm>
          <a:off x="2284412" y="0"/>
          <a:ext cx="1184859" cy="566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61D83B8C-B850-4C7D-9DC1-7C8BC0FD079B}"/>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B077784A-5B70-4D16-8ACB-DFC8EDA3AF6F}"/>
            </a:ext>
          </a:extLst>
        </xdr:cNvPr>
        <xdr:cNvPicPr>
          <a:picLocks noChangeAspect="1"/>
        </xdr:cNvPicPr>
      </xdr:nvPicPr>
      <xdr:blipFill>
        <a:blip xmlns:r="http://schemas.openxmlformats.org/officeDocument/2006/relationships" r:embed="rId2"/>
        <a:stretch>
          <a:fillRect/>
        </a:stretch>
      </xdr:blipFill>
      <xdr:spPr>
        <a:xfrm>
          <a:off x="2284412" y="0"/>
          <a:ext cx="1184859" cy="566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23518</xdr:colOff>
      <xdr:row>0</xdr:row>
      <xdr:rowOff>23519</xdr:rowOff>
    </xdr:from>
    <xdr:to>
      <xdr:col>2</xdr:col>
      <xdr:colOff>661105</xdr:colOff>
      <xdr:row>4</xdr:row>
      <xdr:rowOff>23519</xdr:rowOff>
    </xdr:to>
    <xdr:pic>
      <xdr:nvPicPr>
        <xdr:cNvPr id="2" name="Immagine 1">
          <a:extLst>
            <a:ext uri="{FF2B5EF4-FFF2-40B4-BE49-F238E27FC236}">
              <a16:creationId xmlns:a16="http://schemas.microsoft.com/office/drawing/2014/main" id="{FFA631E2-F4DA-4124-A8CD-AED43CE5B577}"/>
            </a:ext>
          </a:extLst>
        </xdr:cNvPr>
        <xdr:cNvPicPr>
          <a:picLocks noChangeAspect="1"/>
        </xdr:cNvPicPr>
      </xdr:nvPicPr>
      <xdr:blipFill>
        <a:blip xmlns:r="http://schemas.openxmlformats.org/officeDocument/2006/relationships" r:embed="rId1"/>
        <a:stretch>
          <a:fillRect/>
        </a:stretch>
      </xdr:blipFill>
      <xdr:spPr>
        <a:xfrm>
          <a:off x="23518" y="23519"/>
          <a:ext cx="1366661" cy="858426"/>
        </a:xfrm>
        <a:prstGeom prst="rect">
          <a:avLst/>
        </a:prstGeom>
      </xdr:spPr>
    </xdr:pic>
    <xdr:clientData/>
  </xdr:twoCellAnchor>
  <xdr:twoCellAnchor editAs="oneCell">
    <xdr:from>
      <xdr:col>2</xdr:col>
      <xdr:colOff>658520</xdr:colOff>
      <xdr:row>0</xdr:row>
      <xdr:rowOff>23518</xdr:rowOff>
    </xdr:from>
    <xdr:to>
      <xdr:col>2</xdr:col>
      <xdr:colOff>2449261</xdr:colOff>
      <xdr:row>4</xdr:row>
      <xdr:rowOff>35278</xdr:rowOff>
    </xdr:to>
    <xdr:pic>
      <xdr:nvPicPr>
        <xdr:cNvPr id="4" name="Immagine 3">
          <a:extLst>
            <a:ext uri="{FF2B5EF4-FFF2-40B4-BE49-F238E27FC236}">
              <a16:creationId xmlns:a16="http://schemas.microsoft.com/office/drawing/2014/main" id="{4C08EA69-DE1A-4D49-B8DE-60E587530E25}"/>
            </a:ext>
          </a:extLst>
        </xdr:cNvPr>
        <xdr:cNvPicPr>
          <a:picLocks noChangeAspect="1"/>
        </xdr:cNvPicPr>
      </xdr:nvPicPr>
      <xdr:blipFill>
        <a:blip xmlns:r="http://schemas.openxmlformats.org/officeDocument/2006/relationships" r:embed="rId2"/>
        <a:stretch>
          <a:fillRect/>
        </a:stretch>
      </xdr:blipFill>
      <xdr:spPr>
        <a:xfrm>
          <a:off x="1387594" y="23518"/>
          <a:ext cx="1790741" cy="8701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60960</xdr:colOff>
      <xdr:row>1</xdr:row>
      <xdr:rowOff>146466</xdr:rowOff>
    </xdr:from>
    <xdr:to>
      <xdr:col>1</xdr:col>
      <xdr:colOff>965199</xdr:colOff>
      <xdr:row>5</xdr:row>
      <xdr:rowOff>101599</xdr:rowOff>
    </xdr:to>
    <xdr:pic>
      <xdr:nvPicPr>
        <xdr:cNvPr id="2" name="Immagine 1">
          <a:extLst>
            <a:ext uri="{FF2B5EF4-FFF2-40B4-BE49-F238E27FC236}">
              <a16:creationId xmlns:a16="http://schemas.microsoft.com/office/drawing/2014/main" id="{9D5042AE-5C65-4801-890B-6B24AEF75858}"/>
            </a:ext>
          </a:extLst>
        </xdr:cNvPr>
        <xdr:cNvPicPr>
          <a:picLocks noChangeAspect="1"/>
        </xdr:cNvPicPr>
      </xdr:nvPicPr>
      <xdr:blipFill>
        <a:blip xmlns:r="http://schemas.openxmlformats.org/officeDocument/2006/relationships" r:embed="rId1"/>
        <a:stretch>
          <a:fillRect/>
        </a:stretch>
      </xdr:blipFill>
      <xdr:spPr>
        <a:xfrm>
          <a:off x="60960" y="349666"/>
          <a:ext cx="1361439" cy="747613"/>
        </a:xfrm>
        <a:prstGeom prst="rect">
          <a:avLst/>
        </a:prstGeom>
      </xdr:spPr>
    </xdr:pic>
    <xdr:clientData/>
  </xdr:twoCellAnchor>
  <xdr:twoCellAnchor editAs="oneCell">
    <xdr:from>
      <xdr:col>0</xdr:col>
      <xdr:colOff>0</xdr:colOff>
      <xdr:row>6</xdr:row>
      <xdr:rowOff>148166</xdr:rowOff>
    </xdr:from>
    <xdr:to>
      <xdr:col>1</xdr:col>
      <xdr:colOff>964298</xdr:colOff>
      <xdr:row>9</xdr:row>
      <xdr:rowOff>127000</xdr:rowOff>
    </xdr:to>
    <xdr:pic>
      <xdr:nvPicPr>
        <xdr:cNvPr id="4" name="Immagine 3">
          <a:extLst>
            <a:ext uri="{FF2B5EF4-FFF2-40B4-BE49-F238E27FC236}">
              <a16:creationId xmlns:a16="http://schemas.microsoft.com/office/drawing/2014/main" id="{059ED59E-F3C2-43B8-B351-6BCFB715FA11}"/>
            </a:ext>
          </a:extLst>
        </xdr:cNvPr>
        <xdr:cNvPicPr>
          <a:picLocks noChangeAspect="1"/>
        </xdr:cNvPicPr>
      </xdr:nvPicPr>
      <xdr:blipFill>
        <a:blip xmlns:r="http://schemas.openxmlformats.org/officeDocument/2006/relationships" r:embed="rId2"/>
        <a:stretch>
          <a:fillRect/>
        </a:stretch>
      </xdr:blipFill>
      <xdr:spPr>
        <a:xfrm>
          <a:off x="0" y="1259416"/>
          <a:ext cx="1419381" cy="6773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88468</xdr:colOff>
      <xdr:row>2</xdr:row>
      <xdr:rowOff>223426</xdr:rowOff>
    </xdr:to>
    <xdr:pic>
      <xdr:nvPicPr>
        <xdr:cNvPr id="2" name="Immagine 1">
          <a:extLst>
            <a:ext uri="{FF2B5EF4-FFF2-40B4-BE49-F238E27FC236}">
              <a16:creationId xmlns:a16="http://schemas.microsoft.com/office/drawing/2014/main" id="{1A80F661-0267-4E3C-9C09-D5A5303E7195}"/>
            </a:ext>
          </a:extLst>
        </xdr:cNvPr>
        <xdr:cNvPicPr>
          <a:picLocks noChangeAspect="1"/>
        </xdr:cNvPicPr>
      </xdr:nvPicPr>
      <xdr:blipFill>
        <a:blip xmlns:r="http://schemas.openxmlformats.org/officeDocument/2006/relationships" r:embed="rId1"/>
        <a:stretch>
          <a:fillRect/>
        </a:stretch>
      </xdr:blipFill>
      <xdr:spPr>
        <a:xfrm>
          <a:off x="0" y="0"/>
          <a:ext cx="1170320" cy="593843"/>
        </a:xfrm>
        <a:prstGeom prst="rect">
          <a:avLst/>
        </a:prstGeom>
      </xdr:spPr>
    </xdr:pic>
    <xdr:clientData/>
  </xdr:twoCellAnchor>
  <xdr:twoCellAnchor editAs="oneCell">
    <xdr:from>
      <xdr:col>0</xdr:col>
      <xdr:colOff>0</xdr:colOff>
      <xdr:row>2</xdr:row>
      <xdr:rowOff>223425</xdr:rowOff>
    </xdr:from>
    <xdr:to>
      <xdr:col>1</xdr:col>
      <xdr:colOff>88194</xdr:colOff>
      <xdr:row>2</xdr:row>
      <xdr:rowOff>781775</xdr:rowOff>
    </xdr:to>
    <xdr:pic>
      <xdr:nvPicPr>
        <xdr:cNvPr id="4" name="Immagine 3">
          <a:extLst>
            <a:ext uri="{FF2B5EF4-FFF2-40B4-BE49-F238E27FC236}">
              <a16:creationId xmlns:a16="http://schemas.microsoft.com/office/drawing/2014/main" id="{2B2290FB-443F-45DA-BC5B-3B1A170A675D}"/>
            </a:ext>
          </a:extLst>
        </xdr:cNvPr>
        <xdr:cNvPicPr>
          <a:picLocks noChangeAspect="1"/>
        </xdr:cNvPicPr>
      </xdr:nvPicPr>
      <xdr:blipFill>
        <a:blip xmlns:r="http://schemas.openxmlformats.org/officeDocument/2006/relationships" r:embed="rId2"/>
        <a:stretch>
          <a:fillRect/>
        </a:stretch>
      </xdr:blipFill>
      <xdr:spPr>
        <a:xfrm>
          <a:off x="0" y="593842"/>
          <a:ext cx="1170046" cy="55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ao-my.sharepoint.com/personal/blaise_bodin_fao_org/Documents/TEER/Template/published/Template%20V2.1_05Ju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fao-my.sharepoint.com/personal/blaise_bodin_fao_org/Documents/TEER/Template/published/TEER_Template_EN_Project%20nam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fao-my.sharepoint.com/C:/Users/saret/Downloads/Template_working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1"/>
      <sheetName val="Costs (Tier 1)"/>
      <sheetName val="Costs (Tier 2)"/>
      <sheetName val="Drop-downs"/>
      <sheetName val="Export sheet"/>
    </sheetNames>
    <sheetDataSet>
      <sheetData sheetId="0">
        <row r="98">
          <cell r="E98" t="str">
            <v>Unit 1</v>
          </cell>
        </row>
      </sheetData>
      <sheetData sheetId="1"/>
      <sheetData sheetId="2"/>
      <sheetData sheetId="3"/>
      <sheetData sheetId="4">
        <row r="2">
          <cell r="AY2" t="str">
            <v>ENABLING</v>
          </cell>
        </row>
        <row r="3">
          <cell r="AY3" t="str">
            <v>BIOPHYSICAL</v>
          </cell>
        </row>
        <row r="4">
          <cell r="C4" t="str">
            <v>Albania </v>
          </cell>
          <cell r="D4" t="str">
            <v>**Scroll to see full list**</v>
          </cell>
          <cell r="F4" t="str">
            <v>Inception or Planning (restoration interventions on the ground not started)</v>
          </cell>
          <cell r="G4" t="str">
            <v>Income generation (restored area provides additional income that ensures the sustainability of the intervention)</v>
          </cell>
          <cell r="H4" t="str">
            <v>National government and public institution</v>
          </cell>
          <cell r="I4" t="str">
            <v>Yes, some activities are only for men</v>
          </cell>
          <cell r="T4" t="str">
            <v>Mix of native species</v>
          </cell>
          <cell r="V4" t="str">
            <v>Exclusively (&gt;95%)</v>
          </cell>
          <cell r="W4" t="str">
            <v>Legal ownership or legal owner-like possession</v>
          </cell>
          <cell r="X4" t="str">
            <v>Smallholdings</v>
          </cell>
          <cell r="Y4" t="str">
            <v xml:space="preserve">No overlap </v>
          </cell>
          <cell r="Z4" t="str">
            <v>Protected and endangered species</v>
          </cell>
          <cell r="AA4" t="str">
            <v>None</v>
          </cell>
          <cell r="AB4" t="str">
            <v>Low (under 10%)</v>
          </cell>
          <cell r="AC4" t="str">
            <v>Sandy soil</v>
          </cell>
          <cell r="AD4" t="str">
            <v>Abundant all year long</v>
          </cell>
          <cell r="AE4" t="str">
            <v>Surface water</v>
          </cell>
          <cell r="AF4" t="str">
            <v>No equipment, manual watering</v>
          </cell>
          <cell r="AG4" t="str">
            <v>Increasing</v>
          </cell>
          <cell r="AH4" t="str">
            <v>Very limited</v>
          </cell>
          <cell r="AI4" t="str">
            <v>Food security</v>
          </cell>
          <cell r="AX4" t="str">
            <v>USD</v>
          </cell>
        </row>
        <row r="5">
          <cell r="C5" t="str">
            <v>Algeria </v>
          </cell>
          <cell r="D5" t="str">
            <v>&gt;Ecological Integrity</v>
          </cell>
          <cell r="F5" t="str">
            <v>Interventions in progress (ﬁeld preparation, planting or implementation)</v>
          </cell>
          <cell r="G5" t="str">
            <v>Payments for ecosystem services</v>
          </cell>
          <cell r="H5" t="str">
            <v>International donors (including foreign governments and intergovernmental organizations)</v>
          </cell>
          <cell r="I5" t="str">
            <v>Yes, some activities are only for women</v>
          </cell>
          <cell r="T5" t="str">
            <v xml:space="preserve"> Native monospecific</v>
          </cell>
          <cell r="V5" t="str">
            <v>Majority (50-95%)</v>
          </cell>
          <cell r="W5" t="str">
            <v>Short-term rent (less than 3 years)</v>
          </cell>
          <cell r="X5" t="str">
            <v>Large private properties</v>
          </cell>
          <cell r="Y5" t="str">
            <v xml:space="preserve">IU overlaps with the PA buffer zone </v>
          </cell>
          <cell r="Z5" t="str">
            <v>Protected species</v>
          </cell>
          <cell r="AA5" t="str">
            <v>Light</v>
          </cell>
          <cell r="AB5" t="str">
            <v>Medium (between 10 and 20%)</v>
          </cell>
          <cell r="AC5" t="str">
            <v>Silt soil</v>
          </cell>
          <cell r="AD5" t="str">
            <v>Limited during the dry season</v>
          </cell>
          <cell r="AE5" t="str">
            <v>Groundwater, well/shaft</v>
          </cell>
          <cell r="AF5" t="str">
            <v>Gravity irrigation system</v>
          </cell>
          <cell r="AG5" t="str">
            <v>Stable</v>
          </cell>
          <cell r="AH5" t="str">
            <v>Limited</v>
          </cell>
          <cell r="AI5" t="str">
            <v>Moderate food insecurity</v>
          </cell>
          <cell r="AT5" t="str">
            <v>January</v>
          </cell>
          <cell r="AU5">
            <v>2000</v>
          </cell>
          <cell r="AW5" t="str">
            <v>**Scroll to see all options**</v>
          </cell>
          <cell r="AX5" t="str">
            <v>EUR</v>
          </cell>
        </row>
        <row r="6">
          <cell r="C6" t="str">
            <v>American Samoa </v>
          </cell>
          <cell r="D6" t="str">
            <v xml:space="preserve">       Habitat restoration</v>
          </cell>
          <cell r="F6" t="str">
            <v>Continuous maintenance or adaptive management of interventions</v>
          </cell>
          <cell r="G6" t="str">
            <v>Community support (interest from local stakeholders to maintain the area restored for its intangible or social value)</v>
          </cell>
          <cell r="H6" t="str">
            <v>International NGOs</v>
          </cell>
          <cell r="I6" t="str">
            <v>Yes, specific activities are aimed at both genders</v>
          </cell>
          <cell r="T6" t="str">
            <v> Exotic monospecific</v>
          </cell>
          <cell r="V6" t="str">
            <v>Minority (&lt;50%)</v>
          </cell>
          <cell r="W6" t="str">
            <v>Medium-term rent (3 to 10 years)</v>
          </cell>
          <cell r="X6" t="str">
            <v>Public properties</v>
          </cell>
          <cell r="Y6" t="str">
            <v>IU overlaps with the PA</v>
          </cell>
          <cell r="Z6" t="str">
            <v>Endangered species</v>
          </cell>
          <cell r="AA6" t="str">
            <v>Moderate</v>
          </cell>
          <cell r="AB6" t="str">
            <v>High (over 20%)</v>
          </cell>
          <cell r="AC6" t="str">
            <v>Clay soil</v>
          </cell>
          <cell r="AD6" t="str">
            <v>Limited all year long</v>
          </cell>
          <cell r="AE6" t="str">
            <v>Mixed surface water and groundwater</v>
          </cell>
          <cell r="AF6" t="str">
            <v>Pumping irrigation system</v>
          </cell>
          <cell r="AG6" t="str">
            <v>Decreasing</v>
          </cell>
          <cell r="AH6" t="str">
            <v>Sufficient</v>
          </cell>
          <cell r="AI6" t="str">
            <v>Severe food insecurity</v>
          </cell>
          <cell r="AT6" t="str">
            <v>February</v>
          </cell>
          <cell r="AU6">
            <v>2001</v>
          </cell>
          <cell r="AW6" t="str">
            <v>Dense forest</v>
          </cell>
          <cell r="AX6" t="str">
            <v>XPF</v>
          </cell>
        </row>
        <row r="7">
          <cell r="C7" t="str">
            <v>Andorra </v>
          </cell>
          <cell r="D7" t="str">
            <v xml:space="preserve">       Species conservation</v>
          </cell>
          <cell r="F7" t="str">
            <v>Completed (no follow-up planned)</v>
          </cell>
          <cell r="G7" t="str">
            <v>Endowment</v>
          </cell>
          <cell r="H7" t="str">
            <v>Private companies, landowners</v>
          </cell>
          <cell r="I7" t="str">
            <v>No, all activities are aimed at all genders</v>
          </cell>
          <cell r="T7" t="str">
            <v>Mix of exotic species</v>
          </cell>
          <cell r="W7" t="str">
            <v>Long-term rent (more than 10 years)</v>
          </cell>
          <cell r="X7" t="str">
            <v>Common or Collective or Shared land managed by the local community</v>
          </cell>
          <cell r="Y7"/>
          <cell r="AA7" t="str">
            <v>Severe</v>
          </cell>
          <cell r="AB7" t="str">
            <v>Unknown</v>
          </cell>
          <cell r="AC7" t="str">
            <v>Loamy soil</v>
          </cell>
          <cell r="AE7" t="str">
            <v>Water distribution network (public/private),</v>
          </cell>
          <cell r="AF7" t="str">
            <v>Advanced irrigation system (drop by drop, precision ag…)</v>
          </cell>
          <cell r="AH7" t="str">
            <v>Abundant</v>
          </cell>
          <cell r="AT7" t="str">
            <v>March</v>
          </cell>
          <cell r="AU7">
            <v>2002</v>
          </cell>
          <cell r="AW7" t="str">
            <v>Open forest</v>
          </cell>
          <cell r="AX7" t="str">
            <v>BRL</v>
          </cell>
        </row>
        <row r="8">
          <cell r="C8" t="str">
            <v>Angola </v>
          </cell>
          <cell r="D8" t="str">
            <v xml:space="preserve">       Restoration of ecological processes</v>
          </cell>
          <cell r="F8" t="str">
            <v>Completed (ongoing monitoring)</v>
          </cell>
          <cell r="G8" t="str">
            <v>Local government funding</v>
          </cell>
          <cell r="H8" t="str">
            <v>Civil society organizations (national or local)</v>
          </cell>
          <cell r="I8" t="str">
            <v>Not known</v>
          </cell>
          <cell r="T8" t="str">
            <v>Mix of native and exotic</v>
          </cell>
          <cell r="W8" t="str">
            <v>Non-legal ownership or non-legal owner-like possession</v>
          </cell>
          <cell r="X8" t="str">
            <v>Not known</v>
          </cell>
          <cell r="AA8" t="str">
            <v>Not known</v>
          </cell>
          <cell r="AE8" t="str">
            <v>Treated wastewater</v>
          </cell>
          <cell r="AT8" t="str">
            <v>April</v>
          </cell>
          <cell r="AU8">
            <v>2003</v>
          </cell>
          <cell r="AW8" t="str">
            <v>Wetland other than mangrove</v>
          </cell>
          <cell r="AX8" t="str">
            <v>---</v>
          </cell>
        </row>
        <row r="9">
          <cell r="C9" t="str">
            <v>Anguilla </v>
          </cell>
          <cell r="D9" t="str">
            <v xml:space="preserve">       Elimination of exotic or invasive species</v>
          </cell>
          <cell r="G9" t="str">
            <v>National government funding</v>
          </cell>
          <cell r="H9" t="str">
            <v>Local community</v>
          </cell>
          <cell r="I9" t="str">
            <v>Not applicable</v>
          </cell>
          <cell r="T9" t="str">
            <v>Not applicable</v>
          </cell>
          <cell r="W9" t="str">
            <v>Not known</v>
          </cell>
          <cell r="X9" t="str">
            <v>Not resolved or unclear</v>
          </cell>
          <cell r="AT9" t="str">
            <v>May</v>
          </cell>
          <cell r="AU9">
            <v>2004</v>
          </cell>
          <cell r="AW9" t="str">
            <v>Mangrove</v>
          </cell>
          <cell r="AX9" t="str">
            <v>AED</v>
          </cell>
        </row>
        <row r="10">
          <cell r="C10" t="str">
            <v>Antarctica </v>
          </cell>
          <cell r="D10" t="str">
            <v xml:space="preserve">       Protect genetic resources and enhance genetic diversity</v>
          </cell>
          <cell r="G10" t="str">
            <v>Extension or new phase of current project</v>
          </cell>
          <cell r="H10" t="str">
            <v>Farmer or producer organizations</v>
          </cell>
          <cell r="W10" t="str">
            <v>Other</v>
          </cell>
          <cell r="AT10" t="str">
            <v>June</v>
          </cell>
          <cell r="AU10">
            <v>2005</v>
          </cell>
          <cell r="AW10" t="str">
            <v>Other coastal</v>
          </cell>
          <cell r="AX10" t="str">
            <v>AFN</v>
          </cell>
        </row>
        <row r="11">
          <cell r="C11" t="str">
            <v>Antigua and Barbuda </v>
          </cell>
          <cell r="D11" t="str">
            <v xml:space="preserve">       Improvement of connectivity</v>
          </cell>
          <cell r="G11" t="str">
            <v>Application for other project funding</v>
          </cell>
          <cell r="H11" t="str">
            <v>Academic or research institutions</v>
          </cell>
          <cell r="AT11" t="str">
            <v>July</v>
          </cell>
          <cell r="AU11">
            <v>2006</v>
          </cell>
          <cell r="AW11" t="str">
            <v>Grassland</v>
          </cell>
          <cell r="AX11" t="str">
            <v>ALL</v>
          </cell>
        </row>
        <row r="12">
          <cell r="C12" t="str">
            <v>Argentina </v>
          </cell>
          <cell r="D12" t="str">
            <v xml:space="preserve">       Reducing the risk of wildfire</v>
          </cell>
          <cell r="G12" t="str">
            <v>Crowdfunding</v>
          </cell>
          <cell r="H12" t="str">
            <v>Private donation</v>
          </cell>
          <cell r="AT12" t="str">
            <v>August</v>
          </cell>
          <cell r="AU12">
            <v>2007</v>
          </cell>
          <cell r="AW12" t="str">
            <v>Shrubland</v>
          </cell>
          <cell r="AX12" t="str">
            <v>AMD</v>
          </cell>
        </row>
        <row r="13">
          <cell r="C13" t="str">
            <v>Armenia </v>
          </cell>
          <cell r="D13" t="str">
            <v xml:space="preserve">&gt;Ecosystem Services </v>
          </cell>
          <cell r="G13" t="str">
            <v>To be determined</v>
          </cell>
          <cell r="H13" t="str">
            <v>Crowdfunding</v>
          </cell>
          <cell r="AT13" t="str">
            <v>September</v>
          </cell>
          <cell r="AU13">
            <v>2008</v>
          </cell>
          <cell r="AW13" t="str">
            <v>Pastureland or Rangeland</v>
          </cell>
          <cell r="AX13" t="str">
            <v>ANG</v>
          </cell>
        </row>
        <row r="14">
          <cell r="C14" t="str">
            <v>Aruba </v>
          </cell>
          <cell r="D14" t="str">
            <v xml:space="preserve">       Erosion control</v>
          </cell>
          <cell r="G14" t="str">
            <v>Other (please specify)</v>
          </cell>
          <cell r="AT14" t="str">
            <v>October</v>
          </cell>
          <cell r="AU14">
            <v>2009</v>
          </cell>
          <cell r="AW14" t="str">
            <v>Crop land - perennial</v>
          </cell>
          <cell r="AX14" t="str">
            <v>AOA</v>
          </cell>
        </row>
        <row r="15">
          <cell r="C15" t="str">
            <v>Australia </v>
          </cell>
          <cell r="D15" t="str">
            <v xml:space="preserve">       Soil &amp; water depollution or decontamination</v>
          </cell>
          <cell r="AT15" t="str">
            <v>November</v>
          </cell>
          <cell r="AU15">
            <v>2010</v>
          </cell>
          <cell r="AW15" t="str">
            <v>Crop land  - annual</v>
          </cell>
          <cell r="AX15" t="str">
            <v>ARS</v>
          </cell>
        </row>
        <row r="16">
          <cell r="C16" t="str">
            <v>Austria </v>
          </cell>
          <cell r="D16" t="str">
            <v xml:space="preserve">       Improve productivity of agricultural areas</v>
          </cell>
          <cell r="AT16" t="str">
            <v>December</v>
          </cell>
          <cell r="AU16">
            <v>2011</v>
          </cell>
          <cell r="AW16" t="str">
            <v>Rotational agriculture</v>
          </cell>
          <cell r="AX16" t="str">
            <v>AUD</v>
          </cell>
        </row>
        <row r="17">
          <cell r="C17" t="str">
            <v>Azerbaijan </v>
          </cell>
          <cell r="D17" t="str">
            <v xml:space="preserve">       Address water scarcity</v>
          </cell>
          <cell r="AU17">
            <v>2012</v>
          </cell>
          <cell r="AW17" t="str">
            <v>Forestry plantation</v>
          </cell>
          <cell r="AX17" t="str">
            <v>AWG</v>
          </cell>
        </row>
        <row r="18">
          <cell r="C18" t="str">
            <v>Bahamas </v>
          </cell>
          <cell r="D18" t="str">
            <v xml:space="preserve">       Water productivity and profitability</v>
          </cell>
          <cell r="AU18">
            <v>2013</v>
          </cell>
          <cell r="AW18" t="str">
            <v>Mixed agri or forest system (permanent)</v>
          </cell>
          <cell r="AX18" t="str">
            <v>AZN</v>
          </cell>
        </row>
        <row r="19">
          <cell r="C19" t="str">
            <v>Bahrain </v>
          </cell>
          <cell r="D19" t="str">
            <v xml:space="preserve">       Water and flood regulation</v>
          </cell>
          <cell r="AU19">
            <v>2014</v>
          </cell>
          <cell r="AW19" t="str">
            <v>Mixed agri or forest system (rotational)</v>
          </cell>
          <cell r="AX19" t="str">
            <v>BAM</v>
          </cell>
        </row>
        <row r="20">
          <cell r="C20" t="str">
            <v>Bangladesh </v>
          </cell>
          <cell r="D20" t="str">
            <v xml:space="preserve">       Pollination</v>
          </cell>
          <cell r="AU20">
            <v>2015</v>
          </cell>
          <cell r="AW20" t="str">
            <v>Artificial environment</v>
          </cell>
          <cell r="AX20" t="str">
            <v>BBD</v>
          </cell>
        </row>
        <row r="21">
          <cell r="C21" t="str">
            <v>Barbados </v>
          </cell>
          <cell r="D21" t="str">
            <v>&gt;Climate Mitigation and Adaptation</v>
          </cell>
          <cell r="AU21">
            <v>2016</v>
          </cell>
          <cell r="AW21" t="str">
            <v>Post-mining site</v>
          </cell>
          <cell r="AX21" t="str">
            <v>BDT</v>
          </cell>
        </row>
        <row r="22">
          <cell r="C22" t="str">
            <v>Belarus </v>
          </cell>
          <cell r="D22" t="str">
            <v xml:space="preserve">       Carbon sequestration</v>
          </cell>
          <cell r="AU22">
            <v>2017</v>
          </cell>
          <cell r="AX22" t="str">
            <v>BGN</v>
          </cell>
        </row>
        <row r="23">
          <cell r="C23" t="str">
            <v>Belgium </v>
          </cell>
          <cell r="D23" t="str">
            <v xml:space="preserve">       Climate adaptation</v>
          </cell>
          <cell r="AU23">
            <v>2018</v>
          </cell>
          <cell r="AX23" t="str">
            <v>BHD</v>
          </cell>
        </row>
        <row r="24">
          <cell r="C24" t="str">
            <v>Belgium-Luxembourg </v>
          </cell>
          <cell r="D24" t="str">
            <v xml:space="preserve">       Climate smart restoration</v>
          </cell>
          <cell r="AU24">
            <v>2019</v>
          </cell>
          <cell r="AX24" t="str">
            <v>BIF</v>
          </cell>
        </row>
        <row r="25">
          <cell r="C25" t="str">
            <v>Belize </v>
          </cell>
          <cell r="D25" t="str">
            <v xml:space="preserve">       Bioenergy production</v>
          </cell>
          <cell r="AU25">
            <v>2020</v>
          </cell>
          <cell r="AX25" t="str">
            <v>BMD</v>
          </cell>
        </row>
        <row r="26">
          <cell r="C26" t="str">
            <v>Benin </v>
          </cell>
          <cell r="D26" t="str">
            <v xml:space="preserve">       Coastline protection</v>
          </cell>
          <cell r="AU26">
            <v>2021</v>
          </cell>
          <cell r="AX26" t="str">
            <v>BND</v>
          </cell>
        </row>
        <row r="27">
          <cell r="C27" t="str">
            <v>Bermuda </v>
          </cell>
          <cell r="D27" t="str">
            <v>&gt;Reduced Poverty and Improved Livelihoods</v>
          </cell>
          <cell r="AU27">
            <v>2022</v>
          </cell>
          <cell r="AX27" t="str">
            <v>BND</v>
          </cell>
        </row>
        <row r="28">
          <cell r="C28" t="str">
            <v>Bhutan </v>
          </cell>
          <cell r="D28" t="str">
            <v xml:space="preserve">       Wood production</v>
          </cell>
          <cell r="AU28">
            <v>2023</v>
          </cell>
          <cell r="AX28" t="str">
            <v>BOB</v>
          </cell>
        </row>
        <row r="29">
          <cell r="C29" t="str">
            <v>Bolivia (Plurinational State of) </v>
          </cell>
          <cell r="D29" t="str">
            <v xml:space="preserve">       Recreative activities and eco-tourism</v>
          </cell>
          <cell r="AU29">
            <v>2024</v>
          </cell>
          <cell r="AX29" t="str">
            <v>BRL</v>
          </cell>
        </row>
        <row r="30">
          <cell r="C30" t="str">
            <v>Bosnia and Herzegovina </v>
          </cell>
          <cell r="D30" t="str">
            <v xml:space="preserve">       Job creation</v>
          </cell>
          <cell r="AU30">
            <v>2025</v>
          </cell>
          <cell r="AX30" t="str">
            <v>BSD</v>
          </cell>
        </row>
        <row r="31">
          <cell r="C31" t="str">
            <v>Botswana </v>
          </cell>
          <cell r="D31" t="str">
            <v xml:space="preserve">       Strengthened landscape and livelihoods resilience</v>
          </cell>
          <cell r="AU31">
            <v>2026</v>
          </cell>
          <cell r="AX31" t="str">
            <v>BTN</v>
          </cell>
        </row>
        <row r="32">
          <cell r="C32" t="str">
            <v>Brazil </v>
          </cell>
          <cell r="D32" t="str">
            <v xml:space="preserve">       Improvement and diversification of income</v>
          </cell>
          <cell r="AU32">
            <v>2027</v>
          </cell>
          <cell r="AX32" t="str">
            <v>BWP</v>
          </cell>
        </row>
        <row r="33">
          <cell r="C33" t="str">
            <v>British Indian Ocean Territory </v>
          </cell>
          <cell r="D33" t="str">
            <v>&gt;Food Security, Nutrition and Health</v>
          </cell>
          <cell r="AU33">
            <v>2028</v>
          </cell>
          <cell r="AX33" t="str">
            <v>BYN</v>
          </cell>
        </row>
        <row r="34">
          <cell r="C34" t="str">
            <v>British Virgin Islands </v>
          </cell>
          <cell r="D34" t="str">
            <v xml:space="preserve">       Food production</v>
          </cell>
          <cell r="AU34">
            <v>2029</v>
          </cell>
          <cell r="AX34" t="str">
            <v>BZD</v>
          </cell>
        </row>
        <row r="35">
          <cell r="C35" t="str">
            <v>Brunei Darussalam </v>
          </cell>
          <cell r="D35" t="str">
            <v xml:space="preserve">       Dietary diversity</v>
          </cell>
          <cell r="AU35">
            <v>2030</v>
          </cell>
          <cell r="AX35" t="str">
            <v>CAD</v>
          </cell>
        </row>
        <row r="36">
          <cell r="C36" t="str">
            <v>Bulgaria </v>
          </cell>
          <cell r="D36" t="str">
            <v xml:space="preserve">       Medicinal plants</v>
          </cell>
          <cell r="AX36" t="str">
            <v>CDF</v>
          </cell>
        </row>
        <row r="37">
          <cell r="C37" t="str">
            <v>Burkina Faso </v>
          </cell>
          <cell r="D37" t="str">
            <v xml:space="preserve">       Biological control of disease vectors</v>
          </cell>
          <cell r="AX37" t="str">
            <v>CHF</v>
          </cell>
        </row>
        <row r="38">
          <cell r="C38" t="str">
            <v>Burundi </v>
          </cell>
          <cell r="D38" t="str">
            <v>&gt;Social Objectives</v>
          </cell>
          <cell r="AX38" t="str">
            <v>CHF</v>
          </cell>
        </row>
        <row r="39">
          <cell r="C39" t="str">
            <v>Cabo Verde </v>
          </cell>
          <cell r="D39" t="str">
            <v xml:space="preserve">       Cultural, spiritual or aesthetic values</v>
          </cell>
          <cell r="AX39" t="str">
            <v>CKD[G]</v>
          </cell>
        </row>
        <row r="40">
          <cell r="C40" t="str">
            <v>Cambodia </v>
          </cell>
          <cell r="D40" t="str">
            <v xml:space="preserve">       Social justice</v>
          </cell>
          <cell r="AX40" t="str">
            <v>CLP</v>
          </cell>
        </row>
        <row r="41">
          <cell r="C41" t="str">
            <v>Cameroon </v>
          </cell>
          <cell r="D41" t="str">
            <v xml:space="preserve">       Gender equity</v>
          </cell>
          <cell r="AX41" t="str">
            <v>CNY</v>
          </cell>
        </row>
        <row r="42">
          <cell r="C42" t="str">
            <v>Canada </v>
          </cell>
          <cell r="D42" t="str">
            <v xml:space="preserve">       Reduced conflicts over natural resources </v>
          </cell>
          <cell r="AX42" t="str">
            <v>COP</v>
          </cell>
        </row>
        <row r="43">
          <cell r="C43" t="str">
            <v>Cayman Islands </v>
          </cell>
          <cell r="D43" t="str">
            <v xml:space="preserve">       Compliance with environmental regulations</v>
          </cell>
          <cell r="AX43" t="str">
            <v>CRC</v>
          </cell>
        </row>
        <row r="44">
          <cell r="C44" t="str">
            <v>Central African Republic </v>
          </cell>
          <cell r="D44" t="str">
            <v xml:space="preserve">       Strengthened governance and collective action</v>
          </cell>
          <cell r="AX44" t="str">
            <v>CUC</v>
          </cell>
        </row>
        <row r="45">
          <cell r="C45" t="str">
            <v>Chad </v>
          </cell>
          <cell r="AX45" t="str">
            <v>CUP</v>
          </cell>
        </row>
        <row r="46">
          <cell r="C46" t="str">
            <v>Channel Islands </v>
          </cell>
          <cell r="AX46" t="str">
            <v>CVE</v>
          </cell>
        </row>
        <row r="47">
          <cell r="C47" t="str">
            <v>Chile </v>
          </cell>
          <cell r="AX47" t="str">
            <v>CZK</v>
          </cell>
        </row>
        <row r="48">
          <cell r="C48" t="str">
            <v>China </v>
          </cell>
          <cell r="AX48" t="str">
            <v>DJF</v>
          </cell>
        </row>
        <row r="49">
          <cell r="C49" t="str">
            <v>China, Hong Kong SAR </v>
          </cell>
          <cell r="AX49" t="str">
            <v>DKK</v>
          </cell>
        </row>
        <row r="50">
          <cell r="C50" t="str">
            <v>China, Macao SAR </v>
          </cell>
          <cell r="AX50" t="str">
            <v>DKK</v>
          </cell>
        </row>
        <row r="51">
          <cell r="C51" t="str">
            <v>China, Taiwan Province of </v>
          </cell>
          <cell r="AX51" t="str">
            <v>DOP</v>
          </cell>
        </row>
        <row r="52">
          <cell r="C52" t="str">
            <v>China, mainland </v>
          </cell>
          <cell r="AX52" t="str">
            <v>DZD</v>
          </cell>
        </row>
        <row r="53">
          <cell r="C53" t="str">
            <v>Christmas Island </v>
          </cell>
          <cell r="AX53" t="str">
            <v>DZD</v>
          </cell>
        </row>
        <row r="54">
          <cell r="C54" t="str">
            <v>Cocos (Keeling) Islands </v>
          </cell>
          <cell r="AX54" t="str">
            <v>EGP</v>
          </cell>
        </row>
        <row r="55">
          <cell r="C55" t="str">
            <v>Colombia </v>
          </cell>
          <cell r="AX55" t="str">
            <v>ERN</v>
          </cell>
        </row>
        <row r="56">
          <cell r="C56" t="str">
            <v>Comoros </v>
          </cell>
          <cell r="AX56" t="str">
            <v>ETB</v>
          </cell>
        </row>
        <row r="57">
          <cell r="C57" t="str">
            <v>Congo </v>
          </cell>
          <cell r="AX57" t="str">
            <v>EUR</v>
          </cell>
        </row>
        <row r="58">
          <cell r="C58" t="str">
            <v>Cook Islands </v>
          </cell>
          <cell r="AX58" t="str">
            <v>FJD</v>
          </cell>
        </row>
        <row r="59">
          <cell r="C59" t="str">
            <v>Costa Rica </v>
          </cell>
          <cell r="AX59" t="str">
            <v>FKP</v>
          </cell>
        </row>
        <row r="60">
          <cell r="C60" t="str">
            <v>Croatia </v>
          </cell>
          <cell r="AX60" t="str">
            <v>FOK[G]</v>
          </cell>
        </row>
        <row r="61">
          <cell r="C61" t="str">
            <v>Cuba </v>
          </cell>
          <cell r="AX61" t="str">
            <v>GBP</v>
          </cell>
        </row>
        <row r="62">
          <cell r="C62" t="str">
            <v>Curaçao </v>
          </cell>
          <cell r="AX62" t="str">
            <v>GEL</v>
          </cell>
        </row>
        <row r="63">
          <cell r="C63" t="str">
            <v>Cyprus </v>
          </cell>
          <cell r="AX63" t="str">
            <v>GGP[G]</v>
          </cell>
        </row>
        <row r="64">
          <cell r="C64" t="str">
            <v>Czechia </v>
          </cell>
          <cell r="AX64" t="str">
            <v>GHS</v>
          </cell>
        </row>
        <row r="65">
          <cell r="C65" t="str">
            <v>Czechoslovakia </v>
          </cell>
          <cell r="AX65" t="str">
            <v>GIP</v>
          </cell>
        </row>
        <row r="66">
          <cell r="C66" t="str">
            <v>Côte d'Ivoire </v>
          </cell>
          <cell r="AX66" t="str">
            <v>GMD</v>
          </cell>
        </row>
        <row r="67">
          <cell r="C67" t="str">
            <v>Democratic People's Republic of Korea </v>
          </cell>
          <cell r="AX67" t="str">
            <v>GNF</v>
          </cell>
        </row>
        <row r="68">
          <cell r="C68" t="str">
            <v>Democratic Republic of the Congo </v>
          </cell>
          <cell r="AX68" t="str">
            <v>GTQ</v>
          </cell>
        </row>
        <row r="69">
          <cell r="C69" t="str">
            <v>Denmark </v>
          </cell>
          <cell r="AX69" t="str">
            <v>GYD</v>
          </cell>
        </row>
        <row r="70">
          <cell r="C70" t="str">
            <v>Djibouti </v>
          </cell>
          <cell r="AX70" t="str">
            <v>HKD</v>
          </cell>
        </row>
        <row r="71">
          <cell r="C71" t="str">
            <v>Dominica </v>
          </cell>
          <cell r="AX71" t="str">
            <v>HNL</v>
          </cell>
        </row>
        <row r="72">
          <cell r="C72" t="str">
            <v>Dominican Republic </v>
          </cell>
          <cell r="AX72" t="str">
            <v>HRK</v>
          </cell>
        </row>
        <row r="73">
          <cell r="C73" t="str">
            <v>Ecuador </v>
          </cell>
          <cell r="AX73" t="str">
            <v>HTG</v>
          </cell>
        </row>
        <row r="74">
          <cell r="C74" t="str">
            <v>Egypt </v>
          </cell>
          <cell r="AX74" t="str">
            <v>HUF</v>
          </cell>
        </row>
        <row r="75">
          <cell r="C75" t="str">
            <v>El Salvador </v>
          </cell>
          <cell r="AX75" t="str">
            <v>IDR</v>
          </cell>
        </row>
        <row r="76">
          <cell r="C76" t="str">
            <v>Equatorial Guinea </v>
          </cell>
          <cell r="AX76" t="str">
            <v>ILS</v>
          </cell>
        </row>
        <row r="77">
          <cell r="C77" t="str">
            <v>Eritrea </v>
          </cell>
          <cell r="AX77" t="str">
            <v>ILS</v>
          </cell>
        </row>
        <row r="78">
          <cell r="C78" t="str">
            <v>Estonia </v>
          </cell>
          <cell r="AX78" t="str">
            <v>IMP[G]</v>
          </cell>
        </row>
        <row r="79">
          <cell r="C79" t="str">
            <v>Eswatini </v>
          </cell>
          <cell r="AX79" t="str">
            <v>INR</v>
          </cell>
        </row>
        <row r="80">
          <cell r="C80" t="str">
            <v>Ethiopia </v>
          </cell>
          <cell r="AX80" t="str">
            <v>IQD</v>
          </cell>
        </row>
        <row r="81">
          <cell r="C81" t="str">
            <v>Ethiopia PDR </v>
          </cell>
          <cell r="AX81" t="str">
            <v>IRR</v>
          </cell>
        </row>
        <row r="82">
          <cell r="C82" t="str">
            <v>Falkland Islands (Malvinas) </v>
          </cell>
          <cell r="AX82" t="str">
            <v>ISK</v>
          </cell>
        </row>
        <row r="83">
          <cell r="C83" t="str">
            <v>Faroe Islands </v>
          </cell>
          <cell r="AX83" t="str">
            <v>JEP[G]</v>
          </cell>
        </row>
        <row r="84">
          <cell r="C84" t="str">
            <v>Fiji </v>
          </cell>
          <cell r="AX84" t="str">
            <v>JMD</v>
          </cell>
        </row>
        <row r="85">
          <cell r="C85" t="str">
            <v>Finland </v>
          </cell>
          <cell r="AX85" t="str">
            <v>JOD</v>
          </cell>
        </row>
        <row r="86">
          <cell r="C86" t="str">
            <v>France </v>
          </cell>
          <cell r="AX86" t="str">
            <v>JOD</v>
          </cell>
        </row>
        <row r="87">
          <cell r="C87" t="str">
            <v>French Guiana </v>
          </cell>
          <cell r="AX87" t="str">
            <v>JPY</v>
          </cell>
        </row>
        <row r="88">
          <cell r="C88" t="str">
            <v>French Polynesia </v>
          </cell>
          <cell r="AX88" t="str">
            <v>KES</v>
          </cell>
        </row>
        <row r="89">
          <cell r="C89" t="str">
            <v>French Southern and Antarctic Territories </v>
          </cell>
          <cell r="AX89" t="str">
            <v>KGS</v>
          </cell>
        </row>
        <row r="90">
          <cell r="C90" t="str">
            <v>Gabon </v>
          </cell>
          <cell r="AX90" t="str">
            <v>KHR</v>
          </cell>
        </row>
        <row r="91">
          <cell r="C91" t="str">
            <v>Gambia </v>
          </cell>
          <cell r="AX91" t="str">
            <v>KID[G]</v>
          </cell>
        </row>
        <row r="92">
          <cell r="C92" t="str">
            <v>Georgia </v>
          </cell>
          <cell r="AX92" t="str">
            <v>KMF</v>
          </cell>
        </row>
        <row r="93">
          <cell r="C93" t="str">
            <v>Germany </v>
          </cell>
          <cell r="AX93" t="str">
            <v>KPW</v>
          </cell>
        </row>
        <row r="94">
          <cell r="C94" t="str">
            <v>Ghana </v>
          </cell>
          <cell r="AX94" t="str">
            <v>KRW</v>
          </cell>
        </row>
        <row r="95">
          <cell r="C95" t="str">
            <v>Gibraltar </v>
          </cell>
          <cell r="AX95" t="str">
            <v>KWD</v>
          </cell>
        </row>
        <row r="96">
          <cell r="C96" t="str">
            <v>Greece </v>
          </cell>
          <cell r="AX96" t="str">
            <v>KYD</v>
          </cell>
        </row>
        <row r="97">
          <cell r="C97" t="str">
            <v>Greenland </v>
          </cell>
          <cell r="AX97" t="str">
            <v>KZT</v>
          </cell>
        </row>
        <row r="98">
          <cell r="C98" t="str">
            <v>Grenada </v>
          </cell>
          <cell r="AX98" t="str">
            <v>LAK</v>
          </cell>
        </row>
        <row r="99">
          <cell r="C99" t="str">
            <v>Guadeloupe </v>
          </cell>
          <cell r="AX99" t="str">
            <v>LBP</v>
          </cell>
        </row>
        <row r="100">
          <cell r="C100" t="str">
            <v>Guam </v>
          </cell>
          <cell r="AX100" t="str">
            <v>LKR</v>
          </cell>
        </row>
        <row r="101">
          <cell r="C101" t="str">
            <v>Guatemala </v>
          </cell>
          <cell r="AX101" t="str">
            <v>LRD</v>
          </cell>
        </row>
        <row r="102">
          <cell r="C102" t="str">
            <v>Guinea </v>
          </cell>
          <cell r="AX102" t="str">
            <v>LSL</v>
          </cell>
        </row>
        <row r="103">
          <cell r="C103" t="str">
            <v>Guinea-Bissau </v>
          </cell>
          <cell r="AX103" t="str">
            <v>LYD</v>
          </cell>
        </row>
        <row r="104">
          <cell r="C104" t="str">
            <v>Guyana </v>
          </cell>
          <cell r="AX104" t="str">
            <v>MAD</v>
          </cell>
        </row>
        <row r="105">
          <cell r="C105" t="str">
            <v>Haiti </v>
          </cell>
          <cell r="AX105" t="str">
            <v>MAD</v>
          </cell>
        </row>
        <row r="106">
          <cell r="C106" t="str">
            <v>Holy See </v>
          </cell>
          <cell r="AX106" t="str">
            <v>MDL</v>
          </cell>
        </row>
        <row r="107">
          <cell r="C107" t="str">
            <v>Honduras </v>
          </cell>
          <cell r="AX107" t="str">
            <v>MGA</v>
          </cell>
        </row>
        <row r="108">
          <cell r="C108" t="str">
            <v>Hungary </v>
          </cell>
          <cell r="AX108" t="str">
            <v>MKD</v>
          </cell>
        </row>
        <row r="109">
          <cell r="C109" t="str">
            <v>Iceland </v>
          </cell>
          <cell r="AX109" t="str">
            <v>MMK</v>
          </cell>
        </row>
        <row r="110">
          <cell r="C110" t="str">
            <v>India </v>
          </cell>
          <cell r="AX110" t="str">
            <v>MNT</v>
          </cell>
        </row>
        <row r="111">
          <cell r="C111" t="str">
            <v>Indonesia </v>
          </cell>
          <cell r="AX111" t="str">
            <v>MOP</v>
          </cell>
        </row>
        <row r="112">
          <cell r="C112" t="str">
            <v>Iran (Islamic Republic of) </v>
          </cell>
          <cell r="AX112" t="str">
            <v>MRU</v>
          </cell>
        </row>
        <row r="113">
          <cell r="C113" t="str">
            <v>Iraq </v>
          </cell>
          <cell r="AX113" t="str">
            <v>MRU</v>
          </cell>
        </row>
        <row r="114">
          <cell r="C114" t="str">
            <v>Ireland </v>
          </cell>
          <cell r="AX114" t="str">
            <v>MUR</v>
          </cell>
        </row>
        <row r="115">
          <cell r="C115" t="str">
            <v>Isle of Man </v>
          </cell>
          <cell r="AX115" t="str">
            <v>MVR</v>
          </cell>
        </row>
        <row r="116">
          <cell r="C116" t="str">
            <v>Israel </v>
          </cell>
          <cell r="AX116" t="str">
            <v>MWK</v>
          </cell>
        </row>
        <row r="117">
          <cell r="C117" t="str">
            <v>Italy </v>
          </cell>
          <cell r="AX117" t="str">
            <v>MXN</v>
          </cell>
        </row>
        <row r="118">
          <cell r="C118" t="str">
            <v>Jamaica </v>
          </cell>
          <cell r="AX118" t="str">
            <v>MYR</v>
          </cell>
        </row>
        <row r="119">
          <cell r="C119" t="str">
            <v>Japan </v>
          </cell>
          <cell r="AX119" t="str">
            <v>MZN</v>
          </cell>
        </row>
        <row r="120">
          <cell r="C120" t="str">
            <v>Jordan </v>
          </cell>
          <cell r="AX120" t="str">
            <v>NAD</v>
          </cell>
        </row>
        <row r="121">
          <cell r="C121" t="str">
            <v>Kazakhstan </v>
          </cell>
          <cell r="AX121" t="str">
            <v>NGN</v>
          </cell>
        </row>
        <row r="122">
          <cell r="C122" t="str">
            <v>Kenya </v>
          </cell>
          <cell r="AX122" t="str">
            <v>NIO</v>
          </cell>
        </row>
        <row r="123">
          <cell r="C123" t="str">
            <v>Kiribati </v>
          </cell>
          <cell r="AX123" t="str">
            <v>NOK</v>
          </cell>
        </row>
        <row r="124">
          <cell r="C124" t="str">
            <v>Kuwait </v>
          </cell>
          <cell r="AX124" t="str">
            <v>NPR</v>
          </cell>
        </row>
        <row r="125">
          <cell r="C125" t="str">
            <v>Kyrgyzstan </v>
          </cell>
          <cell r="AX125" t="str">
            <v>NZD</v>
          </cell>
        </row>
        <row r="126">
          <cell r="C126" t="str">
            <v>Lao People's Democratic Republic </v>
          </cell>
          <cell r="AX126" t="str">
            <v>OMR</v>
          </cell>
        </row>
        <row r="127">
          <cell r="C127" t="str">
            <v>Latvia </v>
          </cell>
          <cell r="AX127" t="str">
            <v>PAB</v>
          </cell>
        </row>
        <row r="128">
          <cell r="C128" t="str">
            <v>Lebanon </v>
          </cell>
          <cell r="AX128" t="str">
            <v>PEN</v>
          </cell>
        </row>
        <row r="129">
          <cell r="C129" t="str">
            <v>Lesotho </v>
          </cell>
          <cell r="AX129" t="str">
            <v>PGK</v>
          </cell>
        </row>
        <row r="130">
          <cell r="C130" t="str">
            <v>Liberia </v>
          </cell>
          <cell r="AX130" t="str">
            <v>PHP</v>
          </cell>
        </row>
        <row r="131">
          <cell r="C131" t="str">
            <v>Libya </v>
          </cell>
          <cell r="AX131" t="str">
            <v>PKR</v>
          </cell>
        </row>
        <row r="132">
          <cell r="C132" t="str">
            <v>Liechtenstein </v>
          </cell>
          <cell r="AX132" t="str">
            <v>PLN</v>
          </cell>
        </row>
        <row r="133">
          <cell r="C133" t="str">
            <v>Lithuania </v>
          </cell>
          <cell r="AX133" t="str">
            <v>PND[G]</v>
          </cell>
        </row>
        <row r="134">
          <cell r="C134" t="str">
            <v>Luxembourg </v>
          </cell>
          <cell r="AX134" t="str">
            <v>PRB[G]</v>
          </cell>
        </row>
        <row r="135">
          <cell r="C135" t="str">
            <v>Madagascar </v>
          </cell>
          <cell r="AX135" t="str">
            <v>PYG</v>
          </cell>
        </row>
        <row r="136">
          <cell r="C136" t="str">
            <v>Malawi </v>
          </cell>
          <cell r="AX136" t="str">
            <v>QAR</v>
          </cell>
        </row>
        <row r="137">
          <cell r="C137" t="str">
            <v>Malaysia </v>
          </cell>
          <cell r="AX137" t="str">
            <v>RON</v>
          </cell>
        </row>
        <row r="138">
          <cell r="C138" t="str">
            <v>Maldives </v>
          </cell>
          <cell r="AX138" t="str">
            <v>RSD</v>
          </cell>
        </row>
        <row r="139">
          <cell r="C139" t="str">
            <v>Mali </v>
          </cell>
          <cell r="AX139" t="str">
            <v>RUB</v>
          </cell>
        </row>
        <row r="140">
          <cell r="C140" t="str">
            <v>Malta </v>
          </cell>
          <cell r="AX140" t="str">
            <v>RWF</v>
          </cell>
        </row>
        <row r="141">
          <cell r="C141" t="str">
            <v>Marshall Islands </v>
          </cell>
          <cell r="AX141" t="str">
            <v>SAR</v>
          </cell>
        </row>
        <row r="142">
          <cell r="C142" t="str">
            <v>Martinique </v>
          </cell>
          <cell r="AX142" t="str">
            <v>SBD</v>
          </cell>
        </row>
        <row r="143">
          <cell r="C143" t="str">
            <v>Mauritania </v>
          </cell>
          <cell r="AX143" t="str">
            <v>SCR</v>
          </cell>
        </row>
        <row r="144">
          <cell r="C144" t="str">
            <v>Mauritius </v>
          </cell>
          <cell r="AX144" t="str">
            <v>SDG</v>
          </cell>
        </row>
        <row r="145">
          <cell r="C145" t="str">
            <v>Mayotte </v>
          </cell>
          <cell r="AX145" t="str">
            <v>SEK</v>
          </cell>
        </row>
        <row r="146">
          <cell r="C146" t="str">
            <v>Mexico </v>
          </cell>
          <cell r="AX146" t="str">
            <v>SGD</v>
          </cell>
        </row>
        <row r="147">
          <cell r="C147" t="str">
            <v>Micronesia (Federated States of) </v>
          </cell>
          <cell r="AX147" t="str">
            <v>SGD</v>
          </cell>
        </row>
        <row r="148">
          <cell r="C148" t="str">
            <v>Monaco </v>
          </cell>
          <cell r="AX148" t="str">
            <v>SHP</v>
          </cell>
        </row>
        <row r="149">
          <cell r="C149" t="str">
            <v>Mongolia </v>
          </cell>
          <cell r="AX149" t="str">
            <v>SHP</v>
          </cell>
        </row>
        <row r="150">
          <cell r="C150" t="str">
            <v>Montenegro </v>
          </cell>
          <cell r="AX150" t="str">
            <v>SLL</v>
          </cell>
        </row>
        <row r="151">
          <cell r="C151" t="str">
            <v>Montserrat </v>
          </cell>
          <cell r="AX151" t="str">
            <v>SLS[G]</v>
          </cell>
        </row>
        <row r="152">
          <cell r="C152" t="str">
            <v>Morocco </v>
          </cell>
          <cell r="AX152" t="str">
            <v>SOS</v>
          </cell>
        </row>
        <row r="153">
          <cell r="C153" t="str">
            <v>Mozambique </v>
          </cell>
          <cell r="AX153" t="str">
            <v>SRD</v>
          </cell>
        </row>
        <row r="154">
          <cell r="C154" t="str">
            <v>Myanmar </v>
          </cell>
          <cell r="AX154" t="str">
            <v>SSP</v>
          </cell>
        </row>
        <row r="155">
          <cell r="C155" t="str">
            <v>Namibia </v>
          </cell>
          <cell r="AX155" t="str">
            <v>STN</v>
          </cell>
        </row>
        <row r="156">
          <cell r="C156" t="str">
            <v>Nauru </v>
          </cell>
          <cell r="AX156" t="str">
            <v>SYP</v>
          </cell>
        </row>
        <row r="157">
          <cell r="C157" t="str">
            <v>Nepal </v>
          </cell>
          <cell r="AX157" t="str">
            <v>SZL</v>
          </cell>
        </row>
        <row r="158">
          <cell r="C158" t="str">
            <v>Netherlands </v>
          </cell>
          <cell r="AX158" t="str">
            <v>THB</v>
          </cell>
        </row>
        <row r="159">
          <cell r="C159" t="str">
            <v>Netherlands Antilles (former) </v>
          </cell>
          <cell r="AX159" t="str">
            <v>TJS</v>
          </cell>
        </row>
        <row r="160">
          <cell r="C160" t="str">
            <v>New Caledonia </v>
          </cell>
          <cell r="AX160" t="str">
            <v>TMT</v>
          </cell>
        </row>
        <row r="161">
          <cell r="C161" t="str">
            <v>New Zealand </v>
          </cell>
          <cell r="AX161" t="str">
            <v>TND</v>
          </cell>
        </row>
        <row r="162">
          <cell r="C162" t="str">
            <v>Nicaragua </v>
          </cell>
          <cell r="AX162" t="str">
            <v>TOP</v>
          </cell>
        </row>
        <row r="163">
          <cell r="C163" t="str">
            <v>Niger </v>
          </cell>
          <cell r="AX163" t="str">
            <v>TRY</v>
          </cell>
        </row>
        <row r="164">
          <cell r="C164" t="str">
            <v>Nigeria </v>
          </cell>
          <cell r="AX164" t="str">
            <v>TRY</v>
          </cell>
        </row>
        <row r="165">
          <cell r="C165" t="str">
            <v>Niue </v>
          </cell>
          <cell r="AX165" t="str">
            <v>TTD</v>
          </cell>
        </row>
        <row r="166">
          <cell r="C166" t="str">
            <v>Norfolk Island </v>
          </cell>
          <cell r="AX166" t="str">
            <v>TVD[G]</v>
          </cell>
        </row>
        <row r="167">
          <cell r="C167" t="str">
            <v>North Macedonia </v>
          </cell>
          <cell r="AX167" t="str">
            <v>TWD</v>
          </cell>
        </row>
        <row r="168">
          <cell r="C168" t="str">
            <v>Northern Mariana Islands </v>
          </cell>
          <cell r="AX168" t="str">
            <v>TZS</v>
          </cell>
        </row>
        <row r="169">
          <cell r="C169" t="str">
            <v>Norway </v>
          </cell>
          <cell r="AX169" t="str">
            <v>UAH</v>
          </cell>
        </row>
        <row r="170">
          <cell r="C170" t="str">
            <v>Oman </v>
          </cell>
          <cell r="AX170" t="str">
            <v>UGX</v>
          </cell>
        </row>
        <row r="171">
          <cell r="C171" t="str">
            <v>Pacific Islands Trust Territory </v>
          </cell>
          <cell r="AX171" t="str">
            <v>USD</v>
          </cell>
        </row>
        <row r="172">
          <cell r="C172" t="str">
            <v>Pakistan </v>
          </cell>
          <cell r="AX172" t="str">
            <v>UYU</v>
          </cell>
        </row>
        <row r="173">
          <cell r="C173" t="str">
            <v>Palau </v>
          </cell>
          <cell r="AX173" t="str">
            <v>UZS</v>
          </cell>
        </row>
        <row r="174">
          <cell r="C174" t="str">
            <v>Palestine </v>
          </cell>
          <cell r="AX174" t="str">
            <v>VES</v>
          </cell>
        </row>
        <row r="175">
          <cell r="C175" t="str">
            <v>Panama </v>
          </cell>
          <cell r="AX175" t="str">
            <v>VND</v>
          </cell>
        </row>
        <row r="176">
          <cell r="C176" t="str">
            <v>Papua New Guinea </v>
          </cell>
          <cell r="AX176" t="str">
            <v>VUV</v>
          </cell>
        </row>
        <row r="177">
          <cell r="C177" t="str">
            <v>Paraguay </v>
          </cell>
          <cell r="AX177" t="str">
            <v>WST</v>
          </cell>
        </row>
        <row r="178">
          <cell r="C178" t="str">
            <v>Peru </v>
          </cell>
          <cell r="AX178" t="str">
            <v>XAF</v>
          </cell>
        </row>
        <row r="179">
          <cell r="C179" t="str">
            <v>Philippines </v>
          </cell>
          <cell r="AX179" t="str">
            <v>XCD</v>
          </cell>
        </row>
        <row r="180">
          <cell r="C180" t="str">
            <v>Pitcairn Islands </v>
          </cell>
          <cell r="AX180" t="str">
            <v>XOF</v>
          </cell>
        </row>
        <row r="181">
          <cell r="C181" t="str">
            <v>Poland </v>
          </cell>
          <cell r="AX181" t="str">
            <v>XPF</v>
          </cell>
        </row>
        <row r="182">
          <cell r="C182" t="str">
            <v>Portugal </v>
          </cell>
          <cell r="AX182" t="str">
            <v>YER</v>
          </cell>
        </row>
        <row r="183">
          <cell r="C183" t="str">
            <v>Puerto Rico </v>
          </cell>
          <cell r="AX183" t="str">
            <v>ZMW</v>
          </cell>
        </row>
        <row r="184">
          <cell r="C184" t="str">
            <v>Qatar </v>
          </cell>
        </row>
        <row r="185">
          <cell r="C185" t="str">
            <v>Republic of Korea </v>
          </cell>
        </row>
        <row r="186">
          <cell r="C186" t="str">
            <v>Republic of Moldova </v>
          </cell>
        </row>
        <row r="187">
          <cell r="C187" t="str">
            <v>Romania </v>
          </cell>
        </row>
        <row r="188">
          <cell r="C188" t="str">
            <v>Russian Federation </v>
          </cell>
        </row>
        <row r="189">
          <cell r="C189" t="str">
            <v>Rwanda </v>
          </cell>
        </row>
        <row r="190">
          <cell r="C190" t="str">
            <v>Réunion </v>
          </cell>
        </row>
        <row r="191">
          <cell r="C191" t="str">
            <v>Saint Helena, Ascension and Tristan da Cunha </v>
          </cell>
        </row>
        <row r="192">
          <cell r="C192" t="str">
            <v>Saint Kitts and Nevis </v>
          </cell>
        </row>
        <row r="193">
          <cell r="C193" t="str">
            <v>Saint Lucia </v>
          </cell>
        </row>
        <row r="194">
          <cell r="C194" t="str">
            <v>Saint Pierre and Miquelon </v>
          </cell>
        </row>
        <row r="195">
          <cell r="C195" t="str">
            <v>Saint Vincent and the Grenadines </v>
          </cell>
        </row>
        <row r="196">
          <cell r="C196" t="str">
            <v>Saint-Martin (French Part) </v>
          </cell>
        </row>
        <row r="197">
          <cell r="C197" t="str">
            <v>Samoa </v>
          </cell>
        </row>
        <row r="198">
          <cell r="C198" t="str">
            <v>San Marino </v>
          </cell>
        </row>
        <row r="199">
          <cell r="C199" t="str">
            <v>Sao Tome and Principe </v>
          </cell>
        </row>
        <row r="200">
          <cell r="C200" t="str">
            <v>Saudi Arabia </v>
          </cell>
        </row>
        <row r="201">
          <cell r="C201" t="str">
            <v>Senegal </v>
          </cell>
        </row>
        <row r="202">
          <cell r="C202" t="str">
            <v>Serbia </v>
          </cell>
        </row>
        <row r="203">
          <cell r="C203" t="str">
            <v>Serbia and Montenegro </v>
          </cell>
        </row>
        <row r="204">
          <cell r="C204" t="str">
            <v>Seychelles </v>
          </cell>
        </row>
        <row r="205">
          <cell r="C205" t="str">
            <v>Sierra Leone </v>
          </cell>
        </row>
        <row r="206">
          <cell r="C206" t="str">
            <v>Singapore </v>
          </cell>
        </row>
        <row r="207">
          <cell r="C207" t="str">
            <v>Slovakia </v>
          </cell>
        </row>
        <row r="208">
          <cell r="C208" t="str">
            <v>Slovenia </v>
          </cell>
        </row>
        <row r="209">
          <cell r="C209" t="str">
            <v>Solomon Islands </v>
          </cell>
        </row>
        <row r="210">
          <cell r="C210" t="str">
            <v>Somalia </v>
          </cell>
        </row>
        <row r="211">
          <cell r="C211" t="str">
            <v>South Africa </v>
          </cell>
        </row>
        <row r="212">
          <cell r="C212" t="str">
            <v>South Sudan </v>
          </cell>
        </row>
        <row r="213">
          <cell r="C213" t="str">
            <v>Spain </v>
          </cell>
        </row>
        <row r="214">
          <cell r="C214" t="str">
            <v>Sri Lanka </v>
          </cell>
        </row>
        <row r="215">
          <cell r="C215" t="str">
            <v>Sudan </v>
          </cell>
        </row>
        <row r="216">
          <cell r="C216" t="str">
            <v>Sudan (former) </v>
          </cell>
        </row>
        <row r="217">
          <cell r="C217" t="str">
            <v>Suriname </v>
          </cell>
        </row>
        <row r="218">
          <cell r="C218" t="str">
            <v>Svalbard and Jan Mayen Islands </v>
          </cell>
        </row>
        <row r="219">
          <cell r="C219" t="str">
            <v>Sweden </v>
          </cell>
        </row>
        <row r="220">
          <cell r="C220" t="str">
            <v>Switzerland </v>
          </cell>
        </row>
        <row r="221">
          <cell r="C221" t="str">
            <v>Syrian Arab Republic </v>
          </cell>
        </row>
        <row r="222">
          <cell r="C222" t="str">
            <v>Tajikistan </v>
          </cell>
        </row>
        <row r="223">
          <cell r="C223" t="str">
            <v>Thailand </v>
          </cell>
        </row>
        <row r="224">
          <cell r="C224" t="str">
            <v>Timor-Leste </v>
          </cell>
        </row>
        <row r="225">
          <cell r="C225" t="str">
            <v>Togo </v>
          </cell>
        </row>
        <row r="226">
          <cell r="C226" t="str">
            <v>Tokelau </v>
          </cell>
        </row>
        <row r="227">
          <cell r="C227" t="str">
            <v>Tonga </v>
          </cell>
        </row>
        <row r="228">
          <cell r="C228" t="str">
            <v>Trinidad and Tobago </v>
          </cell>
        </row>
        <row r="229">
          <cell r="C229" t="str">
            <v>Tunisia </v>
          </cell>
        </row>
        <row r="230">
          <cell r="C230" t="str">
            <v>Turkey </v>
          </cell>
        </row>
        <row r="231">
          <cell r="C231" t="str">
            <v>Turkmenistan </v>
          </cell>
        </row>
        <row r="232">
          <cell r="C232" t="str">
            <v>Turks and Caicos Islands </v>
          </cell>
        </row>
        <row r="233">
          <cell r="C233" t="str">
            <v>Tuvalu </v>
          </cell>
        </row>
        <row r="234">
          <cell r="C234" t="str">
            <v>USSR </v>
          </cell>
        </row>
        <row r="235">
          <cell r="C235" t="str">
            <v>Uganda </v>
          </cell>
        </row>
        <row r="236">
          <cell r="C236" t="str">
            <v>Ukraine </v>
          </cell>
        </row>
        <row r="237">
          <cell r="C237" t="str">
            <v>United Arab Emirates </v>
          </cell>
        </row>
        <row r="238">
          <cell r="C238" t="str">
            <v>United Kingdom </v>
          </cell>
        </row>
        <row r="239">
          <cell r="C239" t="str">
            <v>United Republic of Tanzania </v>
          </cell>
        </row>
        <row r="240">
          <cell r="C240" t="str">
            <v>United States Virgin Islands </v>
          </cell>
        </row>
        <row r="241">
          <cell r="C241" t="str">
            <v>United States of America </v>
          </cell>
        </row>
        <row r="242">
          <cell r="C242" t="str">
            <v>Uruguay </v>
          </cell>
        </row>
        <row r="243">
          <cell r="C243" t="str">
            <v>Uzbekistan </v>
          </cell>
        </row>
        <row r="244">
          <cell r="C244" t="str">
            <v>Vanuatu </v>
          </cell>
        </row>
        <row r="245">
          <cell r="C245" t="str">
            <v>Venezuela (Bolivarian Republic of) </v>
          </cell>
        </row>
        <row r="246">
          <cell r="C246" t="str">
            <v>Viet Nam </v>
          </cell>
        </row>
        <row r="247">
          <cell r="C247" t="str">
            <v>Wake Island </v>
          </cell>
        </row>
        <row r="248">
          <cell r="C248" t="str">
            <v>Wallis and Futuna Islands </v>
          </cell>
        </row>
        <row r="249">
          <cell r="C249" t="str">
            <v>Western Sahara </v>
          </cell>
        </row>
        <row r="250">
          <cell r="C250" t="str">
            <v>Yemen </v>
          </cell>
        </row>
        <row r="251">
          <cell r="C251" t="str">
            <v>Yugoslav SFR </v>
          </cell>
        </row>
        <row r="252">
          <cell r="C252" t="str">
            <v>Zambia </v>
          </cell>
        </row>
        <row r="253">
          <cell r="C253" t="str">
            <v>Zimbabwe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1"/>
      <sheetName val="IU 2"/>
      <sheetName val="IU 3"/>
      <sheetName val="IU 4"/>
      <sheetName val="IU 5"/>
      <sheetName val="Costs (Tier 1)"/>
      <sheetName val="Costs (Tier 2)"/>
      <sheetName val="IU breakdown"/>
      <sheetName val="Drop-downs"/>
      <sheetName val="Export sheet"/>
    </sheetNames>
    <sheetDataSet>
      <sheetData sheetId="0"/>
      <sheetData sheetId="1"/>
      <sheetData sheetId="2"/>
      <sheetData sheetId="3"/>
      <sheetData sheetId="4"/>
      <sheetData sheetId="5"/>
      <sheetData sheetId="6"/>
      <sheetData sheetId="7"/>
      <sheetData sheetId="8"/>
      <sheetData sheetId="9">
        <row r="2">
          <cell r="AY2" t="str">
            <v>ENABLING</v>
          </cell>
        </row>
        <row r="3">
          <cell r="AY3" t="str">
            <v>BIOPHYSICAL</v>
          </cell>
        </row>
        <row r="4">
          <cell r="C4" t="str">
            <v>Albania </v>
          </cell>
          <cell r="D4" t="str">
            <v>**Scroll to see full list**</v>
          </cell>
          <cell r="F4" t="str">
            <v>Inception or Planning (restoration interventions on the ground not started)</v>
          </cell>
          <cell r="G4" t="str">
            <v>Income generation (restored area provides additional income that ensures the sustainability of the intervention)</v>
          </cell>
          <cell r="H4" t="str">
            <v>National government and public institution</v>
          </cell>
          <cell r="I4" t="str">
            <v>Yes, some activities are only for men</v>
          </cell>
          <cell r="T4" t="str">
            <v>Mix of native species</v>
          </cell>
          <cell r="V4" t="str">
            <v>Exclusively (&gt;95%)</v>
          </cell>
          <cell r="W4" t="str">
            <v>Legal ownership or legal owner-like possession</v>
          </cell>
          <cell r="X4" t="str">
            <v>Smallholdings</v>
          </cell>
          <cell r="Y4" t="str">
            <v xml:space="preserve">No overlap </v>
          </cell>
          <cell r="Z4" t="str">
            <v>Protected and endangered species</v>
          </cell>
          <cell r="AA4" t="str">
            <v>None</v>
          </cell>
          <cell r="AB4" t="str">
            <v>Low (under 10%)</v>
          </cell>
          <cell r="AC4" t="str">
            <v>Sandy soil</v>
          </cell>
          <cell r="AD4" t="str">
            <v>Abundant all year long</v>
          </cell>
          <cell r="AE4" t="str">
            <v>Surface water</v>
          </cell>
          <cell r="AF4" t="str">
            <v>No equipment, manual watering</v>
          </cell>
          <cell r="AG4" t="str">
            <v>Increasing</v>
          </cell>
          <cell r="AH4" t="str">
            <v>Very limited</v>
          </cell>
          <cell r="AI4" t="str">
            <v>Food security</v>
          </cell>
          <cell r="AX4" t="str">
            <v>USD</v>
          </cell>
        </row>
        <row r="5">
          <cell r="C5" t="str">
            <v>Algeria </v>
          </cell>
          <cell r="D5" t="str">
            <v>&gt;Ecological Integrity</v>
          </cell>
          <cell r="F5" t="str">
            <v>Interventions in progress (ﬁeld preparation, planting or implementation)</v>
          </cell>
          <cell r="G5" t="str">
            <v>Payments for ecosystem services</v>
          </cell>
          <cell r="H5" t="str">
            <v>International donors (including foreign governments and intergovernmental organizations)</v>
          </cell>
          <cell r="I5" t="str">
            <v>Yes, some activities are only for women</v>
          </cell>
          <cell r="T5" t="str">
            <v xml:space="preserve"> Native monospecific</v>
          </cell>
          <cell r="V5" t="str">
            <v>Majority (50-95%)</v>
          </cell>
          <cell r="W5" t="str">
            <v>Short-term rent (less than 3 years)</v>
          </cell>
          <cell r="X5" t="str">
            <v>Large private properties</v>
          </cell>
          <cell r="Y5" t="str">
            <v xml:space="preserve">IU overlaps with the PA buffer zone </v>
          </cell>
          <cell r="Z5" t="str">
            <v>Protected species</v>
          </cell>
          <cell r="AA5" t="str">
            <v>Light</v>
          </cell>
          <cell r="AB5" t="str">
            <v>Medium (between 10 and 20%)</v>
          </cell>
          <cell r="AC5" t="str">
            <v>Silt soil</v>
          </cell>
          <cell r="AD5" t="str">
            <v>Limited during the dry season</v>
          </cell>
          <cell r="AE5" t="str">
            <v>Groundwater, well/shaft</v>
          </cell>
          <cell r="AF5" t="str">
            <v>Gravity irrigation system</v>
          </cell>
          <cell r="AG5" t="str">
            <v>Stable</v>
          </cell>
          <cell r="AH5" t="str">
            <v>Limited</v>
          </cell>
          <cell r="AI5" t="str">
            <v>Moderate food insecurity</v>
          </cell>
          <cell r="AT5" t="str">
            <v>January</v>
          </cell>
          <cell r="AU5">
            <v>2000</v>
          </cell>
          <cell r="AW5" t="str">
            <v>**Scroll to see all options**</v>
          </cell>
          <cell r="AX5" t="str">
            <v>EUR</v>
          </cell>
        </row>
        <row r="6">
          <cell r="C6" t="str">
            <v>American Samoa </v>
          </cell>
          <cell r="D6" t="str">
            <v xml:space="preserve">       Habitat restoration</v>
          </cell>
          <cell r="F6" t="str">
            <v>Continuous maintenance or adaptive management of interventions</v>
          </cell>
          <cell r="G6" t="str">
            <v>Community support (interest from local stakeholders to maintain the area restored for its intangible or social value)</v>
          </cell>
          <cell r="H6" t="str">
            <v>International NGOs</v>
          </cell>
          <cell r="I6" t="str">
            <v>Yes, specific activities are aimed at both genders</v>
          </cell>
          <cell r="T6" t="str">
            <v> Exotic monospecific</v>
          </cell>
          <cell r="V6" t="str">
            <v>Minority (&lt;50%)</v>
          </cell>
          <cell r="W6" t="str">
            <v>Medium-term rent (3 to 10 years)</v>
          </cell>
          <cell r="X6" t="str">
            <v>Public properties</v>
          </cell>
          <cell r="Y6" t="str">
            <v>IU overlaps with the PA</v>
          </cell>
          <cell r="Z6" t="str">
            <v>Endangered species</v>
          </cell>
          <cell r="AA6" t="str">
            <v>Moderate</v>
          </cell>
          <cell r="AB6" t="str">
            <v>High (over 20%)</v>
          </cell>
          <cell r="AC6" t="str">
            <v>Clay soil</v>
          </cell>
          <cell r="AD6" t="str">
            <v>Limited all year long</v>
          </cell>
          <cell r="AE6" t="str">
            <v>Mixed surface water and groundwater</v>
          </cell>
          <cell r="AF6" t="str">
            <v>Pumping irrigation system</v>
          </cell>
          <cell r="AG6" t="str">
            <v>Decreasing</v>
          </cell>
          <cell r="AH6" t="str">
            <v>Sufficient</v>
          </cell>
          <cell r="AI6" t="str">
            <v>Severe food insecurity</v>
          </cell>
          <cell r="AT6" t="str">
            <v>February</v>
          </cell>
          <cell r="AU6">
            <v>2001</v>
          </cell>
          <cell r="AW6" t="str">
            <v>Dense forest</v>
          </cell>
          <cell r="AX6" t="str">
            <v>XPF</v>
          </cell>
        </row>
        <row r="7">
          <cell r="C7" t="str">
            <v>Andorra </v>
          </cell>
          <cell r="D7" t="str">
            <v xml:space="preserve">       Species conservation</v>
          </cell>
          <cell r="F7" t="str">
            <v>Completed (no follow-up planned)</v>
          </cell>
          <cell r="G7" t="str">
            <v>Endowment</v>
          </cell>
          <cell r="H7" t="str">
            <v>Private companies, landowners</v>
          </cell>
          <cell r="I7" t="str">
            <v>No, all activities are aimed at all genders</v>
          </cell>
          <cell r="T7" t="str">
            <v>Mix of exotic species</v>
          </cell>
          <cell r="W7" t="str">
            <v>Long-term rent (more than 10 years)</v>
          </cell>
          <cell r="X7" t="str">
            <v>Common or Collective or Shared land managed by the local community</v>
          </cell>
          <cell r="AA7" t="str">
            <v>Severe</v>
          </cell>
          <cell r="AB7" t="str">
            <v>Unknown</v>
          </cell>
          <cell r="AC7" t="str">
            <v>Loamy soil</v>
          </cell>
          <cell r="AE7" t="str">
            <v>Water distribution network (public/private),</v>
          </cell>
          <cell r="AF7" t="str">
            <v>Advanced irrigation system (drop by drop, precision ag…)</v>
          </cell>
          <cell r="AH7" t="str">
            <v>Abundant</v>
          </cell>
          <cell r="AT7" t="str">
            <v>March</v>
          </cell>
          <cell r="AU7">
            <v>2002</v>
          </cell>
          <cell r="AW7" t="str">
            <v>Open forest</v>
          </cell>
          <cell r="AX7" t="str">
            <v>BRL</v>
          </cell>
        </row>
        <row r="8">
          <cell r="C8" t="str">
            <v>Angola </v>
          </cell>
          <cell r="D8" t="str">
            <v xml:space="preserve">       Restoration of ecological processes</v>
          </cell>
          <cell r="F8" t="str">
            <v>Completed (ongoing monitoring)</v>
          </cell>
          <cell r="G8" t="str">
            <v>Local government funding</v>
          </cell>
          <cell r="H8" t="str">
            <v>Civil society organizations (national or local)</v>
          </cell>
          <cell r="I8" t="str">
            <v>Not known</v>
          </cell>
          <cell r="T8" t="str">
            <v>Mix of native and exotic</v>
          </cell>
          <cell r="W8" t="str">
            <v>Non-legal ownership or non-legal owner-like possession</v>
          </cell>
          <cell r="X8" t="str">
            <v>Not known</v>
          </cell>
          <cell r="AA8" t="str">
            <v>Not known</v>
          </cell>
          <cell r="AE8" t="str">
            <v>Treated wastewater</v>
          </cell>
          <cell r="AT8" t="str">
            <v>April</v>
          </cell>
          <cell r="AU8">
            <v>2003</v>
          </cell>
          <cell r="AW8" t="str">
            <v>Wetland other than mangrove</v>
          </cell>
          <cell r="AX8" t="str">
            <v>---</v>
          </cell>
        </row>
        <row r="9">
          <cell r="C9" t="str">
            <v>Anguilla </v>
          </cell>
          <cell r="D9" t="str">
            <v xml:space="preserve">       Elimination of exotic or invasive species</v>
          </cell>
          <cell r="G9" t="str">
            <v>National government funding</v>
          </cell>
          <cell r="H9" t="str">
            <v>Local community</v>
          </cell>
          <cell r="I9" t="str">
            <v>Not applicable</v>
          </cell>
          <cell r="T9" t="str">
            <v>Not applicable</v>
          </cell>
          <cell r="W9" t="str">
            <v>Not known</v>
          </cell>
          <cell r="X9" t="str">
            <v>Not resolved or unclear</v>
          </cell>
          <cell r="AT9" t="str">
            <v>May</v>
          </cell>
          <cell r="AU9">
            <v>2004</v>
          </cell>
          <cell r="AW9" t="str">
            <v>Mangrove</v>
          </cell>
          <cell r="AX9" t="str">
            <v>AED</v>
          </cell>
        </row>
        <row r="10">
          <cell r="C10" t="str">
            <v>Antarctica </v>
          </cell>
          <cell r="D10" t="str">
            <v xml:space="preserve">       Protect genetic resources and enhance genetic diversity</v>
          </cell>
          <cell r="G10" t="str">
            <v>Extension or new phase of current project</v>
          </cell>
          <cell r="H10" t="str">
            <v>Farmer or producer organizations</v>
          </cell>
          <cell r="W10" t="str">
            <v>Other</v>
          </cell>
          <cell r="AT10" t="str">
            <v>June</v>
          </cell>
          <cell r="AU10">
            <v>2005</v>
          </cell>
          <cell r="AW10" t="str">
            <v>Other coastal</v>
          </cell>
          <cell r="AX10" t="str">
            <v>AFN</v>
          </cell>
        </row>
        <row r="11">
          <cell r="C11" t="str">
            <v>Antigua and Barbuda </v>
          </cell>
          <cell r="D11" t="str">
            <v xml:space="preserve">       Improvement of connectivity</v>
          </cell>
          <cell r="G11" t="str">
            <v>Application for other project funding</v>
          </cell>
          <cell r="H11" t="str">
            <v>Academic or research institutions</v>
          </cell>
          <cell r="AT11" t="str">
            <v>July</v>
          </cell>
          <cell r="AU11">
            <v>2006</v>
          </cell>
          <cell r="AW11" t="str">
            <v>Grassland</v>
          </cell>
          <cell r="AX11" t="str">
            <v>ALL</v>
          </cell>
        </row>
        <row r="12">
          <cell r="C12" t="str">
            <v>Argentina </v>
          </cell>
          <cell r="D12" t="str">
            <v xml:space="preserve">       Reducing the risk of wildfire</v>
          </cell>
          <cell r="G12" t="str">
            <v>Crowdfunding</v>
          </cell>
          <cell r="H12" t="str">
            <v>Private donation</v>
          </cell>
          <cell r="AT12" t="str">
            <v>August</v>
          </cell>
          <cell r="AU12">
            <v>2007</v>
          </cell>
          <cell r="AW12" t="str">
            <v>Shrubland</v>
          </cell>
          <cell r="AX12" t="str">
            <v>AMD</v>
          </cell>
        </row>
        <row r="13">
          <cell r="C13" t="str">
            <v>Armenia </v>
          </cell>
          <cell r="D13" t="str">
            <v xml:space="preserve">&gt;Ecosystem Services </v>
          </cell>
          <cell r="G13" t="str">
            <v>To be determined</v>
          </cell>
          <cell r="H13" t="str">
            <v>Crowdfunding</v>
          </cell>
          <cell r="AT13" t="str">
            <v>September</v>
          </cell>
          <cell r="AU13">
            <v>2008</v>
          </cell>
          <cell r="AW13" t="str">
            <v>Pastureland or Rangeland</v>
          </cell>
          <cell r="AX13" t="str">
            <v>ANG</v>
          </cell>
        </row>
        <row r="14">
          <cell r="C14" t="str">
            <v>Aruba </v>
          </cell>
          <cell r="D14" t="str">
            <v xml:space="preserve">       Erosion control</v>
          </cell>
          <cell r="G14" t="str">
            <v>Other (please specify)</v>
          </cell>
          <cell r="AT14" t="str">
            <v>October</v>
          </cell>
          <cell r="AU14">
            <v>2009</v>
          </cell>
          <cell r="AW14" t="str">
            <v>Crop land - perennial</v>
          </cell>
          <cell r="AX14" t="str">
            <v>AOA</v>
          </cell>
        </row>
        <row r="15">
          <cell r="C15" t="str">
            <v>Australia </v>
          </cell>
          <cell r="D15" t="str">
            <v xml:space="preserve">       Soil &amp; water depollution or decontamination</v>
          </cell>
          <cell r="AT15" t="str">
            <v>November</v>
          </cell>
          <cell r="AU15">
            <v>2010</v>
          </cell>
          <cell r="AW15" t="str">
            <v>Crop land  - annual</v>
          </cell>
          <cell r="AX15" t="str">
            <v>ARS</v>
          </cell>
        </row>
        <row r="16">
          <cell r="C16" t="str">
            <v>Austria </v>
          </cell>
          <cell r="D16" t="str">
            <v xml:space="preserve">       Improve productivity of agricultural areas</v>
          </cell>
          <cell r="AT16" t="str">
            <v>December</v>
          </cell>
          <cell r="AU16">
            <v>2011</v>
          </cell>
          <cell r="AW16" t="str">
            <v>Rotational agriculture</v>
          </cell>
          <cell r="AX16" t="str">
            <v>AUD</v>
          </cell>
        </row>
        <row r="17">
          <cell r="C17" t="str">
            <v>Azerbaijan </v>
          </cell>
          <cell r="D17" t="str">
            <v xml:space="preserve">       Address water scarcity</v>
          </cell>
          <cell r="AU17">
            <v>2012</v>
          </cell>
          <cell r="AW17" t="str">
            <v>Forestry plantation</v>
          </cell>
          <cell r="AX17" t="str">
            <v>AWG</v>
          </cell>
        </row>
        <row r="18">
          <cell r="C18" t="str">
            <v>Bahamas </v>
          </cell>
          <cell r="D18" t="str">
            <v xml:space="preserve">       Water productivity and profitability</v>
          </cell>
          <cell r="AU18">
            <v>2013</v>
          </cell>
          <cell r="AW18" t="str">
            <v>Mixed agri or forest system (permanent)</v>
          </cell>
          <cell r="AX18" t="str">
            <v>AZN</v>
          </cell>
        </row>
        <row r="19">
          <cell r="C19" t="str">
            <v>Bahrain </v>
          </cell>
          <cell r="D19" t="str">
            <v xml:space="preserve">       Water and flood regulation</v>
          </cell>
          <cell r="AU19">
            <v>2014</v>
          </cell>
          <cell r="AW19" t="str">
            <v>Mixed agri or forest system (rotational)</v>
          </cell>
          <cell r="AX19" t="str">
            <v>BAM</v>
          </cell>
        </row>
        <row r="20">
          <cell r="C20" t="str">
            <v>Bangladesh </v>
          </cell>
          <cell r="D20" t="str">
            <v xml:space="preserve">       Pollination</v>
          </cell>
          <cell r="AU20">
            <v>2015</v>
          </cell>
          <cell r="AW20" t="str">
            <v>Artificial environment</v>
          </cell>
          <cell r="AX20" t="str">
            <v>BBD</v>
          </cell>
        </row>
        <row r="21">
          <cell r="C21" t="str">
            <v>Barbados </v>
          </cell>
          <cell r="D21" t="str">
            <v>&gt;Climate Mitigation and Adaptation</v>
          </cell>
          <cell r="AU21">
            <v>2016</v>
          </cell>
          <cell r="AW21" t="str">
            <v>Post-mining site</v>
          </cell>
          <cell r="AX21" t="str">
            <v>BDT</v>
          </cell>
        </row>
        <row r="22">
          <cell r="C22" t="str">
            <v>Belarus </v>
          </cell>
          <cell r="D22" t="str">
            <v xml:space="preserve">       Carbon sequestration</v>
          </cell>
          <cell r="AU22">
            <v>2017</v>
          </cell>
          <cell r="AX22" t="str">
            <v>BGN</v>
          </cell>
        </row>
        <row r="23">
          <cell r="C23" t="str">
            <v>Belgium </v>
          </cell>
          <cell r="D23" t="str">
            <v xml:space="preserve">       Climate adaptation</v>
          </cell>
          <cell r="AU23">
            <v>2018</v>
          </cell>
          <cell r="AX23" t="str">
            <v>BHD</v>
          </cell>
        </row>
        <row r="24">
          <cell r="C24" t="str">
            <v>Belgium-Luxembourg </v>
          </cell>
          <cell r="D24" t="str">
            <v xml:space="preserve">       Climate smart restoration</v>
          </cell>
          <cell r="AU24">
            <v>2019</v>
          </cell>
          <cell r="AX24" t="str">
            <v>BIF</v>
          </cell>
        </row>
        <row r="25">
          <cell r="C25" t="str">
            <v>Belize </v>
          </cell>
          <cell r="D25" t="str">
            <v xml:space="preserve">       Bioenergy production</v>
          </cell>
          <cell r="AU25">
            <v>2020</v>
          </cell>
          <cell r="AX25" t="str">
            <v>BMD</v>
          </cell>
        </row>
        <row r="26">
          <cell r="C26" t="str">
            <v>Benin </v>
          </cell>
          <cell r="D26" t="str">
            <v xml:space="preserve">       Coastline protection</v>
          </cell>
          <cell r="AU26">
            <v>2021</v>
          </cell>
          <cell r="AX26" t="str">
            <v>BND</v>
          </cell>
        </row>
        <row r="27">
          <cell r="C27" t="str">
            <v>Bermuda </v>
          </cell>
          <cell r="D27" t="str">
            <v>&gt;Reduced Poverty and Improved Livelihoods</v>
          </cell>
          <cell r="AU27">
            <v>2022</v>
          </cell>
          <cell r="AX27" t="str">
            <v>BND</v>
          </cell>
        </row>
        <row r="28">
          <cell r="C28" t="str">
            <v>Bhutan </v>
          </cell>
          <cell r="D28" t="str">
            <v xml:space="preserve">       Wood production</v>
          </cell>
          <cell r="AU28">
            <v>2023</v>
          </cell>
          <cell r="AX28" t="str">
            <v>BOB</v>
          </cell>
        </row>
        <row r="29">
          <cell r="C29" t="str">
            <v>Bolivia (Plurinational State of) </v>
          </cell>
          <cell r="D29" t="str">
            <v xml:space="preserve">       Recreative activities and eco-tourism</v>
          </cell>
          <cell r="AU29">
            <v>2024</v>
          </cell>
          <cell r="AX29" t="str">
            <v>BRL</v>
          </cell>
        </row>
        <row r="30">
          <cell r="C30" t="str">
            <v>Bosnia and Herzegovina </v>
          </cell>
          <cell r="D30" t="str">
            <v xml:space="preserve">       Job creation</v>
          </cell>
          <cell r="AU30">
            <v>2025</v>
          </cell>
          <cell r="AX30" t="str">
            <v>BSD</v>
          </cell>
        </row>
        <row r="31">
          <cell r="C31" t="str">
            <v>Botswana </v>
          </cell>
          <cell r="D31" t="str">
            <v xml:space="preserve">       Strengthened landscape and livelihoods resilience</v>
          </cell>
          <cell r="AU31">
            <v>2026</v>
          </cell>
          <cell r="AX31" t="str">
            <v>BTN</v>
          </cell>
        </row>
        <row r="32">
          <cell r="C32" t="str">
            <v>Brazil </v>
          </cell>
          <cell r="D32" t="str">
            <v xml:space="preserve">       Improvement and diversification of income</v>
          </cell>
          <cell r="AU32">
            <v>2027</v>
          </cell>
          <cell r="AX32" t="str">
            <v>BWP</v>
          </cell>
        </row>
        <row r="33">
          <cell r="C33" t="str">
            <v>British Indian Ocean Territory </v>
          </cell>
          <cell r="D33" t="str">
            <v>&gt;Food Security, Nutrition and Health</v>
          </cell>
          <cell r="AU33">
            <v>2028</v>
          </cell>
          <cell r="AX33" t="str">
            <v>BYN</v>
          </cell>
        </row>
        <row r="34">
          <cell r="C34" t="str">
            <v>British Virgin Islands </v>
          </cell>
          <cell r="D34" t="str">
            <v xml:space="preserve">       Food production</v>
          </cell>
          <cell r="AU34">
            <v>2029</v>
          </cell>
          <cell r="AX34" t="str">
            <v>BZD</v>
          </cell>
        </row>
        <row r="35">
          <cell r="C35" t="str">
            <v>Brunei Darussalam </v>
          </cell>
          <cell r="D35" t="str">
            <v xml:space="preserve">       Dietary diversity</v>
          </cell>
          <cell r="AU35">
            <v>2030</v>
          </cell>
          <cell r="AX35" t="str">
            <v>CAD</v>
          </cell>
        </row>
        <row r="36">
          <cell r="C36" t="str">
            <v>Bulgaria </v>
          </cell>
          <cell r="D36" t="str">
            <v xml:space="preserve">       Medicinal plants</v>
          </cell>
          <cell r="AX36" t="str">
            <v>CDF</v>
          </cell>
        </row>
        <row r="37">
          <cell r="C37" t="str">
            <v>Burkina Faso </v>
          </cell>
          <cell r="D37" t="str">
            <v xml:space="preserve">       Biological control of disease vectors</v>
          </cell>
          <cell r="AX37" t="str">
            <v>CHF</v>
          </cell>
        </row>
        <row r="38">
          <cell r="C38" t="str">
            <v>Burundi </v>
          </cell>
          <cell r="D38" t="str">
            <v>&gt;Social Objectives</v>
          </cell>
          <cell r="AX38" t="str">
            <v>CHF</v>
          </cell>
        </row>
        <row r="39">
          <cell r="C39" t="str">
            <v>Cabo Verde </v>
          </cell>
          <cell r="D39" t="str">
            <v xml:space="preserve">       Cultural, spiritual or aesthetic values</v>
          </cell>
          <cell r="AX39" t="str">
            <v>CKD[G]</v>
          </cell>
        </row>
        <row r="40">
          <cell r="C40" t="str">
            <v>Cambodia </v>
          </cell>
          <cell r="D40" t="str">
            <v xml:space="preserve">       Social justice</v>
          </cell>
          <cell r="AX40" t="str">
            <v>CLP</v>
          </cell>
        </row>
        <row r="41">
          <cell r="C41" t="str">
            <v>Cameroon </v>
          </cell>
          <cell r="D41" t="str">
            <v xml:space="preserve">       Gender equity</v>
          </cell>
          <cell r="AX41" t="str">
            <v>CNY</v>
          </cell>
        </row>
        <row r="42">
          <cell r="C42" t="str">
            <v>Canada </v>
          </cell>
          <cell r="D42" t="str">
            <v xml:space="preserve">       Reduced conflicts over natural resources </v>
          </cell>
          <cell r="AX42" t="str">
            <v>COP</v>
          </cell>
        </row>
        <row r="43">
          <cell r="C43" t="str">
            <v>Cayman Islands </v>
          </cell>
          <cell r="D43" t="str">
            <v xml:space="preserve">       Compliance with environmental regulations</v>
          </cell>
          <cell r="AX43" t="str">
            <v>CRC</v>
          </cell>
        </row>
        <row r="44">
          <cell r="C44" t="str">
            <v>Central African Republic </v>
          </cell>
          <cell r="D44" t="str">
            <v xml:space="preserve">       Strengthened governance and collective action</v>
          </cell>
          <cell r="AX44" t="str">
            <v>CUC</v>
          </cell>
        </row>
        <row r="45">
          <cell r="C45" t="str">
            <v>Chad </v>
          </cell>
          <cell r="AX45" t="str">
            <v>CUP</v>
          </cell>
        </row>
        <row r="46">
          <cell r="C46" t="str">
            <v>Channel Islands </v>
          </cell>
          <cell r="AX46" t="str">
            <v>CVE</v>
          </cell>
        </row>
        <row r="47">
          <cell r="C47" t="str">
            <v>Chile </v>
          </cell>
          <cell r="AX47" t="str">
            <v>CZK</v>
          </cell>
        </row>
        <row r="48">
          <cell r="C48" t="str">
            <v>China </v>
          </cell>
          <cell r="AX48" t="str">
            <v>DJF</v>
          </cell>
        </row>
        <row r="49">
          <cell r="C49" t="str">
            <v>China, Hong Kong SAR </v>
          </cell>
          <cell r="AX49" t="str">
            <v>DKK</v>
          </cell>
        </row>
        <row r="50">
          <cell r="C50" t="str">
            <v>China, Macao SAR </v>
          </cell>
          <cell r="AX50" t="str">
            <v>DKK</v>
          </cell>
        </row>
        <row r="51">
          <cell r="C51" t="str">
            <v>China, Taiwan Province of </v>
          </cell>
          <cell r="AX51" t="str">
            <v>DOP</v>
          </cell>
        </row>
        <row r="52">
          <cell r="C52" t="str">
            <v>China, mainland </v>
          </cell>
          <cell r="AX52" t="str">
            <v>DZD</v>
          </cell>
        </row>
        <row r="53">
          <cell r="C53" t="str">
            <v>Christmas Island </v>
          </cell>
          <cell r="AX53" t="str">
            <v>DZD</v>
          </cell>
        </row>
        <row r="54">
          <cell r="C54" t="str">
            <v>Cocos (Keeling) Islands </v>
          </cell>
          <cell r="AX54" t="str">
            <v>EGP</v>
          </cell>
        </row>
        <row r="55">
          <cell r="C55" t="str">
            <v>Colombia </v>
          </cell>
          <cell r="AX55" t="str">
            <v>ERN</v>
          </cell>
        </row>
        <row r="56">
          <cell r="C56" t="str">
            <v>Comoros </v>
          </cell>
          <cell r="AX56" t="str">
            <v>ETB</v>
          </cell>
        </row>
        <row r="57">
          <cell r="C57" t="str">
            <v>Congo </v>
          </cell>
          <cell r="AX57" t="str">
            <v>EUR</v>
          </cell>
        </row>
        <row r="58">
          <cell r="C58" t="str">
            <v>Cook Islands </v>
          </cell>
          <cell r="AX58" t="str">
            <v>FJD</v>
          </cell>
        </row>
        <row r="59">
          <cell r="C59" t="str">
            <v>Costa Rica </v>
          </cell>
          <cell r="AX59" t="str">
            <v>FKP</v>
          </cell>
        </row>
        <row r="60">
          <cell r="C60" t="str">
            <v>Croatia </v>
          </cell>
          <cell r="AX60" t="str">
            <v>FOK[G]</v>
          </cell>
        </row>
        <row r="61">
          <cell r="C61" t="str">
            <v>Cuba </v>
          </cell>
          <cell r="AX61" t="str">
            <v>GBP</v>
          </cell>
        </row>
        <row r="62">
          <cell r="C62" t="str">
            <v>Curaçao </v>
          </cell>
          <cell r="AX62" t="str">
            <v>GEL</v>
          </cell>
        </row>
        <row r="63">
          <cell r="C63" t="str">
            <v>Cyprus </v>
          </cell>
          <cell r="AX63" t="str">
            <v>GGP[G]</v>
          </cell>
        </row>
        <row r="64">
          <cell r="C64" t="str">
            <v>Czechia </v>
          </cell>
          <cell r="AX64" t="str">
            <v>GHS</v>
          </cell>
        </row>
        <row r="65">
          <cell r="C65" t="str">
            <v>Czechoslovakia </v>
          </cell>
          <cell r="AX65" t="str">
            <v>GIP</v>
          </cell>
        </row>
        <row r="66">
          <cell r="C66" t="str">
            <v>Côte d'Ivoire </v>
          </cell>
          <cell r="AX66" t="str">
            <v>GMD</v>
          </cell>
        </row>
        <row r="67">
          <cell r="C67" t="str">
            <v>Democratic People's Republic of Korea </v>
          </cell>
          <cell r="AX67" t="str">
            <v>GNF</v>
          </cell>
        </row>
        <row r="68">
          <cell r="C68" t="str">
            <v>Democratic Republic of the Congo </v>
          </cell>
          <cell r="AX68" t="str">
            <v>GTQ</v>
          </cell>
        </row>
        <row r="69">
          <cell r="C69" t="str">
            <v>Denmark </v>
          </cell>
          <cell r="AX69" t="str">
            <v>GYD</v>
          </cell>
        </row>
        <row r="70">
          <cell r="C70" t="str">
            <v>Djibouti </v>
          </cell>
          <cell r="AX70" t="str">
            <v>HKD</v>
          </cell>
        </row>
        <row r="71">
          <cell r="C71" t="str">
            <v>Dominica </v>
          </cell>
          <cell r="AX71" t="str">
            <v>HNL</v>
          </cell>
        </row>
        <row r="72">
          <cell r="C72" t="str">
            <v>Dominican Republic </v>
          </cell>
          <cell r="AX72" t="str">
            <v>HRK</v>
          </cell>
        </row>
        <row r="73">
          <cell r="C73" t="str">
            <v>Ecuador </v>
          </cell>
          <cell r="AX73" t="str">
            <v>HTG</v>
          </cell>
        </row>
        <row r="74">
          <cell r="C74" t="str">
            <v>Egypt </v>
          </cell>
          <cell r="AX74" t="str">
            <v>HUF</v>
          </cell>
        </row>
        <row r="75">
          <cell r="C75" t="str">
            <v>El Salvador </v>
          </cell>
          <cell r="AX75" t="str">
            <v>IDR</v>
          </cell>
        </row>
        <row r="76">
          <cell r="C76" t="str">
            <v>Equatorial Guinea </v>
          </cell>
          <cell r="AX76" t="str">
            <v>ILS</v>
          </cell>
        </row>
        <row r="77">
          <cell r="C77" t="str">
            <v>Eritrea </v>
          </cell>
          <cell r="AX77" t="str">
            <v>ILS</v>
          </cell>
        </row>
        <row r="78">
          <cell r="C78" t="str">
            <v>Estonia </v>
          </cell>
          <cell r="AX78" t="str">
            <v>IMP[G]</v>
          </cell>
        </row>
        <row r="79">
          <cell r="C79" t="str">
            <v>Eswatini </v>
          </cell>
          <cell r="AX79" t="str">
            <v>INR</v>
          </cell>
        </row>
        <row r="80">
          <cell r="C80" t="str">
            <v>Ethiopia </v>
          </cell>
          <cell r="AX80" t="str">
            <v>IQD</v>
          </cell>
        </row>
        <row r="81">
          <cell r="C81" t="str">
            <v>Ethiopia PDR </v>
          </cell>
          <cell r="AX81" t="str">
            <v>IRR</v>
          </cell>
        </row>
        <row r="82">
          <cell r="C82" t="str">
            <v>Falkland Islands (Malvinas) </v>
          </cell>
          <cell r="AX82" t="str">
            <v>ISK</v>
          </cell>
        </row>
        <row r="83">
          <cell r="C83" t="str">
            <v>Faroe Islands </v>
          </cell>
          <cell r="AX83" t="str">
            <v>JEP[G]</v>
          </cell>
        </row>
        <row r="84">
          <cell r="C84" t="str">
            <v>Fiji </v>
          </cell>
          <cell r="AX84" t="str">
            <v>JMD</v>
          </cell>
        </row>
        <row r="85">
          <cell r="C85" t="str">
            <v>Finland </v>
          </cell>
          <cell r="AX85" t="str">
            <v>JOD</v>
          </cell>
        </row>
        <row r="86">
          <cell r="C86" t="str">
            <v>France </v>
          </cell>
          <cell r="AX86" t="str">
            <v>JOD</v>
          </cell>
        </row>
        <row r="87">
          <cell r="C87" t="str">
            <v>French Guiana </v>
          </cell>
          <cell r="AX87" t="str">
            <v>JPY</v>
          </cell>
        </row>
        <row r="88">
          <cell r="C88" t="str">
            <v>French Polynesia </v>
          </cell>
          <cell r="AX88" t="str">
            <v>KES</v>
          </cell>
        </row>
        <row r="89">
          <cell r="C89" t="str">
            <v>French Southern and Antarctic Territories </v>
          </cell>
          <cell r="AX89" t="str">
            <v>KGS</v>
          </cell>
        </row>
        <row r="90">
          <cell r="C90" t="str">
            <v>Gabon </v>
          </cell>
          <cell r="AX90" t="str">
            <v>KHR</v>
          </cell>
        </row>
        <row r="91">
          <cell r="C91" t="str">
            <v>Gambia </v>
          </cell>
          <cell r="AX91" t="str">
            <v>KID[G]</v>
          </cell>
        </row>
        <row r="92">
          <cell r="C92" t="str">
            <v>Georgia </v>
          </cell>
          <cell r="AX92" t="str">
            <v>KMF</v>
          </cell>
        </row>
        <row r="93">
          <cell r="C93" t="str">
            <v>Germany </v>
          </cell>
          <cell r="AX93" t="str">
            <v>KPW</v>
          </cell>
        </row>
        <row r="94">
          <cell r="C94" t="str">
            <v>Ghana </v>
          </cell>
          <cell r="AX94" t="str">
            <v>KRW</v>
          </cell>
        </row>
        <row r="95">
          <cell r="C95" t="str">
            <v>Gibraltar </v>
          </cell>
          <cell r="AX95" t="str">
            <v>KWD</v>
          </cell>
        </row>
        <row r="96">
          <cell r="C96" t="str">
            <v>Greece </v>
          </cell>
          <cell r="AX96" t="str">
            <v>KYD</v>
          </cell>
        </row>
        <row r="97">
          <cell r="C97" t="str">
            <v>Greenland </v>
          </cell>
          <cell r="AX97" t="str">
            <v>KZT</v>
          </cell>
        </row>
        <row r="98">
          <cell r="C98" t="str">
            <v>Grenada </v>
          </cell>
          <cell r="AX98" t="str">
            <v>LAK</v>
          </cell>
        </row>
        <row r="99">
          <cell r="C99" t="str">
            <v>Guadeloupe </v>
          </cell>
          <cell r="AX99" t="str">
            <v>LBP</v>
          </cell>
        </row>
        <row r="100">
          <cell r="C100" t="str">
            <v>Guam </v>
          </cell>
          <cell r="AX100" t="str">
            <v>LKR</v>
          </cell>
        </row>
        <row r="101">
          <cell r="C101" t="str">
            <v>Guatemala </v>
          </cell>
          <cell r="AX101" t="str">
            <v>LRD</v>
          </cell>
        </row>
        <row r="102">
          <cell r="C102" t="str">
            <v>Guinea </v>
          </cell>
          <cell r="AX102" t="str">
            <v>LSL</v>
          </cell>
        </row>
        <row r="103">
          <cell r="C103" t="str">
            <v>Guinea-Bissau </v>
          </cell>
          <cell r="AX103" t="str">
            <v>LYD</v>
          </cell>
        </row>
        <row r="104">
          <cell r="C104" t="str">
            <v>Guyana </v>
          </cell>
          <cell r="AX104" t="str">
            <v>MAD</v>
          </cell>
        </row>
        <row r="105">
          <cell r="C105" t="str">
            <v>Haiti </v>
          </cell>
          <cell r="AX105" t="str">
            <v>MAD</v>
          </cell>
        </row>
        <row r="106">
          <cell r="C106" t="str">
            <v>Holy See </v>
          </cell>
          <cell r="AX106" t="str">
            <v>MDL</v>
          </cell>
        </row>
        <row r="107">
          <cell r="C107" t="str">
            <v>Honduras </v>
          </cell>
          <cell r="AX107" t="str">
            <v>MGA</v>
          </cell>
        </row>
        <row r="108">
          <cell r="C108" t="str">
            <v>Hungary </v>
          </cell>
          <cell r="AX108" t="str">
            <v>MKD</v>
          </cell>
        </row>
        <row r="109">
          <cell r="C109" t="str">
            <v>Iceland </v>
          </cell>
          <cell r="AX109" t="str">
            <v>MMK</v>
          </cell>
        </row>
        <row r="110">
          <cell r="C110" t="str">
            <v>India </v>
          </cell>
          <cell r="AX110" t="str">
            <v>MNT</v>
          </cell>
        </row>
        <row r="111">
          <cell r="C111" t="str">
            <v>Indonesia </v>
          </cell>
          <cell r="AX111" t="str">
            <v>MOP</v>
          </cell>
        </row>
        <row r="112">
          <cell r="C112" t="str">
            <v>Iran (Islamic Republic of) </v>
          </cell>
          <cell r="AX112" t="str">
            <v>MRU</v>
          </cell>
        </row>
        <row r="113">
          <cell r="C113" t="str">
            <v>Iraq </v>
          </cell>
          <cell r="AX113" t="str">
            <v>MRU</v>
          </cell>
        </row>
        <row r="114">
          <cell r="C114" t="str">
            <v>Ireland </v>
          </cell>
          <cell r="AX114" t="str">
            <v>MUR</v>
          </cell>
        </row>
        <row r="115">
          <cell r="C115" t="str">
            <v>Isle of Man </v>
          </cell>
          <cell r="AX115" t="str">
            <v>MVR</v>
          </cell>
        </row>
        <row r="116">
          <cell r="C116" t="str">
            <v>Israel </v>
          </cell>
          <cell r="AX116" t="str">
            <v>MWK</v>
          </cell>
        </row>
        <row r="117">
          <cell r="C117" t="str">
            <v>Italy </v>
          </cell>
          <cell r="AX117" t="str">
            <v>MXN</v>
          </cell>
        </row>
        <row r="118">
          <cell r="C118" t="str">
            <v>Jamaica </v>
          </cell>
          <cell r="AX118" t="str">
            <v>MYR</v>
          </cell>
        </row>
        <row r="119">
          <cell r="C119" t="str">
            <v>Japan </v>
          </cell>
          <cell r="AX119" t="str">
            <v>MZN</v>
          </cell>
        </row>
        <row r="120">
          <cell r="C120" t="str">
            <v>Jordan </v>
          </cell>
          <cell r="AX120" t="str">
            <v>NAD</v>
          </cell>
        </row>
        <row r="121">
          <cell r="C121" t="str">
            <v>Kazakhstan </v>
          </cell>
          <cell r="AX121" t="str">
            <v>NGN</v>
          </cell>
        </row>
        <row r="122">
          <cell r="C122" t="str">
            <v>Kenya </v>
          </cell>
          <cell r="AX122" t="str">
            <v>NIO</v>
          </cell>
        </row>
        <row r="123">
          <cell r="C123" t="str">
            <v>Kiribati </v>
          </cell>
          <cell r="AX123" t="str">
            <v>NOK</v>
          </cell>
        </row>
        <row r="124">
          <cell r="C124" t="str">
            <v>Kuwait </v>
          </cell>
          <cell r="AX124" t="str">
            <v>NPR</v>
          </cell>
        </row>
        <row r="125">
          <cell r="C125" t="str">
            <v>Kyrgyzstan </v>
          </cell>
          <cell r="AX125" t="str">
            <v>NZD</v>
          </cell>
        </row>
        <row r="126">
          <cell r="C126" t="str">
            <v>Lao People's Democratic Republic </v>
          </cell>
          <cell r="AX126" t="str">
            <v>OMR</v>
          </cell>
        </row>
        <row r="127">
          <cell r="C127" t="str">
            <v>Latvia </v>
          </cell>
          <cell r="AX127" t="str">
            <v>PAB</v>
          </cell>
        </row>
        <row r="128">
          <cell r="C128" t="str">
            <v>Lebanon </v>
          </cell>
          <cell r="AX128" t="str">
            <v>PEN</v>
          </cell>
        </row>
        <row r="129">
          <cell r="C129" t="str">
            <v>Lesotho </v>
          </cell>
          <cell r="AX129" t="str">
            <v>PGK</v>
          </cell>
        </row>
        <row r="130">
          <cell r="C130" t="str">
            <v>Liberia </v>
          </cell>
          <cell r="AX130" t="str">
            <v>PHP</v>
          </cell>
        </row>
        <row r="131">
          <cell r="C131" t="str">
            <v>Libya </v>
          </cell>
          <cell r="AX131" t="str">
            <v>PKR</v>
          </cell>
        </row>
        <row r="132">
          <cell r="C132" t="str">
            <v>Liechtenstein </v>
          </cell>
          <cell r="AX132" t="str">
            <v>PLN</v>
          </cell>
        </row>
        <row r="133">
          <cell r="C133" t="str">
            <v>Lithuania </v>
          </cell>
          <cell r="AX133" t="str">
            <v>PND[G]</v>
          </cell>
        </row>
        <row r="134">
          <cell r="C134" t="str">
            <v>Luxembourg </v>
          </cell>
          <cell r="AX134" t="str">
            <v>PRB[G]</v>
          </cell>
        </row>
        <row r="135">
          <cell r="C135" t="str">
            <v>Madagascar </v>
          </cell>
          <cell r="AX135" t="str">
            <v>PYG</v>
          </cell>
        </row>
        <row r="136">
          <cell r="C136" t="str">
            <v>Malawi </v>
          </cell>
          <cell r="AX136" t="str">
            <v>QAR</v>
          </cell>
        </row>
        <row r="137">
          <cell r="C137" t="str">
            <v>Malaysia </v>
          </cell>
          <cell r="AX137" t="str">
            <v>RON</v>
          </cell>
        </row>
        <row r="138">
          <cell r="C138" t="str">
            <v>Maldives </v>
          </cell>
          <cell r="AX138" t="str">
            <v>RSD</v>
          </cell>
        </row>
        <row r="139">
          <cell r="C139" t="str">
            <v>Mali </v>
          </cell>
          <cell r="AX139" t="str">
            <v>RUB</v>
          </cell>
        </row>
        <row r="140">
          <cell r="C140" t="str">
            <v>Malta </v>
          </cell>
          <cell r="AX140" t="str">
            <v>RWF</v>
          </cell>
        </row>
        <row r="141">
          <cell r="C141" t="str">
            <v>Marshall Islands </v>
          </cell>
          <cell r="AX141" t="str">
            <v>SAR</v>
          </cell>
        </row>
        <row r="142">
          <cell r="C142" t="str">
            <v>Martinique </v>
          </cell>
          <cell r="AX142" t="str">
            <v>SBD</v>
          </cell>
        </row>
        <row r="143">
          <cell r="C143" t="str">
            <v>Mauritania </v>
          </cell>
          <cell r="AX143" t="str">
            <v>SCR</v>
          </cell>
        </row>
        <row r="144">
          <cell r="C144" t="str">
            <v>Mauritius </v>
          </cell>
          <cell r="AX144" t="str">
            <v>SDG</v>
          </cell>
        </row>
        <row r="145">
          <cell r="C145" t="str">
            <v>Mayotte </v>
          </cell>
          <cell r="AX145" t="str">
            <v>SEK</v>
          </cell>
        </row>
        <row r="146">
          <cell r="C146" t="str">
            <v>Mexico </v>
          </cell>
          <cell r="AX146" t="str">
            <v>SGD</v>
          </cell>
        </row>
        <row r="147">
          <cell r="C147" t="str">
            <v>Micronesia (Federated States of) </v>
          </cell>
          <cell r="AX147" t="str">
            <v>SGD</v>
          </cell>
        </row>
        <row r="148">
          <cell r="C148" t="str">
            <v>Monaco </v>
          </cell>
          <cell r="AX148" t="str">
            <v>SHP</v>
          </cell>
        </row>
        <row r="149">
          <cell r="C149" t="str">
            <v>Mongolia </v>
          </cell>
          <cell r="AX149" t="str">
            <v>SHP</v>
          </cell>
        </row>
        <row r="150">
          <cell r="C150" t="str">
            <v>Montenegro </v>
          </cell>
          <cell r="AX150" t="str">
            <v>SLL</v>
          </cell>
        </row>
        <row r="151">
          <cell r="C151" t="str">
            <v>Montserrat </v>
          </cell>
          <cell r="AX151" t="str">
            <v>SLS[G]</v>
          </cell>
        </row>
        <row r="152">
          <cell r="C152" t="str">
            <v>Morocco </v>
          </cell>
          <cell r="AX152" t="str">
            <v>SOS</v>
          </cell>
        </row>
        <row r="153">
          <cell r="C153" t="str">
            <v>Mozambique </v>
          </cell>
          <cell r="AX153" t="str">
            <v>SRD</v>
          </cell>
        </row>
        <row r="154">
          <cell r="C154" t="str">
            <v>Myanmar </v>
          </cell>
          <cell r="AX154" t="str">
            <v>SSP</v>
          </cell>
        </row>
        <row r="155">
          <cell r="C155" t="str">
            <v>Namibia </v>
          </cell>
          <cell r="AX155" t="str">
            <v>STN</v>
          </cell>
        </row>
        <row r="156">
          <cell r="C156" t="str">
            <v>Nauru </v>
          </cell>
          <cell r="AX156" t="str">
            <v>SYP</v>
          </cell>
        </row>
        <row r="157">
          <cell r="C157" t="str">
            <v>Nepal </v>
          </cell>
          <cell r="AX157" t="str">
            <v>SZL</v>
          </cell>
        </row>
        <row r="158">
          <cell r="C158" t="str">
            <v>Netherlands </v>
          </cell>
          <cell r="AX158" t="str">
            <v>THB</v>
          </cell>
        </row>
        <row r="159">
          <cell r="C159" t="str">
            <v>Netherlands Antilles (former) </v>
          </cell>
          <cell r="AX159" t="str">
            <v>TJS</v>
          </cell>
        </row>
        <row r="160">
          <cell r="C160" t="str">
            <v>New Caledonia </v>
          </cell>
          <cell r="AX160" t="str">
            <v>TMT</v>
          </cell>
        </row>
        <row r="161">
          <cell r="C161" t="str">
            <v>New Zealand </v>
          </cell>
          <cell r="AX161" t="str">
            <v>TND</v>
          </cell>
        </row>
        <row r="162">
          <cell r="C162" t="str">
            <v>Nicaragua </v>
          </cell>
          <cell r="AX162" t="str">
            <v>TOP</v>
          </cell>
        </row>
        <row r="163">
          <cell r="C163" t="str">
            <v>Niger </v>
          </cell>
          <cell r="AX163" t="str">
            <v>TRY</v>
          </cell>
        </row>
        <row r="164">
          <cell r="C164" t="str">
            <v>Nigeria </v>
          </cell>
          <cell r="AX164" t="str">
            <v>TRY</v>
          </cell>
        </row>
        <row r="165">
          <cell r="C165" t="str">
            <v>Niue </v>
          </cell>
          <cell r="AX165" t="str">
            <v>TTD</v>
          </cell>
        </row>
        <row r="166">
          <cell r="C166" t="str">
            <v>Norfolk Island </v>
          </cell>
          <cell r="AX166" t="str">
            <v>TVD[G]</v>
          </cell>
        </row>
        <row r="167">
          <cell r="C167" t="str">
            <v>North Macedonia </v>
          </cell>
          <cell r="AX167" t="str">
            <v>TWD</v>
          </cell>
        </row>
        <row r="168">
          <cell r="C168" t="str">
            <v>Northern Mariana Islands </v>
          </cell>
          <cell r="AX168" t="str">
            <v>TZS</v>
          </cell>
        </row>
        <row r="169">
          <cell r="C169" t="str">
            <v>Norway </v>
          </cell>
          <cell r="AX169" t="str">
            <v>UAH</v>
          </cell>
        </row>
        <row r="170">
          <cell r="C170" t="str">
            <v>Oman </v>
          </cell>
          <cell r="AX170" t="str">
            <v>UGX</v>
          </cell>
        </row>
        <row r="171">
          <cell r="C171" t="str">
            <v>Pacific Islands Trust Territory </v>
          </cell>
          <cell r="AX171" t="str">
            <v>USD</v>
          </cell>
        </row>
        <row r="172">
          <cell r="C172" t="str">
            <v>Pakistan </v>
          </cell>
          <cell r="AX172" t="str">
            <v>UYU</v>
          </cell>
        </row>
        <row r="173">
          <cell r="C173" t="str">
            <v>Palau </v>
          </cell>
          <cell r="AX173" t="str">
            <v>UZS</v>
          </cell>
        </row>
        <row r="174">
          <cell r="C174" t="str">
            <v>Palestine </v>
          </cell>
          <cell r="AX174" t="str">
            <v>VES</v>
          </cell>
        </row>
        <row r="175">
          <cell r="C175" t="str">
            <v>Panama </v>
          </cell>
          <cell r="AX175" t="str">
            <v>VND</v>
          </cell>
        </row>
        <row r="176">
          <cell r="C176" t="str">
            <v>Papua New Guinea </v>
          </cell>
          <cell r="AX176" t="str">
            <v>VUV</v>
          </cell>
        </row>
        <row r="177">
          <cell r="C177" t="str">
            <v>Paraguay </v>
          </cell>
          <cell r="AX177" t="str">
            <v>WST</v>
          </cell>
        </row>
        <row r="178">
          <cell r="C178" t="str">
            <v>Peru </v>
          </cell>
          <cell r="AX178" t="str">
            <v>XAF</v>
          </cell>
        </row>
        <row r="179">
          <cell r="C179" t="str">
            <v>Philippines </v>
          </cell>
          <cell r="AX179" t="str">
            <v>XCD</v>
          </cell>
        </row>
        <row r="180">
          <cell r="C180" t="str">
            <v>Pitcairn Islands </v>
          </cell>
          <cell r="AX180" t="str">
            <v>XOF</v>
          </cell>
        </row>
        <row r="181">
          <cell r="C181" t="str">
            <v>Poland </v>
          </cell>
          <cell r="AX181" t="str">
            <v>XPF</v>
          </cell>
        </row>
        <row r="182">
          <cell r="C182" t="str">
            <v>Portugal </v>
          </cell>
          <cell r="AX182" t="str">
            <v>YER</v>
          </cell>
        </row>
        <row r="183">
          <cell r="C183" t="str">
            <v>Puerto Rico </v>
          </cell>
          <cell r="AX183" t="str">
            <v>ZMW</v>
          </cell>
        </row>
        <row r="184">
          <cell r="C184" t="str">
            <v>Qatar </v>
          </cell>
        </row>
        <row r="185">
          <cell r="C185" t="str">
            <v>Republic of Korea </v>
          </cell>
        </row>
        <row r="186">
          <cell r="C186" t="str">
            <v>Republic of Moldova </v>
          </cell>
        </row>
        <row r="187">
          <cell r="C187" t="str">
            <v>Romania </v>
          </cell>
        </row>
        <row r="188">
          <cell r="C188" t="str">
            <v>Russian Federation </v>
          </cell>
        </row>
        <row r="189">
          <cell r="C189" t="str">
            <v>Rwanda </v>
          </cell>
        </row>
        <row r="190">
          <cell r="C190" t="str">
            <v>Réunion </v>
          </cell>
        </row>
        <row r="191">
          <cell r="C191" t="str">
            <v>Saint Helena, Ascension and Tristan da Cunha </v>
          </cell>
        </row>
        <row r="192">
          <cell r="C192" t="str">
            <v>Saint Kitts and Nevis </v>
          </cell>
        </row>
        <row r="193">
          <cell r="C193" t="str">
            <v>Saint Lucia </v>
          </cell>
        </row>
        <row r="194">
          <cell r="C194" t="str">
            <v>Saint Pierre and Miquelon </v>
          </cell>
        </row>
        <row r="195">
          <cell r="C195" t="str">
            <v>Saint Vincent and the Grenadines </v>
          </cell>
        </row>
        <row r="196">
          <cell r="C196" t="str">
            <v>Saint-Martin (French Part) </v>
          </cell>
        </row>
        <row r="197">
          <cell r="C197" t="str">
            <v>Samoa </v>
          </cell>
        </row>
        <row r="198">
          <cell r="C198" t="str">
            <v>San Marino </v>
          </cell>
        </row>
        <row r="199">
          <cell r="C199" t="str">
            <v>Sao Tome and Principe </v>
          </cell>
        </row>
        <row r="200">
          <cell r="C200" t="str">
            <v>Saudi Arabia </v>
          </cell>
        </row>
        <row r="201">
          <cell r="C201" t="str">
            <v>Senegal </v>
          </cell>
        </row>
        <row r="202">
          <cell r="C202" t="str">
            <v>Serbia </v>
          </cell>
        </row>
        <row r="203">
          <cell r="C203" t="str">
            <v>Serbia and Montenegro </v>
          </cell>
        </row>
        <row r="204">
          <cell r="C204" t="str">
            <v>Seychelles </v>
          </cell>
        </row>
        <row r="205">
          <cell r="C205" t="str">
            <v>Sierra Leone </v>
          </cell>
        </row>
        <row r="206">
          <cell r="C206" t="str">
            <v>Singapore </v>
          </cell>
        </row>
        <row r="207">
          <cell r="C207" t="str">
            <v>Slovakia </v>
          </cell>
        </row>
        <row r="208">
          <cell r="C208" t="str">
            <v>Slovenia </v>
          </cell>
        </row>
        <row r="209">
          <cell r="C209" t="str">
            <v>Solomon Islands </v>
          </cell>
        </row>
        <row r="210">
          <cell r="C210" t="str">
            <v>Somalia </v>
          </cell>
        </row>
        <row r="211">
          <cell r="C211" t="str">
            <v>South Africa </v>
          </cell>
        </row>
        <row r="212">
          <cell r="C212" t="str">
            <v>South Sudan </v>
          </cell>
        </row>
        <row r="213">
          <cell r="C213" t="str">
            <v>Spain </v>
          </cell>
        </row>
        <row r="214">
          <cell r="C214" t="str">
            <v>Sri Lanka </v>
          </cell>
        </row>
        <row r="215">
          <cell r="C215" t="str">
            <v>Sudan </v>
          </cell>
        </row>
        <row r="216">
          <cell r="C216" t="str">
            <v>Sudan (former) </v>
          </cell>
        </row>
        <row r="217">
          <cell r="C217" t="str">
            <v>Suriname </v>
          </cell>
        </row>
        <row r="218">
          <cell r="C218" t="str">
            <v>Svalbard and Jan Mayen Islands </v>
          </cell>
        </row>
        <row r="219">
          <cell r="C219" t="str">
            <v>Sweden </v>
          </cell>
        </row>
        <row r="220">
          <cell r="C220" t="str">
            <v>Switzerland </v>
          </cell>
        </row>
        <row r="221">
          <cell r="C221" t="str">
            <v>Syrian Arab Republic </v>
          </cell>
        </row>
        <row r="222">
          <cell r="C222" t="str">
            <v>Tajikistan </v>
          </cell>
        </row>
        <row r="223">
          <cell r="C223" t="str">
            <v>Thailand </v>
          </cell>
        </row>
        <row r="224">
          <cell r="C224" t="str">
            <v>Timor-Leste </v>
          </cell>
        </row>
        <row r="225">
          <cell r="C225" t="str">
            <v>Togo </v>
          </cell>
        </row>
        <row r="226">
          <cell r="C226" t="str">
            <v>Tokelau </v>
          </cell>
        </row>
        <row r="227">
          <cell r="C227" t="str">
            <v>Tonga </v>
          </cell>
        </row>
        <row r="228">
          <cell r="C228" t="str">
            <v>Trinidad and Tobago </v>
          </cell>
        </row>
        <row r="229">
          <cell r="C229" t="str">
            <v>Tunisia </v>
          </cell>
        </row>
        <row r="230">
          <cell r="C230" t="str">
            <v>Turkey </v>
          </cell>
        </row>
        <row r="231">
          <cell r="C231" t="str">
            <v>Turkmenistan </v>
          </cell>
        </row>
        <row r="232">
          <cell r="C232" t="str">
            <v>Turks and Caicos Islands </v>
          </cell>
        </row>
        <row r="233">
          <cell r="C233" t="str">
            <v>Tuvalu </v>
          </cell>
        </row>
        <row r="234">
          <cell r="C234" t="str">
            <v>USSR </v>
          </cell>
        </row>
        <row r="235">
          <cell r="C235" t="str">
            <v>Uganda </v>
          </cell>
        </row>
        <row r="236">
          <cell r="C236" t="str">
            <v>Ukraine </v>
          </cell>
        </row>
        <row r="237">
          <cell r="C237" t="str">
            <v>United Arab Emirates </v>
          </cell>
        </row>
        <row r="238">
          <cell r="C238" t="str">
            <v>United Kingdom </v>
          </cell>
        </row>
        <row r="239">
          <cell r="C239" t="str">
            <v>United Republic of Tanzania </v>
          </cell>
        </row>
        <row r="240">
          <cell r="C240" t="str">
            <v>United States Virgin Islands </v>
          </cell>
        </row>
        <row r="241">
          <cell r="C241" t="str">
            <v>United States of America </v>
          </cell>
        </row>
        <row r="242">
          <cell r="C242" t="str">
            <v>Uruguay </v>
          </cell>
        </row>
        <row r="243">
          <cell r="C243" t="str">
            <v>Uzbekistan </v>
          </cell>
        </row>
        <row r="244">
          <cell r="C244" t="str">
            <v>Vanuatu </v>
          </cell>
        </row>
        <row r="245">
          <cell r="C245" t="str">
            <v>Venezuela (Bolivarian Republic of) </v>
          </cell>
        </row>
        <row r="246">
          <cell r="C246" t="str">
            <v>Viet Nam </v>
          </cell>
        </row>
        <row r="247">
          <cell r="C247" t="str">
            <v>Wake Island </v>
          </cell>
        </row>
        <row r="248">
          <cell r="C248" t="str">
            <v>Wallis and Futuna Islands </v>
          </cell>
        </row>
        <row r="249">
          <cell r="C249" t="str">
            <v>Western Sahara </v>
          </cell>
        </row>
        <row r="250">
          <cell r="C250" t="str">
            <v>Yemen </v>
          </cell>
        </row>
        <row r="251">
          <cell r="C251" t="str">
            <v>Yugoslav SFR </v>
          </cell>
        </row>
        <row r="252">
          <cell r="C252" t="str">
            <v>Zambia </v>
          </cell>
        </row>
        <row r="253">
          <cell r="C253" t="str">
            <v>Zimbabwe </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1"/>
      <sheetName val="IU 2"/>
      <sheetName val="IU 3"/>
      <sheetName val="IU 4"/>
      <sheetName val="IU 5"/>
      <sheetName val="Costs (Tier 1)"/>
      <sheetName val="Costs (Tier 2)"/>
      <sheetName val="Cost breakdown"/>
      <sheetName val="Benefits"/>
      <sheetName val="IU breakdown"/>
      <sheetName val="Drop-downs"/>
      <sheetName val="Export - General+IUs"/>
      <sheetName val="Export - Costs"/>
    </sheetNames>
    <sheetDataSet>
      <sheetData sheetId="0"/>
      <sheetData sheetId="1"/>
      <sheetData sheetId="2"/>
      <sheetData sheetId="3"/>
      <sheetData sheetId="4"/>
      <sheetData sheetId="5"/>
      <sheetData sheetId="6"/>
      <sheetData sheetId="7"/>
      <sheetData sheetId="8"/>
      <sheetData sheetId="9"/>
      <sheetData sheetId="10"/>
      <sheetData sheetId="11">
        <row r="5">
          <cell r="BM5" t="str">
            <v>Tier 1</v>
          </cell>
          <cell r="BN5" t="str">
            <v>Large decrease</v>
          </cell>
          <cell r="BO5" t="str">
            <v>Already in place</v>
          </cell>
          <cell r="BP5" t="str">
            <v>No assessment defined</v>
          </cell>
        </row>
        <row r="6">
          <cell r="BM6" t="str">
            <v>Tier 2</v>
          </cell>
          <cell r="BN6" t="str">
            <v>Small decrease</v>
          </cell>
          <cell r="BO6" t="str">
            <v>Planned as part of the project</v>
          </cell>
          <cell r="BP6" t="str">
            <v xml:space="preserve">Qualitative assessment </v>
          </cell>
        </row>
        <row r="7">
          <cell r="BN7" t="str">
            <v>Unchanged</v>
          </cell>
          <cell r="BO7" t="str">
            <v>Not planned</v>
          </cell>
          <cell r="BP7" t="str">
            <v>Quantitative assessment</v>
          </cell>
        </row>
        <row r="8">
          <cell r="BN8" t="str">
            <v>Small increase</v>
          </cell>
          <cell r="BO8" t="str">
            <v>Not known</v>
          </cell>
        </row>
        <row r="9">
          <cell r="BN9" t="str">
            <v>Large increase</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ao.org/fileadmin/user_upload/forest-landscape-restoration/Intervention_Units_Guidance.pdf" TargetMode="External"/><Relationship Id="rId1" Type="http://schemas.openxmlformats.org/officeDocument/2006/relationships/hyperlink" Target="https://files.wri.org/s3fs-public/road-to-restoration.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1drv.ms/b/s!AlHho-AmoEtKgf8OizblXvgxySeirA?e=bRKIUb" TargetMode="External"/><Relationship Id="rId7" Type="http://schemas.openxmlformats.org/officeDocument/2006/relationships/drawing" Target="../drawings/drawing2.xml"/><Relationship Id="rId2" Type="http://schemas.openxmlformats.org/officeDocument/2006/relationships/hyperlink" Target="http://www.fao.org/fileadmin/user_upload/forest-landscape-restoration/Glossary_of_land_cover_types.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printerSettings" Target="../printerSettings/printerSettings2.bin"/><Relationship Id="rId5" Type="http://schemas.openxmlformats.org/officeDocument/2006/relationships/hyperlink" Target="http://www.fao.org/fileadmin/user_upload/forest-landscape-restoration/Glossary_of_benefits.pdf" TargetMode="External"/><Relationship Id="rId4" Type="http://schemas.openxmlformats.org/officeDocument/2006/relationships/hyperlink" Target="http://www.fao.org/fileadmin/user_upload/forest-landscape-restoration/Glossary_of_restoration_interventions.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1drv.ms/b/s!AlHho-AmoEtKgf8OizblXvgxySeirA?e=bRKIUb" TargetMode="External"/><Relationship Id="rId7" Type="http://schemas.openxmlformats.org/officeDocument/2006/relationships/drawing" Target="../drawings/drawing3.xml"/><Relationship Id="rId2" Type="http://schemas.openxmlformats.org/officeDocument/2006/relationships/hyperlink" Target="http://www.fao.org/fileadmin/user_upload/forest-landscape-restoration/Glossary_of_land_cover_types.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printerSettings" Target="../printerSettings/printerSettings3.bin"/><Relationship Id="rId5" Type="http://schemas.openxmlformats.org/officeDocument/2006/relationships/hyperlink" Target="http://www.fao.org/fileadmin/user_upload/forest-landscape-restoration/Glossary_of_benefits.pdf" TargetMode="External"/><Relationship Id="rId4" Type="http://schemas.openxmlformats.org/officeDocument/2006/relationships/hyperlink" Target="http://www.fao.org/fileadmin/user_upload/forest-landscape-restoration/Glossary_of_restoration_interventions.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1drv.ms/b/s!AlHho-AmoEtKgf8OizblXvgxySeirA?e=bRKIUb" TargetMode="External"/><Relationship Id="rId7" Type="http://schemas.openxmlformats.org/officeDocument/2006/relationships/drawing" Target="../drawings/drawing4.xml"/><Relationship Id="rId2" Type="http://schemas.openxmlformats.org/officeDocument/2006/relationships/hyperlink" Target="http://www.fao.org/fileadmin/user_upload/forest-landscape-restoration/Glossary_of_land_cover_types.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printerSettings" Target="../printerSettings/printerSettings4.bin"/><Relationship Id="rId5" Type="http://schemas.openxmlformats.org/officeDocument/2006/relationships/hyperlink" Target="http://www.fao.org/fileadmin/user_upload/forest-landscape-restoration/Glossary_of_benefits.pdf" TargetMode="External"/><Relationship Id="rId4" Type="http://schemas.openxmlformats.org/officeDocument/2006/relationships/hyperlink" Target="http://www.fao.org/fileadmin/user_upload/forest-landscape-restoration/Glossary_of_restoration_interventions.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1drv.ms/b/s!AlHho-AmoEtKgf8OizblXvgxySeirA?e=bRKIUb" TargetMode="External"/><Relationship Id="rId7" Type="http://schemas.openxmlformats.org/officeDocument/2006/relationships/drawing" Target="../drawings/drawing5.xml"/><Relationship Id="rId2" Type="http://schemas.openxmlformats.org/officeDocument/2006/relationships/hyperlink" Target="http://www.fao.org/fileadmin/user_upload/forest-landscape-restoration/Glossary_of_land_cover_types.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printerSettings" Target="../printerSettings/printerSettings5.bin"/><Relationship Id="rId5" Type="http://schemas.openxmlformats.org/officeDocument/2006/relationships/hyperlink" Target="http://www.fao.org/fileadmin/user_upload/forest-landscape-restoration/Glossary_of_benefits.pdf" TargetMode="External"/><Relationship Id="rId4" Type="http://schemas.openxmlformats.org/officeDocument/2006/relationships/hyperlink" Target="http://www.fao.org/fileadmin/user_upload/forest-landscape-restoration/Glossary_of_restoration_intervention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1drv.ms/b/s!AlHho-AmoEtKgf8OizblXvgxySeirA?e=bRKIUb" TargetMode="External"/><Relationship Id="rId7" Type="http://schemas.openxmlformats.org/officeDocument/2006/relationships/drawing" Target="../drawings/drawing6.xml"/><Relationship Id="rId2" Type="http://schemas.openxmlformats.org/officeDocument/2006/relationships/hyperlink" Target="http://www.fao.org/fileadmin/user_upload/forest-landscape-restoration/Glossary_of_land_cover_types.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printerSettings" Target="../printerSettings/printerSettings6.bin"/><Relationship Id="rId5" Type="http://schemas.openxmlformats.org/officeDocument/2006/relationships/hyperlink" Target="http://www.fao.org/fileadmin/user_upload/forest-landscape-restoration/Glossary_of_benefits.pdf" TargetMode="External"/><Relationship Id="rId4" Type="http://schemas.openxmlformats.org/officeDocument/2006/relationships/hyperlink" Target="http://www.fao.org/fileadmin/user_upload/forest-landscape-restoration/Glossary_of_restoration_interventions.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42B2-6675-4619-A34D-85429C0A4005}">
  <sheetPr codeName="Foglio1">
    <tabColor theme="4" tint="0.59999389629810485"/>
  </sheetPr>
  <dimension ref="A1:AB139"/>
  <sheetViews>
    <sheetView tabSelected="1" zoomScale="80" zoomScaleNormal="80" workbookViewId="0">
      <pane ySplit="4" topLeftCell="A5" activePane="bottomLeft" state="frozen"/>
      <selection pane="bottomLeft" activeCell="G94" sqref="G94:K94"/>
    </sheetView>
  </sheetViews>
  <sheetFormatPr defaultColWidth="0" defaultRowHeight="15.5" zeroHeight="1" x14ac:dyDescent="0.35"/>
  <cols>
    <col min="1" max="1" width="6.5" customWidth="1"/>
    <col min="2" max="2" width="1.33203125" customWidth="1"/>
    <col min="3" max="3" width="7.5" customWidth="1"/>
    <col min="4" max="4" width="31.5" customWidth="1"/>
    <col min="5" max="5" width="5.5" customWidth="1"/>
    <col min="6" max="6" width="9.5" customWidth="1"/>
    <col min="7" max="7" width="7" customWidth="1"/>
    <col min="8" max="17" width="8.83203125" customWidth="1"/>
    <col min="18" max="16384" width="9" hidden="1"/>
  </cols>
  <sheetData>
    <row r="1" spans="1:17" ht="11.25" customHeight="1" x14ac:dyDescent="0.35">
      <c r="A1" s="736"/>
      <c r="B1" s="736"/>
      <c r="C1" s="737"/>
      <c r="D1" s="732"/>
      <c r="E1" s="589"/>
      <c r="F1" s="589"/>
      <c r="G1" s="401"/>
      <c r="H1" s="590"/>
      <c r="I1" s="401"/>
      <c r="J1" s="590"/>
      <c r="K1" s="590"/>
      <c r="L1" s="401"/>
      <c r="M1" s="590"/>
      <c r="N1" s="401"/>
      <c r="O1" s="401"/>
      <c r="P1" s="401"/>
      <c r="Q1" s="401"/>
    </row>
    <row r="2" spans="1:17" x14ac:dyDescent="0.35">
      <c r="A2" s="738"/>
      <c r="B2" s="738"/>
      <c r="C2" s="739"/>
      <c r="D2" s="733"/>
      <c r="E2" s="402"/>
      <c r="F2" s="743" t="s">
        <v>0</v>
      </c>
      <c r="G2" s="591"/>
      <c r="H2" s="402"/>
      <c r="I2" s="402"/>
      <c r="J2" s="402"/>
      <c r="K2" s="402"/>
      <c r="L2" s="592"/>
      <c r="M2" s="402"/>
      <c r="N2" s="402"/>
      <c r="O2" s="593"/>
      <c r="P2" s="593"/>
      <c r="Q2" s="402"/>
    </row>
    <row r="3" spans="1:17" ht="22.5" customHeight="1" x14ac:dyDescent="0.35">
      <c r="A3" s="740"/>
      <c r="B3" s="740"/>
      <c r="C3" s="739"/>
      <c r="D3" s="734"/>
      <c r="E3" s="403"/>
      <c r="F3" s="595" t="s">
        <v>1</v>
      </c>
      <c r="G3" s="594"/>
      <c r="H3" s="744"/>
      <c r="I3" s="403" t="s">
        <v>2</v>
      </c>
      <c r="J3" s="403"/>
      <c r="K3" s="403"/>
      <c r="L3" s="376"/>
      <c r="M3" s="403"/>
      <c r="N3" s="403"/>
      <c r="O3" s="403"/>
      <c r="P3" s="403"/>
      <c r="Q3" s="403"/>
    </row>
    <row r="4" spans="1:17" ht="7.5" customHeight="1" thickBot="1" x14ac:dyDescent="0.4">
      <c r="A4" s="741"/>
      <c r="B4" s="741"/>
      <c r="C4" s="742"/>
      <c r="D4" s="735"/>
      <c r="E4" s="596">
        <f t="shared" ref="E4:Q4" si="0">$O$3</f>
        <v>0</v>
      </c>
      <c r="F4" s="596">
        <f t="shared" si="0"/>
        <v>0</v>
      </c>
      <c r="G4" s="596">
        <f t="shared" si="0"/>
        <v>0</v>
      </c>
      <c r="H4" s="596">
        <f t="shared" si="0"/>
        <v>0</v>
      </c>
      <c r="I4" s="596">
        <f>$O$3</f>
        <v>0</v>
      </c>
      <c r="J4" s="596">
        <f t="shared" si="0"/>
        <v>0</v>
      </c>
      <c r="K4" s="596">
        <f t="shared" si="0"/>
        <v>0</v>
      </c>
      <c r="L4" s="596">
        <f t="shared" si="0"/>
        <v>0</v>
      </c>
      <c r="M4" s="596">
        <f t="shared" si="0"/>
        <v>0</v>
      </c>
      <c r="N4" s="596">
        <f t="shared" si="0"/>
        <v>0</v>
      </c>
      <c r="O4" s="596">
        <f t="shared" si="0"/>
        <v>0</v>
      </c>
      <c r="P4" s="596">
        <f t="shared" si="0"/>
        <v>0</v>
      </c>
      <c r="Q4" s="596">
        <f t="shared" si="0"/>
        <v>0</v>
      </c>
    </row>
    <row r="5" spans="1:17" x14ac:dyDescent="0.35">
      <c r="A5" s="404"/>
      <c r="B5" s="404"/>
      <c r="C5" s="405"/>
      <c r="D5" s="597"/>
      <c r="E5" s="404"/>
      <c r="F5" s="404"/>
      <c r="G5" s="404"/>
      <c r="H5" s="404"/>
      <c r="I5" s="404"/>
      <c r="J5" s="404"/>
      <c r="K5" s="404"/>
      <c r="L5" s="404"/>
      <c r="M5" s="404"/>
      <c r="N5" s="404"/>
      <c r="O5" s="404"/>
      <c r="P5" s="404"/>
      <c r="Q5" s="404"/>
    </row>
    <row r="6" spans="1:17" x14ac:dyDescent="0.35">
      <c r="A6" s="406"/>
      <c r="B6" s="406" t="s">
        <v>3</v>
      </c>
      <c r="C6" s="407" t="s">
        <v>4</v>
      </c>
      <c r="D6" s="598"/>
      <c r="E6" s="406"/>
      <c r="F6" s="406"/>
      <c r="G6" s="406"/>
      <c r="H6" s="406"/>
      <c r="I6" s="406"/>
      <c r="J6" s="406"/>
      <c r="K6" s="406"/>
      <c r="L6" s="406"/>
      <c r="M6" s="406"/>
      <c r="N6" s="406"/>
      <c r="O6" s="406"/>
      <c r="P6" s="406"/>
      <c r="Q6" s="406"/>
    </row>
    <row r="7" spans="1:17" ht="30" customHeight="1" x14ac:dyDescent="0.35">
      <c r="A7" s="408"/>
      <c r="B7" s="409" t="s">
        <v>5</v>
      </c>
      <c r="C7" s="405" t="s">
        <v>6</v>
      </c>
      <c r="D7" s="599" t="s">
        <v>7</v>
      </c>
      <c r="E7" s="600"/>
      <c r="F7" s="601" t="s">
        <v>8</v>
      </c>
      <c r="G7" s="408"/>
      <c r="H7" s="408"/>
      <c r="I7" s="408"/>
      <c r="J7" s="408"/>
      <c r="K7" s="408"/>
      <c r="L7" s="408"/>
      <c r="M7" s="408"/>
      <c r="N7" s="408"/>
      <c r="O7" s="408"/>
      <c r="P7" s="408"/>
      <c r="Q7" s="408"/>
    </row>
    <row r="8" spans="1:17" ht="20.25" customHeight="1" x14ac:dyDescent="0.35">
      <c r="A8" s="404"/>
      <c r="B8" s="410"/>
      <c r="C8" s="405"/>
      <c r="D8" s="873" t="s">
        <v>9</v>
      </c>
      <c r="E8" s="410"/>
      <c r="F8" s="874"/>
      <c r="G8" s="874"/>
      <c r="H8" s="874"/>
      <c r="I8" s="874"/>
      <c r="J8" s="404"/>
      <c r="K8" s="404"/>
      <c r="L8" s="404"/>
      <c r="M8" s="404"/>
      <c r="N8" s="404"/>
      <c r="O8" s="404"/>
      <c r="P8" s="404"/>
      <c r="Q8" s="404"/>
    </row>
    <row r="9" spans="1:17" x14ac:dyDescent="0.35">
      <c r="A9" s="404"/>
      <c r="B9" s="410"/>
      <c r="C9" s="405"/>
      <c r="D9" s="873"/>
      <c r="E9" s="404"/>
      <c r="F9" s="404"/>
      <c r="G9" s="404"/>
      <c r="H9" s="404"/>
      <c r="I9" s="404"/>
      <c r="J9" s="404"/>
      <c r="K9" s="404"/>
      <c r="L9" s="404"/>
      <c r="M9" s="404"/>
      <c r="N9" s="404"/>
      <c r="O9" s="404"/>
      <c r="P9" s="404"/>
      <c r="Q9" s="404"/>
    </row>
    <row r="10" spans="1:17" ht="16" thickBot="1" x14ac:dyDescent="0.4">
      <c r="A10" s="411"/>
      <c r="B10" s="412"/>
      <c r="C10" s="413"/>
      <c r="D10" s="602"/>
      <c r="E10" s="412"/>
      <c r="F10" s="603"/>
      <c r="G10" s="603"/>
      <c r="H10" s="603"/>
      <c r="I10" s="603"/>
      <c r="J10" s="411"/>
      <c r="K10" s="411"/>
      <c r="L10" s="411"/>
      <c r="M10" s="411"/>
      <c r="N10" s="411"/>
      <c r="O10" s="411"/>
      <c r="P10" s="411"/>
      <c r="Q10" s="411"/>
    </row>
    <row r="11" spans="1:17" ht="30" customHeight="1" thickTop="1" x14ac:dyDescent="0.35">
      <c r="A11" s="408"/>
      <c r="B11" s="409" t="s">
        <v>5</v>
      </c>
      <c r="C11" s="405" t="s">
        <v>10</v>
      </c>
      <c r="D11" s="599" t="s">
        <v>11</v>
      </c>
      <c r="E11" s="600"/>
      <c r="F11" s="408"/>
      <c r="G11" s="408"/>
      <c r="H11" s="408"/>
      <c r="I11" s="408"/>
      <c r="J11" s="408"/>
      <c r="K11" s="408"/>
      <c r="L11" s="408"/>
      <c r="M11" s="408"/>
      <c r="N11" s="408"/>
      <c r="O11" s="408"/>
      <c r="P11" s="408"/>
      <c r="Q11" s="408"/>
    </row>
    <row r="12" spans="1:17" ht="20.25" customHeight="1" x14ac:dyDescent="0.35">
      <c r="A12" s="404"/>
      <c r="B12" s="410"/>
      <c r="C12" s="405"/>
      <c r="D12" s="873" t="s">
        <v>12</v>
      </c>
      <c r="E12" s="410"/>
      <c r="F12" s="868"/>
      <c r="G12" s="868"/>
      <c r="H12" s="868"/>
      <c r="I12" s="868"/>
      <c r="J12" s="404"/>
      <c r="K12" s="404"/>
      <c r="L12" s="404"/>
      <c r="M12" s="404"/>
      <c r="N12" s="404"/>
      <c r="O12" s="404"/>
      <c r="P12" s="404"/>
      <c r="Q12" s="404"/>
    </row>
    <row r="13" spans="1:17" x14ac:dyDescent="0.35">
      <c r="A13" s="404"/>
      <c r="B13" s="410"/>
      <c r="C13" s="405"/>
      <c r="D13" s="873"/>
      <c r="E13" s="410"/>
      <c r="F13" s="404"/>
      <c r="G13" s="404"/>
      <c r="H13" s="404"/>
      <c r="I13" s="404"/>
      <c r="J13" s="404"/>
      <c r="K13" s="404"/>
      <c r="L13" s="404"/>
      <c r="M13" s="404"/>
      <c r="N13" s="404"/>
      <c r="O13" s="404"/>
      <c r="P13" s="404"/>
      <c r="Q13" s="404"/>
    </row>
    <row r="14" spans="1:17" ht="16" thickBot="1" x14ac:dyDescent="0.4">
      <c r="A14" s="411"/>
      <c r="B14" s="412"/>
      <c r="C14" s="413"/>
      <c r="D14" s="602"/>
      <c r="E14" s="412"/>
      <c r="F14" s="604"/>
      <c r="G14" s="604"/>
      <c r="H14" s="604"/>
      <c r="I14" s="604"/>
      <c r="J14" s="411"/>
      <c r="K14" s="411"/>
      <c r="L14" s="411"/>
      <c r="M14" s="411"/>
      <c r="N14" s="411"/>
      <c r="O14" s="411"/>
      <c r="P14" s="411"/>
      <c r="Q14" s="411"/>
    </row>
    <row r="15" spans="1:17" ht="30" customHeight="1" thickTop="1" x14ac:dyDescent="0.35">
      <c r="A15" s="408"/>
      <c r="B15" s="409" t="s">
        <v>5</v>
      </c>
      <c r="C15" s="405" t="s">
        <v>13</v>
      </c>
      <c r="D15" s="599" t="s">
        <v>14</v>
      </c>
      <c r="E15" s="600"/>
      <c r="F15" s="408"/>
      <c r="G15" s="408"/>
      <c r="H15" s="408"/>
      <c r="I15" s="408"/>
      <c r="J15" s="408"/>
      <c r="K15" s="408"/>
      <c r="L15" s="408"/>
      <c r="M15" s="408"/>
      <c r="N15" s="408"/>
      <c r="O15" s="408"/>
      <c r="P15" s="408"/>
      <c r="Q15" s="408"/>
    </row>
    <row r="16" spans="1:17" ht="20.25" customHeight="1" x14ac:dyDescent="0.35">
      <c r="A16" s="404"/>
      <c r="B16" s="410"/>
      <c r="C16" s="405"/>
      <c r="D16" s="605"/>
      <c r="E16" s="410"/>
      <c r="F16" s="875"/>
      <c r="G16" s="868"/>
      <c r="H16" s="868"/>
      <c r="I16" s="868"/>
      <c r="J16" s="404"/>
      <c r="K16" s="404"/>
      <c r="L16" s="404"/>
      <c r="M16" s="404"/>
      <c r="N16" s="404"/>
      <c r="O16" s="404"/>
      <c r="P16" s="404"/>
      <c r="Q16" s="404"/>
    </row>
    <row r="17" spans="1:28" ht="16" thickBot="1" x14ac:dyDescent="0.4">
      <c r="A17" s="411"/>
      <c r="B17" s="412"/>
      <c r="C17" s="413"/>
      <c r="D17" s="602"/>
      <c r="E17" s="412"/>
      <c r="F17" s="604"/>
      <c r="G17" s="604"/>
      <c r="H17" s="604"/>
      <c r="I17" s="604"/>
      <c r="J17" s="411"/>
      <c r="K17" s="411"/>
      <c r="L17" s="411"/>
      <c r="M17" s="411"/>
      <c r="N17" s="411"/>
      <c r="O17" s="411"/>
      <c r="P17" s="411"/>
      <c r="Q17" s="411"/>
    </row>
    <row r="18" spans="1:28" ht="30" customHeight="1" thickTop="1" x14ac:dyDescent="0.35">
      <c r="A18" s="408"/>
      <c r="B18" s="409" t="s">
        <v>5</v>
      </c>
      <c r="C18" s="405" t="s">
        <v>15</v>
      </c>
      <c r="D18" s="599" t="s">
        <v>16</v>
      </c>
      <c r="E18" s="600"/>
      <c r="F18" s="600"/>
      <c r="G18" s="600"/>
      <c r="H18" s="600"/>
      <c r="I18" s="600"/>
      <c r="J18" s="408"/>
      <c r="K18" s="606"/>
      <c r="L18" s="408"/>
      <c r="M18" s="408"/>
      <c r="N18" s="408"/>
      <c r="O18" s="408"/>
      <c r="P18" s="408"/>
      <c r="Q18" s="408"/>
    </row>
    <row r="19" spans="1:28" ht="20.25" customHeight="1" x14ac:dyDescent="0.35">
      <c r="A19" s="404"/>
      <c r="B19" s="404"/>
      <c r="C19" s="405"/>
      <c r="D19" s="597"/>
      <c r="E19" s="410"/>
      <c r="F19" s="868"/>
      <c r="G19" s="868"/>
      <c r="H19" s="868"/>
      <c r="I19" s="868"/>
      <c r="J19" s="404"/>
      <c r="K19" s="404"/>
      <c r="L19" s="404"/>
      <c r="M19" s="404"/>
      <c r="N19" s="404"/>
      <c r="O19" s="404"/>
      <c r="P19" s="404"/>
      <c r="Q19" s="404"/>
    </row>
    <row r="20" spans="1:28" ht="16" thickBot="1" x14ac:dyDescent="0.4">
      <c r="A20" s="411"/>
      <c r="B20" s="411"/>
      <c r="C20" s="413"/>
      <c r="D20" s="607"/>
      <c r="E20" s="412"/>
      <c r="F20" s="604"/>
      <c r="G20" s="604"/>
      <c r="H20" s="604"/>
      <c r="I20" s="604"/>
      <c r="J20" s="411"/>
      <c r="K20" s="411"/>
      <c r="L20" s="411"/>
      <c r="M20" s="411"/>
      <c r="N20" s="411"/>
      <c r="O20" s="411"/>
      <c r="P20" s="411"/>
      <c r="Q20" s="411"/>
    </row>
    <row r="21" spans="1:28" ht="30" customHeight="1" thickTop="1" x14ac:dyDescent="0.35">
      <c r="A21" s="408"/>
      <c r="B21" s="409" t="s">
        <v>5</v>
      </c>
      <c r="C21" s="405" t="s">
        <v>17</v>
      </c>
      <c r="D21" s="599" t="s">
        <v>18</v>
      </c>
      <c r="E21" s="408"/>
      <c r="F21" s="408"/>
      <c r="G21" s="408"/>
      <c r="H21" s="408"/>
      <c r="I21" s="408"/>
      <c r="J21" s="408"/>
      <c r="K21" s="408"/>
      <c r="L21" s="408"/>
      <c r="M21" s="408"/>
      <c r="N21" s="408"/>
      <c r="O21" s="408"/>
      <c r="P21" s="408"/>
      <c r="Q21" s="408"/>
    </row>
    <row r="22" spans="1:28" ht="20.25" customHeight="1" x14ac:dyDescent="0.35">
      <c r="A22" s="404"/>
      <c r="B22" s="404"/>
      <c r="C22" s="405"/>
      <c r="D22" s="597"/>
      <c r="E22" s="410"/>
      <c r="F22" s="868"/>
      <c r="G22" s="868"/>
      <c r="H22" s="868"/>
      <c r="I22" s="868"/>
      <c r="J22" s="404"/>
      <c r="K22" s="404"/>
      <c r="L22" s="404"/>
      <c r="M22" s="404"/>
      <c r="N22" s="404"/>
      <c r="O22" s="404"/>
      <c r="P22" s="404"/>
      <c r="Q22" s="404"/>
    </row>
    <row r="23" spans="1:28" x14ac:dyDescent="0.35">
      <c r="A23" s="404"/>
      <c r="B23" s="404"/>
      <c r="C23" s="405"/>
      <c r="D23" s="597"/>
      <c r="E23" s="404"/>
      <c r="F23" s="404"/>
      <c r="G23" s="404"/>
      <c r="H23" s="404"/>
      <c r="I23" s="404"/>
      <c r="J23" s="404"/>
      <c r="K23" s="404"/>
      <c r="L23" s="404"/>
      <c r="M23" s="404"/>
      <c r="N23" s="404"/>
      <c r="O23" s="404"/>
      <c r="P23" s="404"/>
      <c r="Q23" s="404"/>
    </row>
    <row r="24" spans="1:28" x14ac:dyDescent="0.35">
      <c r="A24" s="406"/>
      <c r="B24" s="406" t="s">
        <v>3</v>
      </c>
      <c r="C24" s="407" t="s">
        <v>19</v>
      </c>
      <c r="D24" s="598"/>
      <c r="E24" s="406"/>
      <c r="F24" s="406"/>
      <c r="G24" s="406"/>
      <c r="H24" s="406"/>
      <c r="I24" s="406"/>
      <c r="J24" s="406"/>
      <c r="K24" s="406"/>
      <c r="L24" s="406"/>
      <c r="M24" s="406"/>
      <c r="N24" s="406"/>
      <c r="O24" s="406"/>
      <c r="P24" s="406"/>
      <c r="Q24" s="406"/>
    </row>
    <row r="25" spans="1:28" ht="30" customHeight="1" x14ac:dyDescent="0.35">
      <c r="A25" s="408"/>
      <c r="B25" s="409" t="s">
        <v>5</v>
      </c>
      <c r="C25" s="405" t="s">
        <v>20</v>
      </c>
      <c r="D25" s="600" t="s">
        <v>21</v>
      </c>
      <c r="E25" s="408"/>
      <c r="F25" s="408"/>
      <c r="G25" s="408"/>
      <c r="H25" s="408"/>
      <c r="I25" s="408"/>
      <c r="J25" s="408"/>
      <c r="K25" s="408"/>
      <c r="L25" s="408"/>
      <c r="M25" s="408"/>
      <c r="N25" s="408"/>
      <c r="O25" s="408"/>
      <c r="P25" s="408"/>
      <c r="Q25" s="408"/>
    </row>
    <row r="26" spans="1:28" ht="20.25" customHeight="1" x14ac:dyDescent="0.35">
      <c r="A26" s="404"/>
      <c r="B26" s="404"/>
      <c r="C26" s="405"/>
      <c r="D26" s="605"/>
      <c r="E26" s="410"/>
      <c r="F26" s="868"/>
      <c r="G26" s="868"/>
      <c r="H26" s="868"/>
      <c r="I26" s="868"/>
      <c r="J26" s="868"/>
      <c r="K26" s="868"/>
      <c r="L26" s="868"/>
      <c r="M26" s="868"/>
      <c r="N26" s="868"/>
      <c r="O26" s="404"/>
      <c r="P26" s="404"/>
      <c r="Q26" s="404"/>
    </row>
    <row r="27" spans="1:28" ht="16" thickBot="1" x14ac:dyDescent="0.4">
      <c r="A27" s="411"/>
      <c r="B27" s="411"/>
      <c r="C27" s="413"/>
      <c r="D27" s="602"/>
      <c r="E27" s="412"/>
      <c r="F27" s="608"/>
      <c r="G27" s="608"/>
      <c r="H27" s="608"/>
      <c r="I27" s="608"/>
      <c r="J27" s="411"/>
      <c r="K27" s="411"/>
      <c r="L27" s="411"/>
      <c r="M27" s="411"/>
      <c r="N27" s="411"/>
      <c r="O27" s="411"/>
      <c r="P27" s="411"/>
      <c r="Q27" s="411"/>
    </row>
    <row r="28" spans="1:28" ht="30" customHeight="1" thickTop="1" x14ac:dyDescent="0.35">
      <c r="A28" s="408"/>
      <c r="B28" s="409" t="s">
        <v>5</v>
      </c>
      <c r="C28" s="405" t="s">
        <v>22</v>
      </c>
      <c r="D28" s="600" t="s">
        <v>23</v>
      </c>
      <c r="E28" s="600"/>
      <c r="F28" s="600"/>
      <c r="G28" s="600"/>
      <c r="H28" s="600"/>
      <c r="I28" s="600"/>
      <c r="J28" s="600"/>
      <c r="K28" s="876" t="s">
        <v>24</v>
      </c>
      <c r="L28" s="876"/>
      <c r="M28" s="876"/>
      <c r="N28" s="876"/>
      <c r="O28" s="408"/>
      <c r="P28" s="408"/>
      <c r="Q28" s="408"/>
    </row>
    <row r="29" spans="1:28" ht="20.25" customHeight="1" x14ac:dyDescent="0.35">
      <c r="A29" s="404"/>
      <c r="B29" s="404"/>
      <c r="C29" s="405"/>
      <c r="D29" s="873" t="s">
        <v>25</v>
      </c>
      <c r="E29" s="410"/>
      <c r="F29" s="868"/>
      <c r="G29" s="868"/>
      <c r="H29" s="868"/>
      <c r="I29" s="868"/>
      <c r="J29" s="410"/>
      <c r="K29" s="878"/>
      <c r="L29" s="878"/>
      <c r="M29" s="878"/>
      <c r="N29" s="878"/>
      <c r="O29" s="404"/>
      <c r="P29" s="404"/>
      <c r="Q29" s="404"/>
    </row>
    <row r="30" spans="1:28" s="228" customFormat="1" ht="20.25" customHeight="1" x14ac:dyDescent="0.35">
      <c r="D30" s="873"/>
      <c r="K30" s="878"/>
      <c r="L30" s="878"/>
      <c r="M30" s="878"/>
      <c r="N30" s="878"/>
      <c r="R30"/>
      <c r="S30"/>
      <c r="T30"/>
      <c r="U30"/>
      <c r="V30"/>
      <c r="W30"/>
      <c r="X30"/>
      <c r="Y30"/>
      <c r="Z30"/>
      <c r="AA30"/>
      <c r="AB30"/>
    </row>
    <row r="31" spans="1:28" ht="16" thickBot="1" x14ac:dyDescent="0.4">
      <c r="A31" s="411"/>
      <c r="B31" s="411"/>
      <c r="C31" s="413"/>
      <c r="D31" s="609"/>
      <c r="E31" s="412"/>
      <c r="F31" s="608"/>
      <c r="G31" s="608"/>
      <c r="H31" s="608"/>
      <c r="I31" s="608"/>
      <c r="J31" s="412"/>
      <c r="K31" s="610"/>
      <c r="L31" s="610"/>
      <c r="M31" s="610"/>
      <c r="N31" s="610"/>
      <c r="O31" s="411"/>
      <c r="P31" s="411"/>
      <c r="Q31" s="411"/>
    </row>
    <row r="32" spans="1:28" ht="30" customHeight="1" thickTop="1" x14ac:dyDescent="0.35">
      <c r="A32" s="408"/>
      <c r="B32" s="409" t="s">
        <v>5</v>
      </c>
      <c r="C32" s="405" t="s">
        <v>26</v>
      </c>
      <c r="D32" s="600" t="s">
        <v>27</v>
      </c>
      <c r="E32" s="611"/>
      <c r="F32" s="611"/>
      <c r="G32" s="611"/>
      <c r="H32" s="611"/>
      <c r="I32" s="611"/>
      <c r="J32" s="611"/>
      <c r="K32" s="876" t="s">
        <v>24</v>
      </c>
      <c r="L32" s="876"/>
      <c r="M32" s="876"/>
      <c r="N32" s="876"/>
      <c r="O32" s="408"/>
      <c r="P32" s="408"/>
      <c r="Q32" s="408"/>
    </row>
    <row r="33" spans="1:28" ht="20.25" customHeight="1" x14ac:dyDescent="0.35">
      <c r="A33" s="404"/>
      <c r="B33" s="404"/>
      <c r="C33" s="405"/>
      <c r="D33" s="846" t="s">
        <v>28</v>
      </c>
      <c r="E33" s="410"/>
      <c r="F33" s="877"/>
      <c r="G33" s="877"/>
      <c r="H33" s="877"/>
      <c r="I33" s="877"/>
      <c r="J33" s="404"/>
      <c r="K33" s="878"/>
      <c r="L33" s="878"/>
      <c r="M33" s="878"/>
      <c r="N33" s="878"/>
      <c r="O33" s="404"/>
      <c r="P33" s="404"/>
      <c r="Q33" s="404"/>
    </row>
    <row r="34" spans="1:28" ht="51" customHeight="1" x14ac:dyDescent="0.35">
      <c r="A34" s="404"/>
      <c r="B34" s="404"/>
      <c r="C34" s="405"/>
      <c r="D34" s="846"/>
      <c r="E34" s="410"/>
      <c r="F34" s="228"/>
      <c r="G34" s="228"/>
      <c r="H34" s="228"/>
      <c r="I34" s="228"/>
      <c r="J34" s="404"/>
      <c r="K34" s="878"/>
      <c r="L34" s="878"/>
      <c r="M34" s="878"/>
      <c r="N34" s="878"/>
      <c r="O34" s="404"/>
      <c r="P34" s="404"/>
      <c r="Q34" s="404"/>
    </row>
    <row r="35" spans="1:28" ht="16" thickBot="1" x14ac:dyDescent="0.4">
      <c r="A35" s="411"/>
      <c r="B35" s="411"/>
      <c r="C35" s="413"/>
      <c r="D35" s="612"/>
      <c r="E35" s="612"/>
      <c r="F35" s="612"/>
      <c r="G35" s="612"/>
      <c r="H35" s="612"/>
      <c r="I35" s="612"/>
      <c r="J35" s="612"/>
      <c r="K35" s="612"/>
      <c r="L35" s="610"/>
      <c r="M35" s="610"/>
      <c r="N35" s="610"/>
      <c r="O35" s="411"/>
      <c r="P35" s="411"/>
      <c r="Q35" s="411"/>
    </row>
    <row r="36" spans="1:28" ht="30" customHeight="1" thickTop="1" x14ac:dyDescent="0.35">
      <c r="A36" s="408"/>
      <c r="B36" s="409" t="s">
        <v>5</v>
      </c>
      <c r="C36" s="405" t="s">
        <v>29</v>
      </c>
      <c r="D36" s="600" t="s">
        <v>30</v>
      </c>
      <c r="E36" s="611"/>
      <c r="F36" s="408"/>
      <c r="G36" s="408"/>
      <c r="H36" s="408"/>
      <c r="I36" s="408"/>
      <c r="J36" s="408"/>
      <c r="K36" s="876" t="s">
        <v>24</v>
      </c>
      <c r="L36" s="876"/>
      <c r="M36" s="876"/>
      <c r="N36" s="876"/>
      <c r="O36" s="408"/>
      <c r="P36" s="408"/>
      <c r="Q36" s="408"/>
    </row>
    <row r="37" spans="1:28" ht="34" customHeight="1" x14ac:dyDescent="0.35">
      <c r="A37" s="404"/>
      <c r="B37" s="404"/>
      <c r="C37" s="405"/>
      <c r="D37" s="846" t="s">
        <v>31</v>
      </c>
      <c r="E37" s="410"/>
      <c r="F37" s="868"/>
      <c r="G37" s="868"/>
      <c r="H37" s="868"/>
      <c r="I37" s="868"/>
      <c r="J37" s="404"/>
      <c r="K37" s="878"/>
      <c r="L37" s="878"/>
      <c r="M37" s="878"/>
      <c r="N37" s="878"/>
      <c r="O37" s="404"/>
      <c r="P37" s="404"/>
      <c r="Q37" s="404"/>
    </row>
    <row r="38" spans="1:28" s="228" customFormat="1" ht="42" customHeight="1" x14ac:dyDescent="0.35">
      <c r="K38" s="878"/>
      <c r="L38" s="878"/>
      <c r="M38" s="878"/>
      <c r="N38" s="878"/>
      <c r="R38"/>
      <c r="S38"/>
      <c r="T38"/>
      <c r="U38"/>
      <c r="V38"/>
      <c r="W38"/>
      <c r="X38"/>
      <c r="Y38"/>
      <c r="Z38"/>
      <c r="AA38"/>
      <c r="AB38"/>
    </row>
    <row r="39" spans="1:28" ht="16" thickBot="1" x14ac:dyDescent="0.4">
      <c r="A39" s="411"/>
      <c r="B39" s="411"/>
      <c r="C39" s="413"/>
      <c r="D39" s="612"/>
      <c r="E39" s="412"/>
      <c r="F39" s="608"/>
      <c r="G39" s="608"/>
      <c r="H39" s="608"/>
      <c r="I39" s="608"/>
      <c r="J39" s="608"/>
      <c r="K39" s="610"/>
      <c r="L39" s="610"/>
      <c r="M39" s="610"/>
      <c r="N39" s="610"/>
      <c r="O39" s="411"/>
      <c r="P39" s="411"/>
      <c r="Q39" s="411"/>
    </row>
    <row r="40" spans="1:28" ht="30" customHeight="1" thickTop="1" x14ac:dyDescent="0.35">
      <c r="A40" s="408"/>
      <c r="B40" s="409" t="s">
        <v>5</v>
      </c>
      <c r="C40" s="405" t="s">
        <v>32</v>
      </c>
      <c r="D40" s="600" t="s">
        <v>33</v>
      </c>
      <c r="E40" s="611"/>
      <c r="F40" s="611"/>
      <c r="G40" s="611"/>
      <c r="H40" s="611"/>
      <c r="I40" s="611"/>
      <c r="J40" s="611"/>
      <c r="K40" s="876" t="s">
        <v>24</v>
      </c>
      <c r="L40" s="876"/>
      <c r="M40" s="876"/>
      <c r="N40" s="876"/>
      <c r="O40" s="408"/>
      <c r="P40" s="408"/>
      <c r="Q40" s="408"/>
    </row>
    <row r="41" spans="1:28" ht="20.25" customHeight="1" x14ac:dyDescent="0.35">
      <c r="A41" s="404"/>
      <c r="B41" s="404"/>
      <c r="C41" s="405"/>
      <c r="D41" s="873" t="s">
        <v>34</v>
      </c>
      <c r="E41" s="404"/>
      <c r="F41" s="879"/>
      <c r="G41" s="880"/>
      <c r="H41" s="880"/>
      <c r="I41" s="881"/>
      <c r="J41" s="228"/>
      <c r="K41" s="878"/>
      <c r="L41" s="878"/>
      <c r="M41" s="878"/>
      <c r="N41" s="878"/>
      <c r="O41" s="404"/>
      <c r="P41" s="404"/>
      <c r="Q41" s="404"/>
    </row>
    <row r="42" spans="1:28" ht="42" customHeight="1" x14ac:dyDescent="0.35">
      <c r="A42" s="228"/>
      <c r="B42" s="228"/>
      <c r="C42" s="228"/>
      <c r="D42" s="873"/>
      <c r="E42" s="228"/>
      <c r="F42" s="228"/>
      <c r="G42" s="228"/>
      <c r="H42" s="228"/>
      <c r="I42" s="228"/>
      <c r="J42" s="228"/>
      <c r="K42" s="878"/>
      <c r="L42" s="878"/>
      <c r="M42" s="878"/>
      <c r="N42" s="878"/>
      <c r="O42" s="228"/>
      <c r="P42" s="228"/>
      <c r="Q42" s="228"/>
    </row>
    <row r="43" spans="1:28" ht="16" thickBot="1" x14ac:dyDescent="0.4">
      <c r="A43" s="411"/>
      <c r="B43" s="411"/>
      <c r="C43" s="413"/>
      <c r="D43" s="609"/>
      <c r="E43" s="613"/>
      <c r="F43" s="614"/>
      <c r="G43" s="614"/>
      <c r="H43" s="614"/>
      <c r="I43" s="614"/>
      <c r="J43" s="411"/>
      <c r="K43" s="411"/>
      <c r="L43" s="411"/>
      <c r="M43" s="411"/>
      <c r="N43" s="411"/>
      <c r="O43" s="411"/>
      <c r="P43" s="411"/>
      <c r="Q43" s="411"/>
    </row>
    <row r="44" spans="1:28" ht="30" customHeight="1" thickTop="1" x14ac:dyDescent="0.35">
      <c r="A44" s="408"/>
      <c r="B44" s="409" t="s">
        <v>5</v>
      </c>
      <c r="C44" s="405" t="s">
        <v>35</v>
      </c>
      <c r="D44" s="600" t="s">
        <v>36</v>
      </c>
      <c r="E44" s="408"/>
      <c r="F44" s="408"/>
      <c r="G44" s="408"/>
      <c r="H44" s="882"/>
      <c r="I44" s="882"/>
      <c r="J44" s="882"/>
      <c r="K44" s="882"/>
      <c r="L44" s="408"/>
      <c r="M44" s="408"/>
      <c r="N44" s="408"/>
      <c r="O44" s="408"/>
      <c r="P44" s="408"/>
      <c r="Q44" s="408"/>
    </row>
    <row r="45" spans="1:28" ht="45" customHeight="1" x14ac:dyDescent="0.35">
      <c r="A45" s="404"/>
      <c r="B45" s="404"/>
      <c r="C45" s="405"/>
      <c r="D45" s="864" t="s">
        <v>37</v>
      </c>
      <c r="E45" s="615"/>
      <c r="F45" s="868"/>
      <c r="G45" s="868"/>
      <c r="H45" s="868"/>
      <c r="I45" s="868"/>
      <c r="J45" s="868"/>
      <c r="K45" s="868"/>
      <c r="L45" s="868"/>
      <c r="M45" s="868"/>
      <c r="N45" s="868"/>
      <c r="O45" s="404"/>
      <c r="P45" s="404"/>
      <c r="Q45" s="404"/>
    </row>
    <row r="46" spans="1:28" s="228" customFormat="1" ht="20.25" customHeight="1" x14ac:dyDescent="0.35">
      <c r="D46" s="864"/>
      <c r="F46" s="868"/>
      <c r="G46" s="868"/>
      <c r="H46" s="868"/>
      <c r="I46" s="868"/>
      <c r="J46" s="868"/>
      <c r="K46" s="868"/>
      <c r="L46" s="868"/>
      <c r="M46" s="868"/>
      <c r="N46" s="868"/>
      <c r="R46"/>
      <c r="S46"/>
      <c r="T46"/>
      <c r="U46"/>
      <c r="V46"/>
      <c r="W46"/>
      <c r="X46"/>
      <c r="Y46"/>
      <c r="Z46"/>
      <c r="AA46"/>
      <c r="AB46"/>
    </row>
    <row r="47" spans="1:28" ht="16" thickBot="1" x14ac:dyDescent="0.4">
      <c r="A47" s="411"/>
      <c r="B47" s="411"/>
      <c r="C47" s="413"/>
      <c r="D47" s="609"/>
      <c r="E47" s="613"/>
      <c r="F47" s="614"/>
      <c r="G47" s="614"/>
      <c r="H47" s="614"/>
      <c r="I47" s="614"/>
      <c r="J47" s="411"/>
      <c r="K47" s="411"/>
      <c r="L47" s="411"/>
      <c r="M47" s="411"/>
      <c r="N47" s="411"/>
      <c r="O47" s="411"/>
      <c r="P47" s="411"/>
      <c r="Q47" s="411"/>
    </row>
    <row r="48" spans="1:28" ht="30" customHeight="1" thickTop="1" x14ac:dyDescent="0.35">
      <c r="A48" s="408"/>
      <c r="B48" s="409" t="s">
        <v>5</v>
      </c>
      <c r="C48" s="405" t="s">
        <v>38</v>
      </c>
      <c r="D48" s="600" t="s">
        <v>39</v>
      </c>
      <c r="E48" s="611"/>
      <c r="F48" s="601" t="s">
        <v>40</v>
      </c>
      <c r="G48" s="616"/>
      <c r="H48" s="601" t="s">
        <v>41</v>
      </c>
      <c r="I48" s="408"/>
      <c r="J48" s="408"/>
      <c r="K48" s="876" t="s">
        <v>24</v>
      </c>
      <c r="L48" s="876"/>
      <c r="M48" s="876"/>
      <c r="N48" s="876"/>
      <c r="O48" s="408"/>
      <c r="P48" s="408"/>
      <c r="Q48" s="408"/>
    </row>
    <row r="49" spans="1:28" ht="20.25" customHeight="1" x14ac:dyDescent="0.35">
      <c r="A49" s="404"/>
      <c r="B49" s="409"/>
      <c r="C49" s="405"/>
      <c r="D49" s="873" t="s">
        <v>42</v>
      </c>
      <c r="E49" s="410" t="s">
        <v>43</v>
      </c>
      <c r="F49" s="708"/>
      <c r="G49" s="228"/>
      <c r="H49" s="855"/>
      <c r="I49" s="228"/>
      <c r="J49" s="404"/>
      <c r="K49" s="878"/>
      <c r="L49" s="878"/>
      <c r="M49" s="878"/>
      <c r="N49" s="878"/>
      <c r="O49" s="404"/>
      <c r="P49" s="404"/>
      <c r="Q49" s="404"/>
      <c r="S49" t="str">
        <f>CONCATENATE(F49,"/",H49)</f>
        <v>/</v>
      </c>
    </row>
    <row r="50" spans="1:28" x14ac:dyDescent="0.35">
      <c r="A50" s="408"/>
      <c r="B50" s="408"/>
      <c r="C50" s="414"/>
      <c r="D50" s="873"/>
      <c r="E50" s="611"/>
      <c r="F50" s="729" t="str">
        <f>IF(H51&gt;0, IF(H49&gt;H51,"End year cannot be anterior to start year!",""),"")</f>
        <v/>
      </c>
      <c r="G50" s="408"/>
      <c r="H50" s="408"/>
      <c r="I50" s="408"/>
      <c r="J50" s="408"/>
      <c r="K50" s="878"/>
      <c r="L50" s="878"/>
      <c r="M50" s="878"/>
      <c r="N50" s="878"/>
      <c r="O50" s="408"/>
      <c r="P50" s="408"/>
      <c r="Q50" s="408"/>
    </row>
    <row r="51" spans="1:28" ht="20.25" customHeight="1" x14ac:dyDescent="0.35">
      <c r="A51" s="404"/>
      <c r="B51" s="404"/>
      <c r="C51" s="405"/>
      <c r="D51" s="873"/>
      <c r="E51" s="410" t="s">
        <v>44</v>
      </c>
      <c r="F51" s="708"/>
      <c r="G51" s="228"/>
      <c r="H51" s="855"/>
      <c r="I51" s="228"/>
      <c r="J51" s="404"/>
      <c r="K51" s="878"/>
      <c r="L51" s="878"/>
      <c r="M51" s="878"/>
      <c r="N51" s="878"/>
      <c r="O51" s="404"/>
      <c r="P51" s="404"/>
      <c r="Q51" s="404"/>
      <c r="S51" t="str">
        <f>CONCATENATE(F51,"/",H51)</f>
        <v>/</v>
      </c>
    </row>
    <row r="52" spans="1:28" ht="16" thickBot="1" x14ac:dyDescent="0.4">
      <c r="A52" s="411"/>
      <c r="B52" s="411"/>
      <c r="C52" s="413"/>
      <c r="D52" s="612"/>
      <c r="E52" s="412"/>
      <c r="F52" s="608"/>
      <c r="G52" s="608"/>
      <c r="H52" s="608"/>
      <c r="I52" s="608"/>
      <c r="J52" s="411"/>
      <c r="K52" s="411"/>
      <c r="L52" s="411"/>
      <c r="M52" s="411"/>
      <c r="N52" s="411"/>
      <c r="O52" s="411"/>
      <c r="P52" s="411"/>
      <c r="Q52" s="411"/>
    </row>
    <row r="53" spans="1:28" ht="30" customHeight="1" thickTop="1" x14ac:dyDescent="0.35">
      <c r="A53" s="408"/>
      <c r="B53" s="409" t="s">
        <v>5</v>
      </c>
      <c r="C53" s="405" t="s">
        <v>45</v>
      </c>
      <c r="D53" s="600" t="s">
        <v>46</v>
      </c>
      <c r="E53" s="611"/>
      <c r="F53" s="408"/>
      <c r="G53" s="408"/>
      <c r="H53" s="408"/>
      <c r="I53" s="408"/>
      <c r="J53" s="408"/>
      <c r="K53" s="876" t="s">
        <v>24</v>
      </c>
      <c r="L53" s="876"/>
      <c r="M53" s="876"/>
      <c r="N53" s="876"/>
      <c r="O53" s="408"/>
      <c r="P53" s="408"/>
      <c r="Q53" s="408"/>
    </row>
    <row r="54" spans="1:28" ht="31.5" customHeight="1" x14ac:dyDescent="0.35">
      <c r="A54" s="404"/>
      <c r="B54" s="404"/>
      <c r="C54" s="405"/>
      <c r="D54" s="873" t="s">
        <v>47</v>
      </c>
      <c r="E54" s="410"/>
      <c r="F54" s="877"/>
      <c r="G54" s="877"/>
      <c r="H54" s="877"/>
      <c r="I54" s="877"/>
      <c r="J54" s="404"/>
      <c r="K54" s="878"/>
      <c r="L54" s="878"/>
      <c r="M54" s="878"/>
      <c r="N54" s="878"/>
      <c r="O54" s="404"/>
      <c r="P54" s="404"/>
      <c r="Q54" s="404"/>
    </row>
    <row r="55" spans="1:28" s="228" customFormat="1" ht="59.25" customHeight="1" x14ac:dyDescent="0.35">
      <c r="D55" s="873"/>
      <c r="K55" s="878"/>
      <c r="L55" s="878"/>
      <c r="M55" s="878"/>
      <c r="N55" s="878"/>
      <c r="R55"/>
      <c r="S55"/>
      <c r="T55"/>
      <c r="U55"/>
      <c r="V55"/>
      <c r="W55"/>
      <c r="X55"/>
      <c r="Y55"/>
      <c r="Z55"/>
      <c r="AA55"/>
      <c r="AB55"/>
    </row>
    <row r="56" spans="1:28" ht="16" thickBot="1" x14ac:dyDescent="0.4">
      <c r="A56" s="411"/>
      <c r="B56" s="411"/>
      <c r="C56" s="413"/>
      <c r="D56" s="612"/>
      <c r="E56" s="412"/>
      <c r="F56" s="617"/>
      <c r="G56" s="617"/>
      <c r="H56" s="617"/>
      <c r="I56" s="617"/>
      <c r="J56" s="411"/>
      <c r="K56" s="610"/>
      <c r="L56" s="610"/>
      <c r="M56" s="610"/>
      <c r="N56" s="610"/>
      <c r="O56" s="411"/>
      <c r="P56" s="411"/>
      <c r="Q56" s="411"/>
    </row>
    <row r="57" spans="1:28" ht="30" customHeight="1" thickTop="1" x14ac:dyDescent="0.35">
      <c r="A57" s="408"/>
      <c r="B57" s="408"/>
      <c r="C57" s="405" t="s">
        <v>48</v>
      </c>
      <c r="D57" s="600" t="s">
        <v>49</v>
      </c>
      <c r="E57" s="611"/>
      <c r="F57" s="408"/>
      <c r="G57" s="408"/>
      <c r="H57" s="408"/>
      <c r="I57" s="408"/>
      <c r="J57" s="408"/>
      <c r="K57" s="408"/>
      <c r="L57" s="408"/>
      <c r="M57" s="408"/>
      <c r="N57" s="408"/>
      <c r="O57" s="408"/>
      <c r="P57" s="408"/>
      <c r="Q57" s="408"/>
    </row>
    <row r="58" spans="1:28" ht="47.25" customHeight="1" x14ac:dyDescent="0.35">
      <c r="A58" s="404"/>
      <c r="B58" s="404"/>
      <c r="C58" s="405"/>
      <c r="D58" s="864" t="s">
        <v>50</v>
      </c>
      <c r="E58" s="864"/>
      <c r="F58" s="864"/>
      <c r="G58" s="864"/>
      <c r="H58" s="864"/>
      <c r="I58" s="864"/>
      <c r="J58" s="618"/>
      <c r="K58" s="876" t="s">
        <v>24</v>
      </c>
      <c r="L58" s="876"/>
      <c r="M58" s="876"/>
      <c r="N58" s="876"/>
      <c r="O58" s="404"/>
      <c r="P58" s="404"/>
      <c r="Q58" s="404"/>
    </row>
    <row r="59" spans="1:28" ht="42" customHeight="1" x14ac:dyDescent="0.35">
      <c r="A59" s="404"/>
      <c r="B59" s="404"/>
      <c r="C59" s="405"/>
      <c r="D59" s="619" t="s">
        <v>51</v>
      </c>
      <c r="E59" s="615"/>
      <c r="F59" s="877"/>
      <c r="G59" s="877"/>
      <c r="H59" s="877"/>
      <c r="I59" s="877"/>
      <c r="J59" s="404"/>
      <c r="K59" s="878"/>
      <c r="L59" s="878"/>
      <c r="M59" s="878"/>
      <c r="N59" s="878"/>
      <c r="O59" s="404"/>
      <c r="P59" s="404"/>
      <c r="Q59" s="404"/>
      <c r="U59" t="s">
        <v>52</v>
      </c>
    </row>
    <row r="60" spans="1:28" x14ac:dyDescent="0.35">
      <c r="A60" s="404"/>
      <c r="B60" s="404"/>
      <c r="C60" s="405"/>
      <c r="D60" s="619"/>
      <c r="E60" s="615"/>
      <c r="F60" s="404"/>
      <c r="G60" s="404"/>
      <c r="H60" s="404"/>
      <c r="I60" s="404"/>
      <c r="J60" s="404"/>
      <c r="K60" s="878"/>
      <c r="L60" s="878"/>
      <c r="M60" s="878"/>
      <c r="N60" s="878"/>
      <c r="O60" s="404"/>
      <c r="P60" s="404"/>
      <c r="Q60" s="404"/>
    </row>
    <row r="61" spans="1:28" ht="41.25" customHeight="1" x14ac:dyDescent="0.35">
      <c r="A61" s="404"/>
      <c r="B61" s="404"/>
      <c r="C61" s="405"/>
      <c r="D61" s="619" t="s">
        <v>53</v>
      </c>
      <c r="E61" s="615"/>
      <c r="F61" s="877"/>
      <c r="G61" s="877"/>
      <c r="H61" s="877"/>
      <c r="I61" s="877"/>
      <c r="J61" s="404"/>
      <c r="K61" s="878"/>
      <c r="L61" s="878"/>
      <c r="M61" s="878"/>
      <c r="N61" s="878"/>
      <c r="O61" s="404"/>
      <c r="P61" s="404"/>
      <c r="Q61" s="404"/>
      <c r="U61" t="s">
        <v>52</v>
      </c>
    </row>
    <row r="62" spans="1:28" x14ac:dyDescent="0.35">
      <c r="A62" s="404"/>
      <c r="B62" s="404"/>
      <c r="C62" s="405"/>
      <c r="D62" s="619"/>
      <c r="E62" s="615"/>
      <c r="F62" s="404"/>
      <c r="G62" s="404"/>
      <c r="H62" s="404"/>
      <c r="I62" s="404"/>
      <c r="J62" s="404"/>
      <c r="K62" s="878"/>
      <c r="L62" s="878"/>
      <c r="M62" s="878"/>
      <c r="N62" s="878"/>
      <c r="O62" s="404"/>
      <c r="P62" s="404"/>
      <c r="Q62" s="404"/>
    </row>
    <row r="63" spans="1:28" ht="39" customHeight="1" x14ac:dyDescent="0.35">
      <c r="A63" s="404"/>
      <c r="B63" s="404"/>
      <c r="C63" s="405"/>
      <c r="D63" s="619" t="s">
        <v>54</v>
      </c>
      <c r="E63" s="615"/>
      <c r="F63" s="877"/>
      <c r="G63" s="877"/>
      <c r="H63" s="877"/>
      <c r="I63" s="877"/>
      <c r="J63" s="404"/>
      <c r="K63" s="878"/>
      <c r="L63" s="878"/>
      <c r="M63" s="878"/>
      <c r="N63" s="878"/>
      <c r="O63" s="404"/>
      <c r="P63" s="404"/>
      <c r="Q63" s="404"/>
    </row>
    <row r="64" spans="1:28" ht="16" thickBot="1" x14ac:dyDescent="0.4">
      <c r="A64" s="411"/>
      <c r="B64" s="411"/>
      <c r="C64" s="413"/>
      <c r="D64" s="620"/>
      <c r="E64" s="621"/>
      <c r="F64" s="617"/>
      <c r="G64" s="617"/>
      <c r="H64" s="617"/>
      <c r="I64" s="617"/>
      <c r="J64" s="411"/>
      <c r="K64" s="610"/>
      <c r="L64" s="610"/>
      <c r="M64" s="610"/>
      <c r="N64" s="610"/>
      <c r="O64" s="411"/>
      <c r="P64" s="411"/>
      <c r="Q64" s="411"/>
    </row>
    <row r="65" spans="1:17" ht="30" customHeight="1" thickTop="1" x14ac:dyDescent="0.35">
      <c r="A65" s="408"/>
      <c r="B65" s="409" t="s">
        <v>5</v>
      </c>
      <c r="C65" s="405" t="s">
        <v>55</v>
      </c>
      <c r="D65" s="600" t="s">
        <v>56</v>
      </c>
      <c r="E65" s="611"/>
      <c r="F65" s="622"/>
      <c r="G65" s="408"/>
      <c r="H65" s="408"/>
      <c r="I65" s="408"/>
      <c r="J65" s="408"/>
      <c r="K65" s="408"/>
      <c r="L65" s="408"/>
      <c r="M65" s="408"/>
      <c r="N65" s="408"/>
      <c r="O65" s="408"/>
      <c r="P65" s="408"/>
      <c r="Q65" s="408"/>
    </row>
    <row r="66" spans="1:17" ht="26.25" customHeight="1" x14ac:dyDescent="0.35">
      <c r="A66" s="408"/>
      <c r="B66" s="408"/>
      <c r="C66" s="405"/>
      <c r="D66" s="873" t="s">
        <v>57</v>
      </c>
      <c r="E66" s="611"/>
      <c r="F66" s="623" t="str">
        <f>IF(ISNUMBER(SEARCH("&gt;",F67)),"Category is selected, please select value","")</f>
        <v/>
      </c>
      <c r="G66" s="408"/>
      <c r="H66" s="408"/>
      <c r="I66" s="408"/>
      <c r="J66" s="408"/>
      <c r="K66" s="876" t="s">
        <v>24</v>
      </c>
      <c r="L66" s="876"/>
      <c r="M66" s="876"/>
      <c r="N66" s="876"/>
      <c r="O66" s="408"/>
      <c r="P66" s="408"/>
      <c r="Q66" s="408"/>
    </row>
    <row r="67" spans="1:17" ht="19" customHeight="1" x14ac:dyDescent="0.35">
      <c r="A67" s="408" t="s">
        <v>58</v>
      </c>
      <c r="B67" s="408"/>
      <c r="C67" s="405"/>
      <c r="D67" s="873"/>
      <c r="E67" s="615" t="s">
        <v>59</v>
      </c>
      <c r="F67" s="877"/>
      <c r="G67" s="877"/>
      <c r="H67" s="877"/>
      <c r="I67" s="877"/>
      <c r="J67" s="408"/>
      <c r="K67" s="878"/>
      <c r="L67" s="878"/>
      <c r="M67" s="878"/>
      <c r="N67" s="878"/>
      <c r="O67" s="408"/>
      <c r="P67" s="408"/>
      <c r="Q67" s="408"/>
    </row>
    <row r="68" spans="1:17" x14ac:dyDescent="0.35">
      <c r="A68" s="408"/>
      <c r="B68" s="408"/>
      <c r="C68" s="405"/>
      <c r="D68" s="873"/>
      <c r="E68" s="615"/>
      <c r="F68" s="623" t="str">
        <f>IF(ISNUMBER(SEARCH("&gt;",F69)),"Category is selected, please select value","")</f>
        <v/>
      </c>
      <c r="G68" s="408"/>
      <c r="H68" s="408"/>
      <c r="I68" s="408"/>
      <c r="J68" s="408"/>
      <c r="K68" s="878"/>
      <c r="L68" s="878"/>
      <c r="M68" s="878"/>
      <c r="N68" s="878"/>
      <c r="O68" s="408"/>
      <c r="P68" s="408"/>
      <c r="Q68" s="408"/>
    </row>
    <row r="69" spans="1:17" ht="19" customHeight="1" x14ac:dyDescent="0.35">
      <c r="A69" s="408"/>
      <c r="B69" s="408"/>
      <c r="C69" s="405"/>
      <c r="D69" s="873"/>
      <c r="E69" s="615" t="s">
        <v>60</v>
      </c>
      <c r="F69" s="877"/>
      <c r="G69" s="877"/>
      <c r="H69" s="877"/>
      <c r="I69" s="877"/>
      <c r="J69" s="408"/>
      <c r="K69" s="878"/>
      <c r="L69" s="878"/>
      <c r="M69" s="878"/>
      <c r="N69" s="878"/>
      <c r="O69" s="408"/>
      <c r="P69" s="408"/>
      <c r="Q69" s="408"/>
    </row>
    <row r="70" spans="1:17" x14ac:dyDescent="0.35">
      <c r="A70" s="408"/>
      <c r="B70" s="408"/>
      <c r="C70" s="405"/>
      <c r="D70" s="873"/>
      <c r="E70" s="615"/>
      <c r="F70" s="623" t="str">
        <f>IF(ISNUMBER(SEARCH("&gt;",F71)),"Category is selected, please select value","")</f>
        <v/>
      </c>
      <c r="G70" s="408"/>
      <c r="H70" s="408"/>
      <c r="I70" s="408"/>
      <c r="J70" s="408"/>
      <c r="K70" s="878"/>
      <c r="L70" s="878"/>
      <c r="M70" s="878"/>
      <c r="N70" s="878"/>
      <c r="O70" s="408"/>
      <c r="P70" s="408"/>
      <c r="Q70" s="408"/>
    </row>
    <row r="71" spans="1:17" ht="19" customHeight="1" x14ac:dyDescent="0.35">
      <c r="A71" s="404"/>
      <c r="B71" s="404"/>
      <c r="C71" s="405"/>
      <c r="D71" s="873"/>
      <c r="E71" s="624" t="s">
        <v>61</v>
      </c>
      <c r="F71" s="877"/>
      <c r="G71" s="877"/>
      <c r="H71" s="877"/>
      <c r="I71" s="877"/>
      <c r="J71" s="404"/>
      <c r="K71" s="878"/>
      <c r="L71" s="878"/>
      <c r="M71" s="878"/>
      <c r="N71" s="878"/>
      <c r="O71" s="404"/>
      <c r="P71" s="404"/>
      <c r="Q71" s="404"/>
    </row>
    <row r="72" spans="1:17" x14ac:dyDescent="0.35">
      <c r="A72" s="404"/>
      <c r="B72" s="404"/>
      <c r="C72" s="405"/>
      <c r="D72" s="873"/>
      <c r="E72" s="624"/>
      <c r="F72" s="623" t="str">
        <f>IF(ISNUMBER(SEARCH("&gt;",F73)),"Category is selected, please select value","")</f>
        <v/>
      </c>
      <c r="G72" s="625"/>
      <c r="H72" s="625"/>
      <c r="I72" s="625"/>
      <c r="J72" s="404"/>
      <c r="K72" s="878"/>
      <c r="L72" s="878"/>
      <c r="M72" s="878"/>
      <c r="N72" s="878"/>
      <c r="O72" s="404"/>
      <c r="P72" s="404"/>
      <c r="Q72" s="404"/>
    </row>
    <row r="73" spans="1:17" ht="19" customHeight="1" x14ac:dyDescent="0.35">
      <c r="A73" s="404"/>
      <c r="B73" s="404"/>
      <c r="C73" s="405"/>
      <c r="D73" s="873"/>
      <c r="E73" s="624" t="s">
        <v>62</v>
      </c>
      <c r="F73" s="877"/>
      <c r="G73" s="877"/>
      <c r="H73" s="877"/>
      <c r="I73" s="877"/>
      <c r="J73" s="404"/>
      <c r="K73" s="878"/>
      <c r="L73" s="878"/>
      <c r="M73" s="878"/>
      <c r="N73" s="878"/>
      <c r="O73" s="404"/>
      <c r="P73" s="404"/>
      <c r="Q73" s="404"/>
    </row>
    <row r="74" spans="1:17" x14ac:dyDescent="0.35">
      <c r="A74" s="404"/>
      <c r="B74" s="415"/>
      <c r="C74" s="416"/>
      <c r="D74" s="873"/>
      <c r="E74" s="615"/>
      <c r="F74" s="623" t="str">
        <f>IF(ISNUMBER(SEARCH("&gt;",F75)),"Category is selected, please select value","")</f>
        <v/>
      </c>
      <c r="G74" s="404"/>
      <c r="H74" s="404"/>
      <c r="I74" s="404"/>
      <c r="J74" s="404"/>
      <c r="K74" s="355"/>
      <c r="L74" s="355"/>
      <c r="M74" s="355"/>
      <c r="N74" s="355"/>
      <c r="O74" s="404"/>
      <c r="P74" s="404"/>
      <c r="Q74" s="404"/>
    </row>
    <row r="75" spans="1:17" ht="19" customHeight="1" x14ac:dyDescent="0.35">
      <c r="A75" s="404"/>
      <c r="B75" s="415"/>
      <c r="C75" s="416"/>
      <c r="D75" s="713" t="s">
        <v>63</v>
      </c>
      <c r="E75" s="615" t="s">
        <v>64</v>
      </c>
      <c r="F75" s="877"/>
      <c r="G75" s="877"/>
      <c r="H75" s="877"/>
      <c r="I75" s="877"/>
      <c r="J75" s="404"/>
      <c r="K75" s="355"/>
      <c r="L75" s="355"/>
      <c r="M75" s="355"/>
      <c r="N75" s="355"/>
      <c r="O75" s="404"/>
      <c r="P75" s="404"/>
      <c r="Q75" s="404"/>
    </row>
    <row r="76" spans="1:17" ht="16" thickBot="1" x14ac:dyDescent="0.4">
      <c r="A76" s="411"/>
      <c r="B76" s="411"/>
      <c r="C76" s="413"/>
      <c r="D76" s="620"/>
      <c r="E76" s="621"/>
      <c r="F76" s="617"/>
      <c r="G76" s="617"/>
      <c r="H76" s="617"/>
      <c r="I76" s="617"/>
      <c r="J76" s="411"/>
      <c r="K76" s="610"/>
      <c r="L76" s="610"/>
      <c r="M76" s="610"/>
      <c r="N76" s="610"/>
      <c r="O76" s="411"/>
      <c r="P76" s="411"/>
      <c r="Q76" s="411"/>
    </row>
    <row r="77" spans="1:17" ht="30" customHeight="1" thickTop="1" x14ac:dyDescent="0.35">
      <c r="A77" s="417"/>
      <c r="B77" s="409" t="s">
        <v>5</v>
      </c>
      <c r="C77" s="405" t="s">
        <v>65</v>
      </c>
      <c r="D77" s="600" t="s">
        <v>66</v>
      </c>
      <c r="E77" s="417"/>
      <c r="F77" s="417"/>
      <c r="G77" s="417"/>
      <c r="H77" s="417"/>
      <c r="I77" s="408"/>
      <c r="J77" s="408"/>
      <c r="K77" s="408"/>
      <c r="L77" s="408"/>
      <c r="M77" s="408"/>
      <c r="N77" s="408"/>
      <c r="O77" s="408"/>
      <c r="P77" s="408"/>
      <c r="Q77" s="408"/>
    </row>
    <row r="78" spans="1:17" ht="30" customHeight="1" x14ac:dyDescent="0.35">
      <c r="A78" s="415"/>
      <c r="B78" s="415"/>
      <c r="C78" s="405"/>
      <c r="D78" s="873" t="s">
        <v>67</v>
      </c>
      <c r="E78" s="873"/>
      <c r="F78" s="873"/>
      <c r="G78" s="873"/>
      <c r="H78" s="873"/>
      <c r="I78" s="615"/>
      <c r="J78" s="404"/>
      <c r="K78" s="876" t="s">
        <v>24</v>
      </c>
      <c r="L78" s="876"/>
      <c r="M78" s="876"/>
      <c r="N78" s="876"/>
      <c r="O78" s="404"/>
      <c r="P78" s="404"/>
      <c r="Q78" s="404"/>
    </row>
    <row r="79" spans="1:17" ht="25" customHeight="1" x14ac:dyDescent="0.35">
      <c r="A79" s="415"/>
      <c r="B79" s="409"/>
      <c r="C79" s="405"/>
      <c r="D79" s="626" t="s">
        <v>68</v>
      </c>
      <c r="E79" s="615"/>
      <c r="F79" s="877"/>
      <c r="G79" s="877"/>
      <c r="H79" s="877"/>
      <c r="I79" s="877"/>
      <c r="J79" s="404"/>
      <c r="K79" s="878"/>
      <c r="L79" s="878"/>
      <c r="M79" s="878"/>
      <c r="N79" s="878"/>
      <c r="O79" s="404"/>
      <c r="P79" s="404"/>
      <c r="Q79" s="404"/>
    </row>
    <row r="80" spans="1:17" x14ac:dyDescent="0.35">
      <c r="A80" s="415"/>
      <c r="B80" s="417"/>
      <c r="C80" s="405"/>
      <c r="D80" s="626"/>
      <c r="E80" s="615"/>
      <c r="F80" s="415"/>
      <c r="G80" s="415"/>
      <c r="H80" s="415"/>
      <c r="I80" s="404"/>
      <c r="J80" s="404"/>
      <c r="K80" s="878"/>
      <c r="L80" s="878"/>
      <c r="M80" s="878"/>
      <c r="N80" s="878"/>
      <c r="O80" s="404"/>
      <c r="P80" s="404"/>
      <c r="Q80" s="404"/>
    </row>
    <row r="81" spans="1:17" ht="25" customHeight="1" x14ac:dyDescent="0.35">
      <c r="A81" s="418"/>
      <c r="B81" s="409"/>
      <c r="C81" s="405"/>
      <c r="D81" s="626" t="s">
        <v>69</v>
      </c>
      <c r="E81" s="418"/>
      <c r="F81" s="877"/>
      <c r="G81" s="877"/>
      <c r="H81" s="877"/>
      <c r="I81" s="877"/>
      <c r="J81" s="627"/>
      <c r="K81" s="878"/>
      <c r="L81" s="878"/>
      <c r="M81" s="878"/>
      <c r="N81" s="878"/>
      <c r="O81" s="627"/>
      <c r="P81" s="627"/>
      <c r="Q81" s="627"/>
    </row>
    <row r="82" spans="1:17" x14ac:dyDescent="0.35">
      <c r="A82" s="415"/>
      <c r="B82" s="417"/>
      <c r="C82" s="416"/>
      <c r="D82" s="626"/>
      <c r="E82" s="415"/>
      <c r="F82" s="415"/>
      <c r="G82" s="415"/>
      <c r="H82" s="415"/>
      <c r="I82" s="404"/>
      <c r="J82" s="404"/>
      <c r="K82" s="878"/>
      <c r="L82" s="878"/>
      <c r="M82" s="878"/>
      <c r="N82" s="878"/>
      <c r="O82" s="404"/>
      <c r="P82" s="404"/>
      <c r="Q82" s="404"/>
    </row>
    <row r="83" spans="1:17" ht="26.25" customHeight="1" x14ac:dyDescent="0.35">
      <c r="A83" s="415"/>
      <c r="B83" s="409"/>
      <c r="C83" s="405"/>
      <c r="D83" s="626" t="s">
        <v>70</v>
      </c>
      <c r="E83" s="415"/>
      <c r="F83" s="877"/>
      <c r="G83" s="877"/>
      <c r="H83" s="877"/>
      <c r="I83" s="877"/>
      <c r="J83" s="404"/>
      <c r="K83" s="878"/>
      <c r="L83" s="878"/>
      <c r="M83" s="878"/>
      <c r="N83" s="878"/>
      <c r="O83" s="404"/>
      <c r="P83" s="404"/>
      <c r="Q83" s="404"/>
    </row>
    <row r="84" spans="1:17" ht="16" thickBot="1" x14ac:dyDescent="0.4">
      <c r="A84" s="419"/>
      <c r="B84" s="419"/>
      <c r="C84" s="420"/>
      <c r="D84" s="628"/>
      <c r="E84" s="419"/>
      <c r="F84" s="617"/>
      <c r="G84" s="617"/>
      <c r="H84" s="617"/>
      <c r="I84" s="617"/>
      <c r="J84" s="411"/>
      <c r="K84" s="610"/>
      <c r="L84" s="610"/>
      <c r="M84" s="610"/>
      <c r="N84" s="610"/>
      <c r="O84" s="411"/>
      <c r="P84" s="411"/>
      <c r="Q84" s="411"/>
    </row>
    <row r="85" spans="1:17" ht="30" customHeight="1" thickTop="1" x14ac:dyDescent="0.35">
      <c r="A85" s="417"/>
      <c r="B85" s="409" t="s">
        <v>5</v>
      </c>
      <c r="C85" s="405" t="s">
        <v>71</v>
      </c>
      <c r="D85" s="600" t="s">
        <v>72</v>
      </c>
      <c r="E85" s="417"/>
      <c r="F85" s="408"/>
      <c r="G85" s="408"/>
      <c r="H85" s="228"/>
      <c r="I85" s="629" t="s">
        <v>73</v>
      </c>
      <c r="J85" s="408"/>
      <c r="K85" s="876" t="s">
        <v>24</v>
      </c>
      <c r="L85" s="876"/>
      <c r="M85" s="876"/>
      <c r="N85" s="876"/>
      <c r="O85" s="408"/>
      <c r="P85" s="408"/>
      <c r="Q85" s="408"/>
    </row>
    <row r="86" spans="1:17" x14ac:dyDescent="0.35">
      <c r="A86" s="415"/>
      <c r="B86" s="421"/>
      <c r="C86" s="405"/>
      <c r="D86" s="864" t="s">
        <v>74</v>
      </c>
      <c r="E86" s="415"/>
      <c r="F86" s="883"/>
      <c r="G86" s="883"/>
      <c r="H86" s="228"/>
      <c r="I86" s="844"/>
      <c r="J86" s="404"/>
      <c r="K86" s="878"/>
      <c r="L86" s="878"/>
      <c r="M86" s="878"/>
      <c r="N86" s="878"/>
      <c r="O86" s="404"/>
      <c r="P86" s="404"/>
      <c r="Q86" s="404"/>
    </row>
    <row r="87" spans="1:17" ht="36" customHeight="1" x14ac:dyDescent="0.35">
      <c r="A87" s="415"/>
      <c r="B87" s="421"/>
      <c r="C87" s="405"/>
      <c r="D87" s="864"/>
      <c r="E87" s="415"/>
      <c r="F87" s="228"/>
      <c r="G87" s="228"/>
      <c r="H87" s="228"/>
      <c r="I87" s="228"/>
      <c r="J87" s="404"/>
      <c r="K87" s="878"/>
      <c r="L87" s="878"/>
      <c r="M87" s="878"/>
      <c r="N87" s="878"/>
      <c r="O87" s="404"/>
      <c r="P87" s="404"/>
      <c r="Q87" s="404"/>
    </row>
    <row r="88" spans="1:17" ht="16" thickBot="1" x14ac:dyDescent="0.4">
      <c r="A88" s="419"/>
      <c r="B88" s="422"/>
      <c r="C88" s="413"/>
      <c r="D88" s="612"/>
      <c r="E88" s="419"/>
      <c r="F88" s="630"/>
      <c r="G88" s="630"/>
      <c r="H88" s="630"/>
      <c r="I88" s="630"/>
      <c r="J88" s="411"/>
      <c r="K88" s="411"/>
      <c r="L88" s="411"/>
      <c r="M88" s="411"/>
      <c r="N88" s="411"/>
      <c r="O88" s="411"/>
      <c r="P88" s="411"/>
      <c r="Q88" s="411"/>
    </row>
    <row r="89" spans="1:17" ht="30" hidden="1" customHeight="1" thickTop="1" x14ac:dyDescent="0.35">
      <c r="A89" s="417" t="s">
        <v>58</v>
      </c>
      <c r="B89" s="409"/>
      <c r="C89" s="405" t="s">
        <v>75</v>
      </c>
      <c r="D89" s="600" t="s">
        <v>76</v>
      </c>
      <c r="E89" s="417"/>
      <c r="F89" s="417"/>
      <c r="G89" s="417"/>
      <c r="H89" s="417"/>
      <c r="I89" s="408"/>
      <c r="J89" s="408"/>
      <c r="K89" s="876" t="s">
        <v>24</v>
      </c>
      <c r="L89" s="876"/>
      <c r="M89" s="876"/>
      <c r="N89" s="876"/>
      <c r="O89" s="408"/>
      <c r="P89" s="408"/>
      <c r="Q89" s="408"/>
    </row>
    <row r="90" spans="1:17" ht="29.25" hidden="1" customHeight="1" x14ac:dyDescent="0.35">
      <c r="A90" s="415"/>
      <c r="B90" s="421"/>
      <c r="C90" s="405"/>
      <c r="D90" s="873" t="s">
        <v>77</v>
      </c>
      <c r="E90" s="415"/>
      <c r="F90" s="877"/>
      <c r="G90" s="877"/>
      <c r="H90" s="877"/>
      <c r="I90" s="877"/>
      <c r="J90" s="404"/>
      <c r="K90" s="878"/>
      <c r="L90" s="878"/>
      <c r="M90" s="878"/>
      <c r="N90" s="878"/>
      <c r="O90" s="404"/>
      <c r="P90" s="404"/>
      <c r="Q90" s="404"/>
    </row>
    <row r="91" spans="1:17" ht="56.25" hidden="1" customHeight="1" x14ac:dyDescent="0.35">
      <c r="A91" s="228"/>
      <c r="B91" s="228"/>
      <c r="C91" s="228"/>
      <c r="D91" s="873"/>
      <c r="E91" s="228"/>
      <c r="F91" s="228"/>
      <c r="G91" s="228"/>
      <c r="H91" s="228"/>
      <c r="I91" s="228"/>
      <c r="J91" s="228"/>
      <c r="K91" s="878"/>
      <c r="L91" s="878"/>
      <c r="M91" s="878"/>
      <c r="N91" s="878"/>
      <c r="O91" s="228"/>
      <c r="P91" s="228"/>
      <c r="Q91" s="228"/>
    </row>
    <row r="92" spans="1:17" ht="16" hidden="1" thickBot="1" x14ac:dyDescent="0.4">
      <c r="A92" s="419"/>
      <c r="B92" s="411"/>
      <c r="C92" s="423"/>
      <c r="D92" s="607"/>
      <c r="E92" s="419"/>
      <c r="F92" s="419"/>
      <c r="G92" s="419"/>
      <c r="H92" s="419"/>
      <c r="I92" s="411"/>
      <c r="J92" s="411"/>
      <c r="K92" s="411"/>
      <c r="L92" s="411"/>
      <c r="M92" s="411"/>
      <c r="N92" s="411"/>
      <c r="O92" s="411"/>
      <c r="P92" s="411"/>
      <c r="Q92" s="411"/>
    </row>
    <row r="93" spans="1:17" ht="16" thickTop="1" x14ac:dyDescent="0.35">
      <c r="A93" s="415"/>
      <c r="B93" s="404"/>
      <c r="C93" s="414"/>
      <c r="D93" s="597"/>
      <c r="E93" s="415"/>
      <c r="F93" s="415"/>
      <c r="G93" s="415"/>
      <c r="H93" s="415"/>
      <c r="I93" s="404"/>
      <c r="J93" s="404"/>
      <c r="K93" s="404"/>
      <c r="L93" s="404"/>
      <c r="M93" s="404"/>
      <c r="N93" s="404"/>
      <c r="O93" s="404"/>
      <c r="P93" s="404"/>
      <c r="Q93" s="404"/>
    </row>
    <row r="94" spans="1:17" ht="30" customHeight="1" x14ac:dyDescent="0.35">
      <c r="A94" s="417"/>
      <c r="B94" s="409" t="s">
        <v>5</v>
      </c>
      <c r="C94" s="405" t="s">
        <v>75</v>
      </c>
      <c r="D94" s="600" t="s">
        <v>78</v>
      </c>
      <c r="E94" s="417"/>
      <c r="F94" s="417"/>
      <c r="G94" s="884" t="s">
        <v>79</v>
      </c>
      <c r="H94" s="884"/>
      <c r="I94" s="884"/>
      <c r="J94" s="884"/>
      <c r="K94" s="884"/>
      <c r="L94" s="408"/>
      <c r="M94" s="408"/>
      <c r="N94" s="408"/>
      <c r="O94" s="408"/>
      <c r="P94" s="408"/>
      <c r="Q94" s="408"/>
    </row>
    <row r="95" spans="1:17" s="400" customFormat="1" ht="175" customHeight="1" x14ac:dyDescent="0.3">
      <c r="A95" s="415"/>
      <c r="B95" s="404"/>
      <c r="C95" s="414"/>
      <c r="D95" s="864" t="s">
        <v>80</v>
      </c>
      <c r="E95" s="864"/>
      <c r="F95" s="864"/>
      <c r="G95" s="864"/>
      <c r="H95" s="864"/>
      <c r="I95" s="864"/>
      <c r="J95" s="864"/>
      <c r="K95" s="864"/>
      <c r="L95" s="864"/>
      <c r="M95" s="408"/>
      <c r="N95" s="408"/>
      <c r="O95" s="408"/>
      <c r="P95" s="408"/>
      <c r="Q95" s="408"/>
    </row>
    <row r="96" spans="1:17" s="400" customFormat="1" ht="28" customHeight="1" x14ac:dyDescent="0.3">
      <c r="A96" s="415"/>
      <c r="B96" s="404"/>
      <c r="C96" s="414"/>
      <c r="D96" s="846"/>
      <c r="E96" s="846"/>
      <c r="F96" s="846"/>
      <c r="G96" s="846"/>
      <c r="H96" s="846"/>
      <c r="I96" s="631" t="s">
        <v>81</v>
      </c>
      <c r="J96" s="846"/>
      <c r="K96" s="846"/>
      <c r="L96" s="632">
        <f>SUM(L98,L100,L102,L104,L106)</f>
        <v>0</v>
      </c>
      <c r="M96" s="632" t="s">
        <v>82</v>
      </c>
      <c r="N96" s="408"/>
      <c r="O96" s="408"/>
      <c r="P96" s="408"/>
      <c r="Q96" s="408"/>
    </row>
    <row r="97" spans="1:17" s="400" customFormat="1" ht="29.25" customHeight="1" x14ac:dyDescent="0.3">
      <c r="A97" s="415"/>
      <c r="B97" s="404"/>
      <c r="C97" s="414"/>
      <c r="D97" s="846"/>
      <c r="E97" s="846"/>
      <c r="F97" s="846"/>
      <c r="G97" s="846"/>
      <c r="H97" s="846"/>
      <c r="I97" s="846"/>
      <c r="J97" s="846"/>
      <c r="K97" s="846"/>
      <c r="L97" s="623" t="str">
        <f>IF(AND(L98&gt;0,E98=0),"Enter name!","")</f>
        <v/>
      </c>
      <c r="M97" s="408"/>
      <c r="N97" s="863" t="s">
        <v>83</v>
      </c>
      <c r="O97" s="863"/>
      <c r="P97" s="863"/>
      <c r="Q97" s="408"/>
    </row>
    <row r="98" spans="1:17" ht="22.5" customHeight="1" x14ac:dyDescent="0.35">
      <c r="A98" s="415"/>
      <c r="B98" s="404"/>
      <c r="C98" s="414"/>
      <c r="D98" s="633" t="s">
        <v>84</v>
      </c>
      <c r="E98" s="867"/>
      <c r="F98" s="867"/>
      <c r="G98" s="867"/>
      <c r="H98" s="867"/>
      <c r="I98" s="404"/>
      <c r="J98" s="399" t="s">
        <v>85</v>
      </c>
      <c r="K98" s="404"/>
      <c r="L98" s="845"/>
      <c r="M98" s="404"/>
      <c r="N98" s="865"/>
      <c r="O98" s="866"/>
      <c r="P98" s="404"/>
      <c r="Q98" s="404"/>
    </row>
    <row r="99" spans="1:17" x14ac:dyDescent="0.35">
      <c r="A99" s="415"/>
      <c r="B99" s="404"/>
      <c r="C99" s="414"/>
      <c r="D99" s="633"/>
      <c r="E99" s="404"/>
      <c r="F99" s="404"/>
      <c r="G99" s="404"/>
      <c r="H99" s="404"/>
      <c r="I99" s="404"/>
      <c r="J99" s="404"/>
      <c r="K99" s="404"/>
      <c r="L99" s="623" t="str">
        <f>IF(AND(L100&gt;0,E100=0),"Enter name!","")</f>
        <v/>
      </c>
      <c r="M99" s="404"/>
      <c r="N99" s="404"/>
      <c r="O99" s="404"/>
      <c r="P99" s="404"/>
      <c r="Q99" s="404"/>
    </row>
    <row r="100" spans="1:17" ht="22.5" customHeight="1" x14ac:dyDescent="0.35">
      <c r="A100" s="415"/>
      <c r="B100" s="404"/>
      <c r="C100" s="414"/>
      <c r="D100" s="633" t="s">
        <v>86</v>
      </c>
      <c r="E100" s="867"/>
      <c r="F100" s="867"/>
      <c r="G100" s="867"/>
      <c r="H100" s="867"/>
      <c r="I100" s="404"/>
      <c r="J100" s="399" t="s">
        <v>85</v>
      </c>
      <c r="K100" s="404"/>
      <c r="L100" s="845"/>
      <c r="M100" s="404"/>
      <c r="N100" s="865"/>
      <c r="O100" s="866"/>
      <c r="P100" s="404"/>
      <c r="Q100" s="404"/>
    </row>
    <row r="101" spans="1:17" x14ac:dyDescent="0.35">
      <c r="A101" s="415"/>
      <c r="B101" s="404"/>
      <c r="C101" s="414"/>
      <c r="D101" s="633"/>
      <c r="E101" s="404"/>
      <c r="F101" s="404"/>
      <c r="G101" s="404"/>
      <c r="H101" s="404"/>
      <c r="I101" s="404"/>
      <c r="J101" s="404"/>
      <c r="K101" s="404"/>
      <c r="L101" s="623" t="str">
        <f>IF(AND(L102&gt;0,E102=0),"Enter name!","")</f>
        <v/>
      </c>
      <c r="M101" s="404"/>
      <c r="N101" s="404"/>
      <c r="O101" s="404"/>
      <c r="P101" s="404"/>
      <c r="Q101" s="404"/>
    </row>
    <row r="102" spans="1:17" ht="22.5" customHeight="1" x14ac:dyDescent="0.35">
      <c r="A102" s="415"/>
      <c r="B102" s="404"/>
      <c r="C102" s="414"/>
      <c r="D102" s="633" t="s">
        <v>87</v>
      </c>
      <c r="E102" s="867"/>
      <c r="F102" s="867"/>
      <c r="G102" s="867"/>
      <c r="H102" s="867"/>
      <c r="I102" s="404"/>
      <c r="J102" s="399" t="s">
        <v>85</v>
      </c>
      <c r="K102" s="404"/>
      <c r="L102" s="845"/>
      <c r="M102" s="404"/>
      <c r="N102" s="865"/>
      <c r="O102" s="866"/>
      <c r="P102" s="404"/>
      <c r="Q102" s="404"/>
    </row>
    <row r="103" spans="1:17" x14ac:dyDescent="0.35">
      <c r="A103" s="415"/>
      <c r="B103" s="404"/>
      <c r="C103" s="414"/>
      <c r="D103" s="633"/>
      <c r="E103" s="634"/>
      <c r="F103" s="634"/>
      <c r="G103" s="634"/>
      <c r="H103" s="634"/>
      <c r="I103" s="404"/>
      <c r="J103" s="404"/>
      <c r="K103" s="404"/>
      <c r="L103" s="623" t="str">
        <f>IF(AND(L104&gt;0,E104=0),"Enter name!","")</f>
        <v/>
      </c>
      <c r="M103" s="404"/>
      <c r="N103" s="404"/>
      <c r="O103" s="404"/>
      <c r="P103" s="404"/>
      <c r="Q103" s="404"/>
    </row>
    <row r="104" spans="1:17" ht="22.5" customHeight="1" x14ac:dyDescent="0.35">
      <c r="A104" s="415"/>
      <c r="B104" s="404"/>
      <c r="C104" s="414"/>
      <c r="D104" s="633" t="s">
        <v>88</v>
      </c>
      <c r="E104" s="867"/>
      <c r="F104" s="867"/>
      <c r="G104" s="867"/>
      <c r="H104" s="867"/>
      <c r="I104" s="404"/>
      <c r="J104" s="399" t="s">
        <v>85</v>
      </c>
      <c r="K104" s="404"/>
      <c r="L104" s="845"/>
      <c r="M104" s="404"/>
      <c r="N104" s="865"/>
      <c r="O104" s="866"/>
      <c r="P104" s="404"/>
      <c r="Q104" s="404"/>
    </row>
    <row r="105" spans="1:17" x14ac:dyDescent="0.35">
      <c r="A105" s="415"/>
      <c r="B105" s="404"/>
      <c r="C105" s="414"/>
      <c r="D105" s="633"/>
      <c r="E105" s="404"/>
      <c r="F105" s="404"/>
      <c r="G105" s="404"/>
      <c r="H105" s="404"/>
      <c r="I105" s="404"/>
      <c r="J105" s="404"/>
      <c r="K105" s="404"/>
      <c r="L105" s="623" t="str">
        <f>IF(AND(L106&gt;0,E106=0),"Enter name!","")</f>
        <v/>
      </c>
      <c r="M105" s="404"/>
      <c r="N105" s="404"/>
      <c r="O105" s="404"/>
      <c r="P105" s="404"/>
      <c r="Q105" s="404"/>
    </row>
    <row r="106" spans="1:17" ht="22.5" customHeight="1" x14ac:dyDescent="0.35">
      <c r="A106" s="415"/>
      <c r="B106" s="404"/>
      <c r="C106" s="414"/>
      <c r="D106" s="633" t="s">
        <v>89</v>
      </c>
      <c r="E106" s="867"/>
      <c r="F106" s="867"/>
      <c r="G106" s="867"/>
      <c r="H106" s="867"/>
      <c r="I106" s="404"/>
      <c r="J106" s="399" t="s">
        <v>85</v>
      </c>
      <c r="K106" s="404"/>
      <c r="L106" s="845"/>
      <c r="M106" s="404"/>
      <c r="N106" s="865"/>
      <c r="O106" s="866"/>
      <c r="P106" s="404"/>
      <c r="Q106" s="404"/>
    </row>
    <row r="107" spans="1:17" x14ac:dyDescent="0.35">
      <c r="A107" s="415"/>
      <c r="B107" s="404"/>
      <c r="C107" s="414"/>
      <c r="D107" s="633"/>
      <c r="E107" s="635"/>
      <c r="F107" s="635"/>
      <c r="G107" s="635"/>
      <c r="H107" s="635"/>
      <c r="I107" s="404"/>
      <c r="J107" s="399"/>
      <c r="K107" s="404"/>
      <c r="L107" s="404"/>
      <c r="M107" s="404"/>
      <c r="N107" s="404"/>
      <c r="O107" s="404"/>
      <c r="P107" s="404"/>
      <c r="Q107" s="404"/>
    </row>
    <row r="108" spans="1:17" ht="22.5" hidden="1" customHeight="1" x14ac:dyDescent="0.35">
      <c r="A108" s="415"/>
      <c r="B108" s="404"/>
      <c r="C108" s="414"/>
      <c r="D108" s="633" t="s">
        <v>90</v>
      </c>
      <c r="E108" s="867"/>
      <c r="F108" s="867"/>
      <c r="G108" s="867"/>
      <c r="H108" s="867"/>
      <c r="I108" s="404"/>
      <c r="J108" s="399" t="s">
        <v>85</v>
      </c>
      <c r="K108" s="404"/>
      <c r="L108" s="845"/>
      <c r="M108" s="404"/>
      <c r="N108" s="404"/>
      <c r="O108" s="404"/>
      <c r="P108" s="404"/>
      <c r="Q108" s="404"/>
    </row>
    <row r="109" spans="1:17" hidden="1" x14ac:dyDescent="0.35">
      <c r="A109" s="415"/>
      <c r="B109" s="404"/>
      <c r="C109" s="414"/>
      <c r="D109" s="633"/>
      <c r="E109" s="404"/>
      <c r="F109" s="404"/>
      <c r="G109" s="404"/>
      <c r="H109" s="404"/>
      <c r="I109" s="404"/>
      <c r="J109" s="404"/>
      <c r="K109" s="404"/>
      <c r="L109" s="623" t="str">
        <f>IF(AND(L110&gt;0,E110=0),"Enter name!","")</f>
        <v/>
      </c>
      <c r="M109" s="404"/>
      <c r="N109" s="404"/>
      <c r="O109" s="404"/>
      <c r="P109" s="404"/>
      <c r="Q109" s="404"/>
    </row>
    <row r="110" spans="1:17" ht="22.5" hidden="1" customHeight="1" x14ac:dyDescent="0.35">
      <c r="A110" s="415"/>
      <c r="B110" s="404"/>
      <c r="C110" s="414"/>
      <c r="D110" s="633" t="s">
        <v>91</v>
      </c>
      <c r="E110" s="867"/>
      <c r="F110" s="867"/>
      <c r="G110" s="867"/>
      <c r="H110" s="867"/>
      <c r="I110" s="404"/>
      <c r="J110" s="399" t="s">
        <v>85</v>
      </c>
      <c r="K110" s="404"/>
      <c r="L110" s="845"/>
      <c r="M110" s="404"/>
      <c r="N110" s="404"/>
      <c r="O110" s="404"/>
      <c r="P110" s="404"/>
      <c r="Q110" s="404"/>
    </row>
    <row r="111" spans="1:17" hidden="1" x14ac:dyDescent="0.35">
      <c r="A111" s="415"/>
      <c r="B111" s="404"/>
      <c r="C111" s="414"/>
      <c r="D111" s="633"/>
      <c r="E111" s="404"/>
      <c r="F111" s="404"/>
      <c r="G111" s="404"/>
      <c r="H111" s="404"/>
      <c r="I111" s="404"/>
      <c r="J111" s="404"/>
      <c r="K111" s="404"/>
      <c r="L111" s="623" t="str">
        <f>IF(AND(L112&gt;0,E112=0),"Enter name!","")</f>
        <v/>
      </c>
      <c r="M111" s="404"/>
      <c r="N111" s="404"/>
      <c r="O111" s="404"/>
      <c r="P111" s="404"/>
      <c r="Q111" s="404"/>
    </row>
    <row r="112" spans="1:17" ht="22.5" hidden="1" customHeight="1" x14ac:dyDescent="0.35">
      <c r="A112" s="415"/>
      <c r="B112" s="404"/>
      <c r="C112" s="414"/>
      <c r="D112" s="633" t="s">
        <v>92</v>
      </c>
      <c r="E112" s="867"/>
      <c r="F112" s="867"/>
      <c r="G112" s="867"/>
      <c r="H112" s="867"/>
      <c r="I112" s="404"/>
      <c r="J112" s="399" t="s">
        <v>85</v>
      </c>
      <c r="K112" s="404"/>
      <c r="L112" s="845"/>
      <c r="M112" s="404"/>
      <c r="N112" s="404"/>
      <c r="O112" s="404"/>
      <c r="P112" s="404"/>
      <c r="Q112" s="404"/>
    </row>
    <row r="113" spans="1:17" hidden="1" x14ac:dyDescent="0.35">
      <c r="A113" s="415"/>
      <c r="B113" s="404"/>
      <c r="C113" s="414"/>
      <c r="D113" s="633"/>
      <c r="E113" s="634"/>
      <c r="F113" s="634"/>
      <c r="G113" s="634"/>
      <c r="H113" s="634"/>
      <c r="I113" s="404"/>
      <c r="J113" s="404"/>
      <c r="K113" s="404"/>
      <c r="L113" s="623" t="str">
        <f>IF(AND(L114&gt;0,E114=0),"Enter name!","")</f>
        <v/>
      </c>
      <c r="M113" s="404"/>
      <c r="N113" s="404"/>
      <c r="O113" s="404"/>
      <c r="P113" s="404"/>
      <c r="Q113" s="404"/>
    </row>
    <row r="114" spans="1:17" ht="22.5" hidden="1" customHeight="1" x14ac:dyDescent="0.35">
      <c r="A114" s="415"/>
      <c r="B114" s="404"/>
      <c r="C114" s="414"/>
      <c r="D114" s="633" t="s">
        <v>93</v>
      </c>
      <c r="E114" s="867"/>
      <c r="F114" s="867"/>
      <c r="G114" s="867"/>
      <c r="H114" s="867"/>
      <c r="I114" s="404"/>
      <c r="J114" s="399" t="s">
        <v>85</v>
      </c>
      <c r="K114" s="404"/>
      <c r="L114" s="845"/>
      <c r="M114" s="404"/>
      <c r="N114" s="404"/>
      <c r="O114" s="404"/>
      <c r="P114" s="404"/>
      <c r="Q114" s="404"/>
    </row>
    <row r="115" spans="1:17" hidden="1" x14ac:dyDescent="0.35">
      <c r="A115" s="415"/>
      <c r="B115" s="404"/>
      <c r="C115" s="414"/>
      <c r="D115" s="633"/>
      <c r="E115" s="404"/>
      <c r="F115" s="404"/>
      <c r="G115" s="404"/>
      <c r="H115" s="404"/>
      <c r="I115" s="404"/>
      <c r="J115" s="404"/>
      <c r="K115" s="404"/>
      <c r="L115" s="623" t="str">
        <f>IF(AND(L116&gt;0,E116=0),"Enter name!","")</f>
        <v/>
      </c>
      <c r="M115" s="404"/>
      <c r="N115" s="404"/>
      <c r="O115" s="404"/>
      <c r="P115" s="404"/>
      <c r="Q115" s="404"/>
    </row>
    <row r="116" spans="1:17" ht="22.5" hidden="1" customHeight="1" x14ac:dyDescent="0.35">
      <c r="A116" s="415"/>
      <c r="B116" s="404"/>
      <c r="C116" s="414"/>
      <c r="D116" s="633" t="s">
        <v>94</v>
      </c>
      <c r="E116" s="867"/>
      <c r="F116" s="867"/>
      <c r="G116" s="867"/>
      <c r="H116" s="867"/>
      <c r="I116" s="404"/>
      <c r="J116" s="399" t="s">
        <v>85</v>
      </c>
      <c r="K116" s="404"/>
      <c r="L116" s="845"/>
      <c r="M116" s="404"/>
      <c r="N116" s="404"/>
      <c r="O116" s="404"/>
      <c r="P116" s="404"/>
      <c r="Q116" s="404"/>
    </row>
    <row r="117" spans="1:17" x14ac:dyDescent="0.35">
      <c r="A117" s="415"/>
      <c r="B117" s="404"/>
      <c r="C117" s="414"/>
      <c r="D117" s="633"/>
      <c r="E117" s="635"/>
      <c r="F117" s="635"/>
      <c r="G117" s="635"/>
      <c r="H117" s="635"/>
      <c r="I117" s="404"/>
      <c r="J117" s="399"/>
      <c r="K117" s="404"/>
      <c r="L117" s="404"/>
      <c r="M117" s="404"/>
      <c r="N117" s="404"/>
      <c r="O117" s="404"/>
      <c r="P117" s="404"/>
      <c r="Q117" s="404"/>
    </row>
    <row r="118" spans="1:17" x14ac:dyDescent="0.35">
      <c r="A118" s="415"/>
      <c r="B118" s="404"/>
      <c r="C118" s="414"/>
      <c r="D118" s="633"/>
      <c r="E118" s="636" t="s">
        <v>24</v>
      </c>
      <c r="F118" s="635"/>
      <c r="G118" s="635"/>
      <c r="H118" s="635"/>
      <c r="I118" s="404"/>
      <c r="J118" s="399"/>
      <c r="K118" s="404"/>
      <c r="L118" s="404"/>
      <c r="M118" s="404"/>
      <c r="N118" s="404"/>
      <c r="O118" s="404"/>
      <c r="P118" s="404"/>
      <c r="Q118" s="404"/>
    </row>
    <row r="119" spans="1:17" x14ac:dyDescent="0.35">
      <c r="A119" s="415"/>
      <c r="B119" s="404"/>
      <c r="C119" s="414"/>
      <c r="D119" s="633"/>
      <c r="E119" s="878"/>
      <c r="F119" s="878"/>
      <c r="G119" s="878"/>
      <c r="H119" s="878"/>
      <c r="I119" s="878"/>
      <c r="J119" s="878"/>
      <c r="K119" s="878"/>
      <c r="L119" s="878"/>
      <c r="M119" s="404"/>
      <c r="N119" s="404"/>
      <c r="O119" s="404"/>
      <c r="P119" s="404"/>
      <c r="Q119" s="404"/>
    </row>
    <row r="120" spans="1:17" x14ac:dyDescent="0.35">
      <c r="A120" s="415"/>
      <c r="B120" s="404"/>
      <c r="C120" s="414"/>
      <c r="D120" s="633"/>
      <c r="E120" s="878"/>
      <c r="F120" s="878"/>
      <c r="G120" s="878"/>
      <c r="H120" s="878"/>
      <c r="I120" s="878"/>
      <c r="J120" s="878"/>
      <c r="K120" s="878"/>
      <c r="L120" s="878"/>
      <c r="M120" s="404"/>
      <c r="N120" s="404"/>
      <c r="O120" s="404"/>
      <c r="P120" s="404"/>
      <c r="Q120" s="404"/>
    </row>
    <row r="121" spans="1:17" x14ac:dyDescent="0.35">
      <c r="A121" s="415"/>
      <c r="B121" s="404"/>
      <c r="C121" s="414"/>
      <c r="D121" s="633"/>
      <c r="E121" s="878"/>
      <c r="F121" s="878"/>
      <c r="G121" s="878"/>
      <c r="H121" s="878"/>
      <c r="I121" s="878"/>
      <c r="J121" s="878"/>
      <c r="K121" s="878"/>
      <c r="L121" s="878"/>
      <c r="M121" s="404"/>
      <c r="N121" s="404"/>
      <c r="O121" s="404"/>
      <c r="P121" s="404"/>
      <c r="Q121" s="404"/>
    </row>
    <row r="122" spans="1:17" x14ac:dyDescent="0.35">
      <c r="A122" s="415"/>
      <c r="B122" s="404"/>
      <c r="C122" s="414"/>
      <c r="D122" s="633"/>
      <c r="E122" s="878"/>
      <c r="F122" s="878"/>
      <c r="G122" s="878"/>
      <c r="H122" s="878"/>
      <c r="I122" s="878"/>
      <c r="J122" s="878"/>
      <c r="K122" s="878"/>
      <c r="L122" s="878"/>
      <c r="M122" s="404"/>
      <c r="N122" s="404"/>
      <c r="O122" s="404"/>
      <c r="P122" s="404"/>
      <c r="Q122" s="404"/>
    </row>
    <row r="123" spans="1:17" x14ac:dyDescent="0.35">
      <c r="A123" s="415"/>
      <c r="B123" s="415"/>
      <c r="C123" s="416"/>
      <c r="D123" s="404"/>
      <c r="E123" s="878"/>
      <c r="F123" s="878"/>
      <c r="G123" s="878"/>
      <c r="H123" s="878"/>
      <c r="I123" s="878"/>
      <c r="J123" s="878"/>
      <c r="K123" s="878"/>
      <c r="L123" s="878"/>
      <c r="M123" s="404"/>
      <c r="N123" s="404"/>
      <c r="O123" s="404"/>
      <c r="P123" s="404"/>
      <c r="Q123" s="404"/>
    </row>
    <row r="124" spans="1:17" ht="16" thickBot="1" x14ac:dyDescent="0.4">
      <c r="A124" s="419"/>
      <c r="B124" s="411"/>
      <c r="C124" s="423"/>
      <c r="D124" s="607"/>
      <c r="E124" s="419"/>
      <c r="F124" s="419"/>
      <c r="G124" s="419"/>
      <c r="H124" s="419"/>
      <c r="I124" s="411"/>
      <c r="J124" s="411"/>
      <c r="K124" s="411"/>
      <c r="L124" s="411"/>
      <c r="M124" s="411"/>
      <c r="N124" s="411"/>
      <c r="O124" s="411"/>
      <c r="P124" s="411"/>
      <c r="Q124" s="411"/>
    </row>
    <row r="125" spans="1:17" ht="30" customHeight="1" thickTop="1" x14ac:dyDescent="0.35">
      <c r="A125" s="417"/>
      <c r="B125" s="424" t="s">
        <v>5</v>
      </c>
      <c r="C125" s="405" t="s">
        <v>95</v>
      </c>
      <c r="D125" s="600" t="s">
        <v>96</v>
      </c>
      <c r="E125" s="417"/>
      <c r="F125" s="417"/>
      <c r="G125" s="417"/>
      <c r="H125" s="417"/>
      <c r="I125" s="408"/>
      <c r="J125" s="408"/>
      <c r="K125" s="408"/>
      <c r="L125" s="408"/>
      <c r="M125" s="408"/>
      <c r="N125" s="408"/>
      <c r="O125" s="408"/>
      <c r="P125" s="408"/>
      <c r="Q125" s="408"/>
    </row>
    <row r="126" spans="1:17" ht="102" customHeight="1" x14ac:dyDescent="0.35">
      <c r="A126" s="404"/>
      <c r="B126" s="404"/>
      <c r="C126" s="405"/>
      <c r="D126" s="869" t="s">
        <v>97</v>
      </c>
      <c r="E126" s="869"/>
      <c r="F126" s="869"/>
      <c r="G126" s="869"/>
      <c r="H126" s="869"/>
      <c r="I126" s="869"/>
      <c r="J126" s="869"/>
      <c r="K126" s="869"/>
      <c r="L126" s="869"/>
      <c r="M126" s="404"/>
      <c r="N126" s="404"/>
      <c r="O126" s="404"/>
      <c r="P126" s="404"/>
      <c r="Q126" s="404"/>
    </row>
    <row r="127" spans="1:17" ht="70" customHeight="1" x14ac:dyDescent="0.35">
      <c r="A127" s="404"/>
      <c r="B127" s="404"/>
      <c r="C127" s="405"/>
      <c r="D127" s="868"/>
      <c r="E127" s="868"/>
      <c r="F127" s="868"/>
      <c r="G127" s="868"/>
      <c r="H127" s="868"/>
      <c r="I127" s="868"/>
      <c r="J127" s="868"/>
      <c r="K127" s="868"/>
      <c r="L127" s="868"/>
      <c r="M127" s="404"/>
      <c r="N127" s="404"/>
      <c r="O127" s="404"/>
      <c r="P127" s="404"/>
      <c r="Q127" s="404"/>
    </row>
    <row r="128" spans="1:17" x14ac:dyDescent="0.35">
      <c r="A128" s="404"/>
      <c r="B128" s="404"/>
      <c r="C128" s="405"/>
      <c r="D128" s="597"/>
      <c r="E128" s="404"/>
      <c r="F128" s="404"/>
      <c r="G128" s="404"/>
      <c r="H128" s="404"/>
      <c r="I128" s="404"/>
      <c r="J128" s="404"/>
      <c r="K128" s="404"/>
      <c r="L128" s="404"/>
      <c r="M128" s="404"/>
      <c r="N128" s="404"/>
      <c r="O128" s="404"/>
      <c r="P128" s="404"/>
      <c r="Q128" s="404"/>
    </row>
    <row r="129" spans="1:17" ht="20.25" customHeight="1" x14ac:dyDescent="0.35">
      <c r="A129" s="404"/>
      <c r="B129" s="404"/>
      <c r="C129" s="405"/>
      <c r="D129" s="637" t="s">
        <v>98</v>
      </c>
      <c r="E129" s="870"/>
      <c r="F129" s="871"/>
      <c r="G129" s="404"/>
      <c r="H129" s="404"/>
      <c r="I129" s="404"/>
      <c r="J129" s="404"/>
      <c r="K129" s="404"/>
      <c r="L129" s="404"/>
      <c r="M129" s="404"/>
      <c r="N129" s="404"/>
      <c r="O129" s="404"/>
      <c r="P129" s="404"/>
      <c r="Q129" s="404"/>
    </row>
    <row r="130" spans="1:17" ht="23.25" customHeight="1" x14ac:dyDescent="0.35">
      <c r="A130" s="404"/>
      <c r="B130" s="404"/>
      <c r="C130" s="405"/>
      <c r="D130" s="637"/>
      <c r="E130" s="638"/>
      <c r="F130" s="638"/>
      <c r="G130" s="404"/>
      <c r="H130" s="404"/>
      <c r="I130" s="404"/>
      <c r="J130" s="404"/>
      <c r="K130" s="404"/>
      <c r="L130" s="404"/>
      <c r="M130" s="404"/>
      <c r="N130" s="404"/>
      <c r="O130" s="404"/>
      <c r="P130" s="404"/>
      <c r="Q130" s="404"/>
    </row>
    <row r="131" spans="1:17" ht="16" thickBot="1" x14ac:dyDescent="0.4">
      <c r="A131" s="419"/>
      <c r="B131" s="411"/>
      <c r="C131" s="423"/>
      <c r="D131" s="607"/>
      <c r="E131" s="419"/>
      <c r="F131" s="419"/>
      <c r="G131" s="419"/>
      <c r="H131" s="419"/>
      <c r="I131" s="411"/>
      <c r="J131" s="411"/>
      <c r="K131" s="411"/>
      <c r="L131" s="411"/>
      <c r="M131" s="411"/>
      <c r="N131" s="411"/>
      <c r="O131" s="411"/>
      <c r="P131" s="411"/>
      <c r="Q131" s="411"/>
    </row>
    <row r="132" spans="1:17" ht="30" customHeight="1" thickTop="1" x14ac:dyDescent="0.35">
      <c r="A132" s="417"/>
      <c r="B132" s="424" t="s">
        <v>5</v>
      </c>
      <c r="C132" s="405" t="s">
        <v>99</v>
      </c>
      <c r="D132" s="600" t="s">
        <v>100</v>
      </c>
      <c r="E132" s="417"/>
      <c r="F132" s="417"/>
      <c r="G132" s="417"/>
      <c r="H132" s="417"/>
      <c r="I132" s="408"/>
      <c r="J132" s="408"/>
      <c r="K132" s="408"/>
      <c r="L132" s="408"/>
      <c r="M132" s="408"/>
      <c r="N132" s="408"/>
      <c r="O132" s="408"/>
      <c r="P132" s="408"/>
      <c r="Q132" s="408"/>
    </row>
    <row r="133" spans="1:17" ht="82" customHeight="1" x14ac:dyDescent="0.35">
      <c r="A133" s="417"/>
      <c r="B133" s="424"/>
      <c r="C133" s="405"/>
      <c r="D133" s="864" t="s">
        <v>101</v>
      </c>
      <c r="E133" s="864"/>
      <c r="F133" s="864"/>
      <c r="G133" s="864"/>
      <c r="H133" s="864"/>
      <c r="I133" s="864"/>
      <c r="J133" s="864"/>
      <c r="K133" s="864"/>
      <c r="L133" s="864"/>
      <c r="M133" s="408"/>
      <c r="N133" s="408"/>
      <c r="O133" s="408"/>
      <c r="P133" s="408"/>
      <c r="Q133" s="408"/>
    </row>
    <row r="134" spans="1:17" ht="21" customHeight="1" x14ac:dyDescent="0.35">
      <c r="A134" s="404"/>
      <c r="B134" s="404"/>
      <c r="C134" s="405"/>
      <c r="D134" s="597"/>
      <c r="E134" s="404"/>
      <c r="F134" s="870"/>
      <c r="G134" s="871"/>
      <c r="H134" s="404"/>
      <c r="I134" s="404"/>
      <c r="J134" s="404"/>
      <c r="K134" s="404"/>
      <c r="L134" s="404"/>
      <c r="M134" s="404"/>
      <c r="N134" s="404"/>
      <c r="O134" s="404"/>
      <c r="P134" s="404"/>
      <c r="Q134" s="404"/>
    </row>
    <row r="135" spans="1:17" ht="29.15" customHeight="1" x14ac:dyDescent="0.35">
      <c r="A135" s="404"/>
      <c r="B135" s="421" t="s">
        <v>5</v>
      </c>
      <c r="C135" s="405" t="s">
        <v>102</v>
      </c>
      <c r="D135" s="605" t="s">
        <v>103</v>
      </c>
      <c r="E135" s="404"/>
      <c r="F135" s="404"/>
      <c r="G135" s="404"/>
      <c r="H135" s="404"/>
      <c r="I135" s="404"/>
      <c r="J135" s="404"/>
      <c r="K135" s="404"/>
      <c r="L135" s="404"/>
      <c r="M135" s="404"/>
      <c r="N135" s="404"/>
      <c r="O135" s="404"/>
      <c r="P135" s="404"/>
      <c r="Q135" s="404"/>
    </row>
    <row r="136" spans="1:17" ht="43" customHeight="1" x14ac:dyDescent="0.35">
      <c r="A136" s="404"/>
      <c r="B136" s="404"/>
      <c r="C136" s="405"/>
      <c r="D136" s="864" t="s">
        <v>104</v>
      </c>
      <c r="E136" s="864"/>
      <c r="F136" s="864"/>
      <c r="G136" s="404"/>
      <c r="H136" s="864" t="s">
        <v>105</v>
      </c>
      <c r="I136" s="864"/>
      <c r="J136" s="864"/>
      <c r="K136" s="228"/>
      <c r="L136" s="228"/>
      <c r="M136" s="404"/>
      <c r="N136" s="404"/>
      <c r="O136" s="404"/>
      <c r="P136" s="404"/>
      <c r="Q136" s="404"/>
    </row>
    <row r="137" spans="1:17" x14ac:dyDescent="0.35">
      <c r="A137" s="404"/>
      <c r="B137" s="404"/>
      <c r="C137" s="405"/>
      <c r="D137" s="228"/>
      <c r="E137" s="228"/>
      <c r="F137" s="855"/>
      <c r="G137" s="797"/>
      <c r="H137" s="868"/>
      <c r="I137" s="868"/>
      <c r="J137" s="404"/>
      <c r="K137" s="404"/>
      <c r="L137" s="404"/>
      <c r="M137" s="404"/>
      <c r="N137" s="404"/>
      <c r="O137" s="404"/>
      <c r="P137" s="404"/>
      <c r="Q137" s="404"/>
    </row>
    <row r="138" spans="1:17" ht="70" customHeight="1" x14ac:dyDescent="0.35">
      <c r="A138" s="404"/>
      <c r="B138" s="404"/>
      <c r="C138" s="405"/>
      <c r="D138" s="872" t="s">
        <v>106</v>
      </c>
      <c r="E138" s="872"/>
      <c r="F138" s="872"/>
      <c r="G138" s="872"/>
      <c r="H138" s="872"/>
      <c r="I138" s="872"/>
      <c r="J138" s="872"/>
      <c r="K138" s="872"/>
      <c r="L138" s="872"/>
      <c r="M138" s="872"/>
      <c r="N138" s="404"/>
      <c r="O138" s="404"/>
      <c r="P138" s="404"/>
      <c r="Q138" s="404"/>
    </row>
    <row r="139" spans="1:17" x14ac:dyDescent="0.35">
      <c r="A139" s="404"/>
      <c r="B139" s="404"/>
      <c r="C139" s="405"/>
      <c r="D139" s="597"/>
      <c r="E139" s="404"/>
      <c r="F139" s="404"/>
      <c r="G139" s="404"/>
      <c r="H139" s="404"/>
      <c r="I139" s="404"/>
      <c r="J139" s="404"/>
      <c r="K139" s="404"/>
      <c r="L139" s="404"/>
      <c r="M139" s="404"/>
      <c r="N139" s="404"/>
      <c r="O139" s="404"/>
      <c r="P139" s="404"/>
      <c r="Q139" s="404"/>
    </row>
  </sheetData>
  <sheetProtection algorithmName="SHA-512" hashValue="3UUjSSydh8Fe7S+OAlDo+lFcJTx0Y1KawL86uNsNZm8EbgCmvN+ef/GuVrz+2YzXN8fgDnLdt6j1nilGX7wWqA==" saltValue="L+6yLaCx9hNPdR8xM92DUQ==" spinCount="100000" sheet="1" objects="1" scenarios="1"/>
  <mergeCells count="88">
    <mergeCell ref="G94:K94"/>
    <mergeCell ref="D29:D30"/>
    <mergeCell ref="K29:N30"/>
    <mergeCell ref="E119:L123"/>
    <mergeCell ref="F79:I79"/>
    <mergeCell ref="K79:N83"/>
    <mergeCell ref="F81:I81"/>
    <mergeCell ref="F83:I83"/>
    <mergeCell ref="F59:I59"/>
    <mergeCell ref="K59:N63"/>
    <mergeCell ref="F61:I61"/>
    <mergeCell ref="F63:I63"/>
    <mergeCell ref="F73:I73"/>
    <mergeCell ref="F75:I75"/>
    <mergeCell ref="E106:H106"/>
    <mergeCell ref="D86:D87"/>
    <mergeCell ref="K86:N87"/>
    <mergeCell ref="K85:N85"/>
    <mergeCell ref="K89:N89"/>
    <mergeCell ref="D90:D91"/>
    <mergeCell ref="F90:I90"/>
    <mergeCell ref="K90:N91"/>
    <mergeCell ref="F86:G86"/>
    <mergeCell ref="D95:L95"/>
    <mergeCell ref="E98:H98"/>
    <mergeCell ref="E100:H100"/>
    <mergeCell ref="E102:H102"/>
    <mergeCell ref="E104:H104"/>
    <mergeCell ref="K54:N55"/>
    <mergeCell ref="K78:N78"/>
    <mergeCell ref="K66:N66"/>
    <mergeCell ref="F67:I67"/>
    <mergeCell ref="K67:N73"/>
    <mergeCell ref="F69:I69"/>
    <mergeCell ref="F71:I71"/>
    <mergeCell ref="D78:H78"/>
    <mergeCell ref="D66:D74"/>
    <mergeCell ref="K36:N36"/>
    <mergeCell ref="F37:I37"/>
    <mergeCell ref="K37:N38"/>
    <mergeCell ref="D58:I58"/>
    <mergeCell ref="K58:N58"/>
    <mergeCell ref="D41:D42"/>
    <mergeCell ref="F41:I41"/>
    <mergeCell ref="K41:N42"/>
    <mergeCell ref="H44:K44"/>
    <mergeCell ref="F45:N46"/>
    <mergeCell ref="K48:N48"/>
    <mergeCell ref="D49:D51"/>
    <mergeCell ref="K49:N51"/>
    <mergeCell ref="K53:N53"/>
    <mergeCell ref="F54:I54"/>
    <mergeCell ref="D54:D55"/>
    <mergeCell ref="D45:D46"/>
    <mergeCell ref="D138:M138"/>
    <mergeCell ref="F19:I19"/>
    <mergeCell ref="D8:D9"/>
    <mergeCell ref="F8:I8"/>
    <mergeCell ref="D12:D13"/>
    <mergeCell ref="F12:I12"/>
    <mergeCell ref="F16:I16"/>
    <mergeCell ref="K40:N40"/>
    <mergeCell ref="F22:I22"/>
    <mergeCell ref="F26:N26"/>
    <mergeCell ref="K28:N28"/>
    <mergeCell ref="F29:I29"/>
    <mergeCell ref="K32:N32"/>
    <mergeCell ref="F33:I33"/>
    <mergeCell ref="K33:N34"/>
    <mergeCell ref="H136:J136"/>
    <mergeCell ref="H137:I137"/>
    <mergeCell ref="D127:L127"/>
    <mergeCell ref="E110:H110"/>
    <mergeCell ref="E112:H112"/>
    <mergeCell ref="E114:H114"/>
    <mergeCell ref="E116:H116"/>
    <mergeCell ref="D126:L126"/>
    <mergeCell ref="F134:G134"/>
    <mergeCell ref="E129:F129"/>
    <mergeCell ref="D136:F136"/>
    <mergeCell ref="N97:P97"/>
    <mergeCell ref="D133:L133"/>
    <mergeCell ref="N106:O106"/>
    <mergeCell ref="N104:O104"/>
    <mergeCell ref="N102:O102"/>
    <mergeCell ref="N100:O100"/>
    <mergeCell ref="N98:O98"/>
    <mergeCell ref="E108:H108"/>
  </mergeCells>
  <conditionalFormatting sqref="D4:Q4">
    <cfRule type="containsText" dxfId="0" priority="1" operator="containsText" text="1">
      <formula>NOT(ISERROR(SEARCH("1",D4)))</formula>
    </cfRule>
  </conditionalFormatting>
  <dataValidations count="14">
    <dataValidation operator="greaterThan" allowBlank="1" showInputMessage="1" showErrorMessage="1" sqref="F8:I8" xr:uid="{7A6EAA31-B55C-4B07-859B-66B204C52978}"/>
    <dataValidation allowBlank="1" showInputMessage="1" showErrorMessage="1" sqref="G72:I72 F56:I56 F64:I64 F84:I84 F76:I76 J54" xr:uid="{FC2D2BEE-B0FB-4C44-BDF6-5FE7059AF589}"/>
    <dataValidation type="list" allowBlank="1" showInputMessage="1" showErrorMessage="1" sqref="F49 F51" xr:uid="{B562F538-03C3-4DD1-9CD5-C09CA6815841}">
      <formula1>Months</formula1>
    </dataValidation>
    <dataValidation type="decimal" operator="greaterThan" allowBlank="1" showInputMessage="1" showErrorMessage="1" sqref="L98 L100 L102 L104 E129:E130 L106:L108 L116:L118 L110 L112 L114" xr:uid="{15EE6117-F1F9-4E27-838C-6077FD70861D}">
      <formula1>0</formula1>
    </dataValidation>
    <dataValidation type="whole" operator="greaterThan" allowBlank="1" showInputMessage="1" showErrorMessage="1" sqref="F86" xr:uid="{195CBFDC-D015-4851-9641-B175AC5D5F16}">
      <formula1>0</formula1>
    </dataValidation>
    <dataValidation type="list" allowBlank="1" showInputMessage="1" showErrorMessage="1" sqref="F90:I90" xr:uid="{AB40272E-544D-400C-9F96-94196F6372C8}">
      <formula1>List21</formula1>
    </dataValidation>
    <dataValidation type="list" allowBlank="1" showInputMessage="1" showErrorMessage="1" sqref="F79:I79 F81:I81 F83:I83" xr:uid="{79490CD8-9870-40BA-A7B3-53B46BE9669D}">
      <formula1>List19</formula1>
    </dataValidation>
    <dataValidation type="list" allowBlank="1" showInputMessage="1" showErrorMessage="1" sqref="F59:I59 F61:I61 F63:I63" xr:uid="{0F74C68D-EB90-4AE6-9949-1C95B6A12201}">
      <formula1>List17</formula1>
    </dataValidation>
    <dataValidation type="list" allowBlank="1" showInputMessage="1" showErrorMessage="1" sqref="F54:I54" xr:uid="{482C07FE-A8DB-4942-B401-5011F0880D33}">
      <formula1>List16</formula1>
    </dataValidation>
    <dataValidation type="list" allowBlank="1" showInputMessage="1" showErrorMessage="1" sqref="H49 H51" xr:uid="{E7C45C5E-1837-4B20-9FEB-300911EA90D9}">
      <formula1>Years</formula1>
    </dataValidation>
    <dataValidation type="list" allowBlank="1" showInputMessage="1" showErrorMessage="1" sqref="F41:I41" xr:uid="{AD1CAE7B-E583-4F78-A8E9-FEE5CDFE854B}">
      <formula1>_12_COUNTRY</formula1>
    </dataValidation>
    <dataValidation allowBlank="1" showInputMessage="1" showErrorMessage="1" error="Please choose an option in the list_x000a_" sqref="J33:J34" xr:uid="{8DD62B89-36DE-4A90-9F8A-A087B82762A7}"/>
    <dataValidation allowBlank="1" showInputMessage="1" showErrorMessage="1" prompt="Inception/Planning: restoration interventions on the ground not started_x000a_In Progress: ﬁeld preparation, planting/implementation" sqref="J56" xr:uid="{EF3C2FBA-5D45-4D79-A55F-5F1B9C655AE9}"/>
    <dataValidation type="textLength" allowBlank="1" showInputMessage="1" showErrorMessage="1" sqref="E98:H98 E108:H108" xr:uid="{26DFBD11-1C7E-4208-8E87-7F40B205BE22}">
      <formula1>0</formula1>
      <formula2>20</formula2>
    </dataValidation>
  </dataValidations>
  <hyperlinks>
    <hyperlink ref="D75" r:id="rId1" xr:uid="{A004A45C-C5A7-5E47-B5EE-5CD9CA4DCC52}"/>
    <hyperlink ref="G94:K94" r:id="rId2" display="Guidance on intervention units" xr:uid="{7C9BB607-1DEB-4A22-AE78-A6E25ED9A8D6}"/>
  </hyperlinks>
  <pageMargins left="0.7" right="0.7" top="0.75" bottom="0.75" header="0.3" footer="0.3"/>
  <pageSetup paperSize="9" orientation="portrait" horizontalDpi="0" verticalDpi="0" r:id="rId3"/>
  <ignoredErrors>
    <ignoredError sqref="E67 E69 E71 E73 E75" numberStoredAsText="1"/>
  </ignoredErrors>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6F623550-F58C-4DD9-85CD-FED165132AA9}">
          <x14:formula1>
            <xm:f>'Drop-downs'!$AX$4:$AX$183</xm:f>
          </x14:formula1>
          <xm:sqref>I86</xm:sqref>
        </x14:dataValidation>
        <x14:dataValidation type="list" operator="greaterThan" allowBlank="1" showInputMessage="1" showErrorMessage="1" xr:uid="{520FEAAD-DC7F-4EBE-A806-3C71BCD53952}">
          <x14:formula1>
            <xm:f>'Drop-downs'!$AX$4:$AX$183</xm:f>
          </x14:formula1>
          <xm:sqref>I86</xm:sqref>
        </x14:dataValidation>
        <x14:dataValidation type="list" operator="greaterThan" allowBlank="1" showInputMessage="1" showErrorMessage="1" xr:uid="{D6BC8646-B7A8-46A4-BEC5-672CAC4CE262}">
          <x14:formula1>
            <xm:f>'Drop-downs'!$BK$5:$BK$6</xm:f>
          </x14:formula1>
          <xm:sqref>F134:G134</xm:sqref>
        </x14:dataValidation>
        <x14:dataValidation type="list" allowBlank="1" showInputMessage="1" showErrorMessage="1" xr:uid="{9C42B4FE-B712-425E-9181-E80676AC29EF}">
          <x14:formula1>
            <xm:f>'Drop-downs'!$B$4:$B$10</xm:f>
          </x14:formula1>
          <xm:sqref>F33:I33</xm:sqref>
        </x14:dataValidation>
        <x14:dataValidation type="list" allowBlank="1" showInputMessage="1" showErrorMessage="1" xr:uid="{48832988-5D78-4391-A639-FC950682568C}">
          <x14:formula1>
            <xm:f>'Drop-downs'!$D$47:$D$71</xm:f>
          </x14:formula1>
          <xm:sqref>F67:I67 F69:I69 F75:I75 F71:I71 F73:I73</xm:sqref>
        </x14:dataValidation>
        <x14:dataValidation type="list" allowBlank="1" showInputMessage="1" showErrorMessage="1" xr:uid="{5A66354F-0014-4A5F-A5EC-4DBC6C22296C}">
          <x14:formula1>
            <xm:f>'Drop-downs'!$BP$5:$BP$6</xm:f>
          </x14:formula1>
          <xm:sqref>F137</xm:sqref>
        </x14:dataValidation>
        <x14:dataValidation type="list" allowBlank="1" showInputMessage="1" showErrorMessage="1" xr:uid="{51B5B9E2-C861-4694-8B25-FFC1B7307539}">
          <x14:formula1>
            <xm:f>'Drop-downs'!$BP$9:$BP$12</xm:f>
          </x14:formula1>
          <xm:sqref>H137:I137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3D4C-22AC-AC49-B211-0B2259D9D820}">
  <dimension ref="A1:K149"/>
  <sheetViews>
    <sheetView zoomScaleNormal="100" workbookViewId="0">
      <selection activeCell="G94" sqref="G94:K94"/>
    </sheetView>
  </sheetViews>
  <sheetFormatPr defaultColWidth="0" defaultRowHeight="15.5" zeroHeight="1" x14ac:dyDescent="0.35"/>
  <cols>
    <col min="1" max="7" width="10.5" style="683" customWidth="1"/>
    <col min="8" max="8" width="9.33203125" style="683" customWidth="1"/>
    <col min="9" max="9" width="13" style="683" customWidth="1"/>
    <col min="10" max="10" width="4.33203125" style="683" customWidth="1"/>
    <col min="11" max="11" width="10.5" style="683" customWidth="1"/>
    <col min="12" max="16384" width="10.5" style="683" hidden="1"/>
  </cols>
  <sheetData>
    <row r="1" spans="2:10" x14ac:dyDescent="0.35">
      <c r="B1" s="697"/>
      <c r="C1" s="697"/>
      <c r="D1" s="697"/>
      <c r="E1" s="697"/>
      <c r="F1" s="697"/>
      <c r="G1" s="697"/>
      <c r="H1" s="697"/>
      <c r="I1" s="697"/>
      <c r="J1" s="697"/>
    </row>
    <row r="2" spans="2:10" ht="16" customHeight="1" x14ac:dyDescent="0.35">
      <c r="B2" s="697"/>
      <c r="C2" s="697"/>
      <c r="D2" s="700"/>
      <c r="E2" s="701" t="s">
        <v>739</v>
      </c>
      <c r="H2" s="697"/>
      <c r="I2" s="697"/>
      <c r="J2" s="697"/>
    </row>
    <row r="3" spans="2:10" x14ac:dyDescent="0.35">
      <c r="B3" s="697"/>
      <c r="C3" s="697"/>
      <c r="D3" s="698"/>
      <c r="E3" s="698">
        <f>General!$F$26</f>
        <v>0</v>
      </c>
      <c r="H3" s="697"/>
      <c r="I3" s="697"/>
      <c r="J3" s="697"/>
    </row>
    <row r="4" spans="2:10" x14ac:dyDescent="0.35">
      <c r="B4" s="697"/>
      <c r="C4" s="697"/>
      <c r="D4" s="698" t="s">
        <v>740</v>
      </c>
      <c r="E4" s="699">
        <f>General!$F$8</f>
        <v>0</v>
      </c>
      <c r="H4" s="697"/>
      <c r="I4" s="697"/>
      <c r="J4" s="697"/>
    </row>
    <row r="5" spans="2:10" x14ac:dyDescent="0.35">
      <c r="B5" s="697"/>
      <c r="C5" s="697"/>
      <c r="D5" s="697"/>
      <c r="E5" s="697"/>
      <c r="F5" s="697"/>
      <c r="G5" s="697"/>
      <c r="H5" s="697"/>
      <c r="I5" s="697"/>
      <c r="J5" s="697"/>
    </row>
    <row r="6" spans="2:10" x14ac:dyDescent="0.35">
      <c r="B6" s="697"/>
      <c r="C6" s="697"/>
      <c r="D6" s="697"/>
      <c r="E6" s="697"/>
      <c r="F6" s="697"/>
      <c r="G6" s="697"/>
      <c r="H6" s="697"/>
      <c r="I6" s="697"/>
      <c r="J6" s="697"/>
    </row>
    <row r="7" spans="2:10" x14ac:dyDescent="0.35">
      <c r="B7" s="694" t="s">
        <v>741</v>
      </c>
      <c r="C7" s="695"/>
      <c r="D7" s="695"/>
      <c r="E7" s="695"/>
      <c r="F7" s="694" t="s">
        <v>742</v>
      </c>
      <c r="G7" s="695"/>
      <c r="H7" s="695"/>
      <c r="I7" s="695"/>
    </row>
    <row r="8" spans="2:10" x14ac:dyDescent="0.35">
      <c r="B8" s="695" t="s">
        <v>743</v>
      </c>
      <c r="C8" s="779"/>
      <c r="D8" s="781"/>
      <c r="E8" s="695"/>
      <c r="F8" s="695" t="s">
        <v>744</v>
      </c>
      <c r="G8" s="695"/>
      <c r="H8" s="695"/>
      <c r="I8" s="709">
        <f>'Dashboard data'!AK57</f>
        <v>0</v>
      </c>
      <c r="J8" s="710">
        <f>IF(General!F134="Tier 1",'Costs (Tier 1)'!H8,'Costs (Tier 2)'!I17)</f>
        <v>0</v>
      </c>
    </row>
    <row r="9" spans="2:10" x14ac:dyDescent="0.35">
      <c r="B9" s="695" t="s">
        <v>745</v>
      </c>
      <c r="C9" s="780"/>
      <c r="D9" s="782"/>
      <c r="E9" s="695"/>
      <c r="F9" s="695" t="s">
        <v>746</v>
      </c>
      <c r="G9" s="695"/>
      <c r="H9" s="694"/>
      <c r="I9" s="696" t="e">
        <f>IRR('Dashboard data'!C51:AK51)</f>
        <v>#NUM!</v>
      </c>
    </row>
    <row r="10" spans="2:10" x14ac:dyDescent="0.35">
      <c r="D10" s="685"/>
    </row>
    <row r="11" spans="2:10" x14ac:dyDescent="0.35"/>
    <row r="12" spans="2:10" x14ac:dyDescent="0.35"/>
    <row r="13" spans="2:10" x14ac:dyDescent="0.35"/>
    <row r="14" spans="2:10" x14ac:dyDescent="0.35"/>
    <row r="15" spans="2:10" x14ac:dyDescent="0.35"/>
    <row r="16" spans="2:10" x14ac:dyDescent="0.35">
      <c r="C16" s="684"/>
    </row>
    <row r="17" spans="3:3" x14ac:dyDescent="0.35">
      <c r="C17" s="684"/>
    </row>
    <row r="18" spans="3:3" x14ac:dyDescent="0.35">
      <c r="C18" s="684"/>
    </row>
    <row r="19" spans="3:3" x14ac:dyDescent="0.35">
      <c r="C19" s="684"/>
    </row>
    <row r="20" spans="3:3" x14ac:dyDescent="0.35">
      <c r="C20" s="684"/>
    </row>
    <row r="21" spans="3:3" x14ac:dyDescent="0.35">
      <c r="C21" s="684"/>
    </row>
    <row r="22" spans="3:3" x14ac:dyDescent="0.35">
      <c r="C22" s="684"/>
    </row>
    <row r="23" spans="3:3" x14ac:dyDescent="0.35">
      <c r="C23" s="684"/>
    </row>
    <row r="24" spans="3:3" x14ac:dyDescent="0.35">
      <c r="C24" s="684"/>
    </row>
    <row r="25" spans="3:3" x14ac:dyDescent="0.35">
      <c r="C25" s="684"/>
    </row>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ht="19" customHeight="1"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sheetData>
  <sheetProtection algorithmName="SHA-512" hashValue="3cSoae6HMj98XvJq2I+Kb/NmJek9CR4VEhC+Pa5EA3n2WrIPBkoQO8MRLvuuS+msNF0h/4h4IcJCBdp/szE40A==" saltValue="XOa6ZKcrXNViHkpAW6YFaA==" spinCount="100000" sheet="1" objects="1" scenarios="1"/>
  <phoneticPr fontId="127" type="noConversion"/>
  <printOptions horizontalCentered="1" verticalCentered="1"/>
  <pageMargins left="0.25" right="0.25" top="0.25" bottom="0.25" header="0" footer="0"/>
  <pageSetup paperSize="9" orientation="portrait" horizontalDpi="0" verticalDpi="0" r:id="rId1"/>
  <ignoredErrors>
    <ignoredError sqref="J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0479-C326-498C-BAEA-3A04DA6030B1}">
  <dimension ref="A1:AK217"/>
  <sheetViews>
    <sheetView zoomScale="80" zoomScaleNormal="80" workbookViewId="0">
      <selection activeCell="G203" sqref="G203"/>
    </sheetView>
  </sheetViews>
  <sheetFormatPr defaultColWidth="8.83203125" defaultRowHeight="15.5" x14ac:dyDescent="0.35"/>
  <cols>
    <col min="1" max="1" width="18.33203125" customWidth="1"/>
    <col min="2" max="2" width="15.5" customWidth="1"/>
    <col min="4" max="4" width="9" bestFit="1" customWidth="1"/>
    <col min="8" max="8" width="15.08203125" customWidth="1"/>
    <col min="14" max="14" width="20" customWidth="1"/>
  </cols>
  <sheetData>
    <row r="1" spans="1:14" x14ac:dyDescent="0.35">
      <c r="A1" t="s">
        <v>747</v>
      </c>
      <c r="B1" t="s">
        <v>748</v>
      </c>
      <c r="C1" t="s">
        <v>749</v>
      </c>
      <c r="D1" t="s">
        <v>750</v>
      </c>
      <c r="E1" t="s">
        <v>721</v>
      </c>
      <c r="H1" t="s">
        <v>751</v>
      </c>
      <c r="I1" t="s">
        <v>748</v>
      </c>
      <c r="J1" t="s">
        <v>749</v>
      </c>
      <c r="K1" t="s">
        <v>750</v>
      </c>
      <c r="L1" t="s">
        <v>721</v>
      </c>
      <c r="M1" t="s">
        <v>752</v>
      </c>
    </row>
    <row r="2" spans="1:14" x14ac:dyDescent="0.35">
      <c r="A2" t="s">
        <v>381</v>
      </c>
      <c r="B2">
        <f>SUM('Costs (Tier 1)'!H4,'Costs (Tier 1)'!K4,'Costs (Tier 1)'!N4,'Costs (Tier 1)'!Q4,'Costs (Tier 1)'!T4,'Costs (Tier 1)'!W4,'Costs (Tier 1)'!Z4,'Costs (Tier 1)'!AC4,'Costs (Tier 1)'!AF4,'Costs (Tier 1)'!AI4,'Costs (Tier 1)'!AR4)</f>
        <v>0</v>
      </c>
      <c r="C2">
        <f>SUM('Costs (Tier 2)'!I5,'Costs (Tier 2)'!L5)</f>
        <v>0</v>
      </c>
      <c r="D2">
        <f>IF(General!F134="Tier 1",$B2,$C2)</f>
        <v>0</v>
      </c>
      <c r="E2" s="682"/>
      <c r="K2" t="s">
        <v>753</v>
      </c>
    </row>
    <row r="3" spans="1:14" x14ac:dyDescent="0.35">
      <c r="A3" t="s">
        <v>378</v>
      </c>
      <c r="B3" s="557">
        <f>SUM('Costs (Tier 1)'!AU14,'Costs (Tier 1)'!AW14,'Costs (Tier 1)'!AY14,'Costs (Tier 1)'!BA14,'Costs (Tier 1)'!BC14,'Costs (Tier 1)'!BE14)</f>
        <v>0</v>
      </c>
      <c r="C3" s="557">
        <f>'Costs (Tier 2)'!W35</f>
        <v>0</v>
      </c>
      <c r="D3">
        <f>IF(General!$F$134="Tier 1",$B3,$C3)</f>
        <v>0</v>
      </c>
      <c r="E3" s="682" t="e">
        <f>$D3/$D$2</f>
        <v>#DIV/0!</v>
      </c>
      <c r="H3" t="s">
        <v>384</v>
      </c>
      <c r="I3">
        <f>'Export - Costs'!B2</f>
        <v>0</v>
      </c>
      <c r="J3">
        <f>'Export - Costs'!I2</f>
        <v>0</v>
      </c>
      <c r="K3">
        <f>IF(General!$F$134="Tier 1",$I3,$J3)</f>
        <v>0</v>
      </c>
      <c r="L3" s="682" t="e">
        <f>$K3/$D$2</f>
        <v>#DIV/0!</v>
      </c>
      <c r="M3">
        <f>SUM(B$12:B$26)</f>
        <v>0</v>
      </c>
    </row>
    <row r="4" spans="1:14" x14ac:dyDescent="0.35">
      <c r="A4" t="s">
        <v>527</v>
      </c>
      <c r="B4">
        <f>SUM('Costs (Tier 1)'!AU19,'Costs (Tier 1)'!AS55,'Costs (Tier 1)'!AS57,'Costs (Tier 1)'!AS59,'Costs (Tier 1)'!AS61,'Costs (Tier 1)'!AS63)</f>
        <v>0</v>
      </c>
      <c r="C4" s="557">
        <f>'Costs (Tier 2)'!W48</f>
        <v>0</v>
      </c>
      <c r="D4">
        <f>IF(General!$F$134="Tier 1",$B4,$C4)</f>
        <v>0</v>
      </c>
      <c r="E4" s="682" t="e">
        <f t="shared" ref="E4:E9" si="0">$D4/$D$2</f>
        <v>#DIV/0!</v>
      </c>
      <c r="H4" t="s">
        <v>385</v>
      </c>
      <c r="I4">
        <f>'Export - Costs'!C2</f>
        <v>0</v>
      </c>
      <c r="J4">
        <f>'Export - Costs'!J2</f>
        <v>0</v>
      </c>
      <c r="K4">
        <f>IF(General!$F$134="Tier 1",$I4,$J4)</f>
        <v>0</v>
      </c>
      <c r="L4" s="682" t="e">
        <f t="shared" ref="L4:L8" si="1">$K4/$D$2</f>
        <v>#DIV/0!</v>
      </c>
      <c r="M4">
        <f>SUM(C$12:C$26)</f>
        <v>0</v>
      </c>
    </row>
    <row r="5" spans="1:14" x14ac:dyDescent="0.35">
      <c r="A5" t="s">
        <v>538</v>
      </c>
      <c r="B5">
        <f>SUM('Costs (Tier 1)'!AS72,'Costs (Tier 1)'!AS74,'Costs (Tier 1)'!AS76,'Costs (Tier 1)'!AS78,'Costs (Tier 1)'!AS80,'Costs (Tier 1)'!AS82)</f>
        <v>0</v>
      </c>
      <c r="C5" s="557">
        <f>'Costs (Tier 2)'!W62</f>
        <v>0</v>
      </c>
      <c r="D5">
        <f>IF(General!$F$134="Tier 1",$B5,$C5)</f>
        <v>0</v>
      </c>
      <c r="E5" s="682" t="e">
        <f t="shared" si="0"/>
        <v>#DIV/0!</v>
      </c>
      <c r="H5" t="s">
        <v>386</v>
      </c>
      <c r="I5">
        <f>'Export - Costs'!D2</f>
        <v>0</v>
      </c>
      <c r="J5">
        <f>'Export - Costs'!K2</f>
        <v>0</v>
      </c>
      <c r="K5">
        <f>IF(General!$F$134="Tier 1",$I5,$J5)</f>
        <v>0</v>
      </c>
      <c r="L5" s="682" t="e">
        <f t="shared" si="1"/>
        <v>#DIV/0!</v>
      </c>
      <c r="M5">
        <f>SUM(D$12:D$26)</f>
        <v>0</v>
      </c>
    </row>
    <row r="6" spans="1:14" x14ac:dyDescent="0.35">
      <c r="A6" t="s">
        <v>543</v>
      </c>
      <c r="B6">
        <f>SUM('Costs (Tier 1)'!AS89,'Costs (Tier 1)'!AS91,'Costs (Tier 1)'!AS93,'Costs (Tier 1)'!AS95,'Costs (Tier 1)'!AS97,'Costs (Tier 1)'!AS99)</f>
        <v>0</v>
      </c>
      <c r="C6" s="557">
        <f>'Costs (Tier 2)'!W75</f>
        <v>0</v>
      </c>
      <c r="D6">
        <f>IF(General!$F$134="Tier 1",$B6,$C6)</f>
        <v>0</v>
      </c>
      <c r="E6" s="682" t="e">
        <f t="shared" si="0"/>
        <v>#DIV/0!</v>
      </c>
      <c r="H6" t="s">
        <v>387</v>
      </c>
      <c r="I6">
        <f>'Export - Costs'!E2</f>
        <v>0</v>
      </c>
      <c r="J6">
        <f>'Export - Costs'!L2</f>
        <v>0</v>
      </c>
      <c r="K6">
        <f>IF(General!$F$134="Tier 1",$I6,$J6)</f>
        <v>0</v>
      </c>
      <c r="L6" s="682" t="e">
        <f t="shared" si="1"/>
        <v>#DIV/0!</v>
      </c>
      <c r="M6">
        <f>SUM(E$12:E$26)</f>
        <v>0</v>
      </c>
    </row>
    <row r="7" spans="1:14" x14ac:dyDescent="0.35">
      <c r="A7" t="s">
        <v>548</v>
      </c>
      <c r="B7">
        <f>'Costs (Tier 1)'!AS151</f>
        <v>0</v>
      </c>
      <c r="C7">
        <f>'Costs (Tier 2)'!Q137</f>
        <v>0</v>
      </c>
      <c r="D7">
        <f>IF(General!$F$134="Tier 1",$B7,$C7)</f>
        <v>0</v>
      </c>
      <c r="E7" s="682" t="e">
        <f t="shared" si="0"/>
        <v>#DIV/0!</v>
      </c>
      <c r="H7" t="s">
        <v>388</v>
      </c>
      <c r="I7">
        <f>'Export - Costs'!F2</f>
        <v>0</v>
      </c>
      <c r="J7">
        <f>'Export - Costs'!M2</f>
        <v>0</v>
      </c>
      <c r="K7">
        <f>IF(General!$F$134="Tier 1",$I7,$J7)</f>
        <v>0</v>
      </c>
      <c r="L7" s="682" t="e">
        <f t="shared" si="1"/>
        <v>#DIV/0!</v>
      </c>
      <c r="M7">
        <f>SUM(F$12:F$26)</f>
        <v>0</v>
      </c>
    </row>
    <row r="8" spans="1:14" x14ac:dyDescent="0.35">
      <c r="A8" t="s">
        <v>552</v>
      </c>
      <c r="B8">
        <f>'Costs (Tier 1)'!AS158</f>
        <v>0</v>
      </c>
      <c r="C8">
        <f>'Costs (Tier 2)'!Q155</f>
        <v>0</v>
      </c>
      <c r="D8">
        <f>IF(General!$F$134="Tier 1",$B8,$C8)</f>
        <v>0</v>
      </c>
      <c r="E8" s="682" t="e">
        <f t="shared" si="0"/>
        <v>#DIV/0!</v>
      </c>
      <c r="H8" t="s">
        <v>551</v>
      </c>
      <c r="I8">
        <f>B2-(SUM(I3:I7))</f>
        <v>0</v>
      </c>
      <c r="J8">
        <f>C2-(SUM(J3:J7))</f>
        <v>0</v>
      </c>
      <c r="K8">
        <f>IF(General!$F$134="Tier 1",$I8,$J8)</f>
        <v>0</v>
      </c>
      <c r="L8" s="682" t="e">
        <f t="shared" si="1"/>
        <v>#DIV/0!</v>
      </c>
    </row>
    <row r="9" spans="1:14" x14ac:dyDescent="0.35">
      <c r="A9" t="s">
        <v>553</v>
      </c>
      <c r="B9">
        <f>SUM('Costs (Tier 1)'!AS135,'Costs (Tier 1)'!AS137,'Costs (Tier 1)'!AS139,'Costs (Tier 1)'!AS141,'Costs (Tier 1)'!AS143,'Costs (Tier 1)'!AS145)</f>
        <v>0</v>
      </c>
      <c r="C9" s="557">
        <f>'Costs (Tier 2)'!W127</f>
        <v>0</v>
      </c>
      <c r="D9">
        <f>IF(General!$F$134="Tier 1",$B9,$C9)</f>
        <v>0</v>
      </c>
      <c r="E9" s="682" t="e">
        <f t="shared" si="0"/>
        <v>#DIV/0!</v>
      </c>
    </row>
    <row r="11" spans="1:14" ht="34.5" customHeight="1" x14ac:dyDescent="0.35">
      <c r="A11" t="s">
        <v>754</v>
      </c>
      <c r="B11" t="s">
        <v>389</v>
      </c>
      <c r="C11" t="s">
        <v>390</v>
      </c>
      <c r="D11" t="s">
        <v>391</v>
      </c>
      <c r="E11" t="s">
        <v>392</v>
      </c>
      <c r="F11" t="s">
        <v>393</v>
      </c>
      <c r="H11" s="795" t="s">
        <v>755</v>
      </c>
      <c r="I11" t="s">
        <v>390</v>
      </c>
      <c r="J11" t="s">
        <v>391</v>
      </c>
      <c r="K11" t="s">
        <v>392</v>
      </c>
      <c r="L11" t="s">
        <v>393</v>
      </c>
      <c r="N11" s="795"/>
    </row>
    <row r="12" spans="1:14" x14ac:dyDescent="0.35">
      <c r="A12">
        <v>1</v>
      </c>
      <c r="B12">
        <f>'IU 1'!$M76</f>
        <v>0</v>
      </c>
      <c r="C12">
        <f>'IU 2'!$M76</f>
        <v>0</v>
      </c>
      <c r="D12">
        <f>'IU 3'!$M76</f>
        <v>0</v>
      </c>
      <c r="E12">
        <f>'IU 4'!$M76</f>
        <v>0</v>
      </c>
      <c r="F12">
        <f>'IU 5'!$M76</f>
        <v>0</v>
      </c>
      <c r="H12">
        <f>'IU 1'!$R76</f>
        <v>0</v>
      </c>
      <c r="I12">
        <f>'IU 2'!$R76</f>
        <v>0</v>
      </c>
      <c r="J12">
        <f>'IU 3'!$R76</f>
        <v>0</v>
      </c>
      <c r="K12">
        <f>'IU 4'!$R76</f>
        <v>0</v>
      </c>
      <c r="L12">
        <f>'IU 5'!$R76</f>
        <v>0</v>
      </c>
    </row>
    <row r="13" spans="1:14" x14ac:dyDescent="0.35">
      <c r="A13">
        <v>2</v>
      </c>
      <c r="B13">
        <f>'IU 1'!$M77</f>
        <v>0</v>
      </c>
      <c r="C13">
        <f>'IU 2'!$M77</f>
        <v>0</v>
      </c>
      <c r="D13">
        <f>'IU 3'!$M77</f>
        <v>0</v>
      </c>
      <c r="E13">
        <f>'IU 4'!$M77</f>
        <v>0</v>
      </c>
      <c r="F13">
        <f>'IU 5'!$M77</f>
        <v>0</v>
      </c>
      <c r="H13">
        <f>'IU 1'!$R77</f>
        <v>0</v>
      </c>
      <c r="I13">
        <f>'IU 2'!$R77</f>
        <v>0</v>
      </c>
      <c r="J13">
        <f>'IU 3'!$R77</f>
        <v>0</v>
      </c>
      <c r="K13">
        <f>'IU 4'!$R77</f>
        <v>0</v>
      </c>
      <c r="L13">
        <f>'IU 5'!$R77</f>
        <v>0</v>
      </c>
    </row>
    <row r="14" spans="1:14" x14ac:dyDescent="0.35">
      <c r="A14">
        <v>3</v>
      </c>
      <c r="B14">
        <f>'IU 1'!$M78</f>
        <v>0</v>
      </c>
      <c r="C14">
        <f>'IU 2'!$M78</f>
        <v>0</v>
      </c>
      <c r="D14">
        <f>'IU 3'!$M78</f>
        <v>0</v>
      </c>
      <c r="E14">
        <f>'IU 4'!$M78</f>
        <v>0</v>
      </c>
      <c r="F14">
        <f>'IU 5'!$M78</f>
        <v>0</v>
      </c>
      <c r="H14">
        <f>'IU 1'!$R78</f>
        <v>0</v>
      </c>
      <c r="I14">
        <f>'IU 2'!$R78</f>
        <v>0</v>
      </c>
      <c r="J14">
        <f>'IU 3'!$R78</f>
        <v>0</v>
      </c>
      <c r="K14">
        <f>'IU 4'!$R78</f>
        <v>0</v>
      </c>
      <c r="L14">
        <f>'IU 5'!$R78</f>
        <v>0</v>
      </c>
    </row>
    <row r="15" spans="1:14" x14ac:dyDescent="0.35">
      <c r="A15">
        <v>4</v>
      </c>
      <c r="B15">
        <f>'IU 1'!$M79</f>
        <v>0</v>
      </c>
      <c r="C15">
        <f>'IU 2'!$M79</f>
        <v>0</v>
      </c>
      <c r="D15">
        <f>'IU 3'!$M79</f>
        <v>0</v>
      </c>
      <c r="E15">
        <f>'IU 4'!$M79</f>
        <v>0</v>
      </c>
      <c r="F15">
        <f>'IU 5'!$M79</f>
        <v>0</v>
      </c>
      <c r="H15">
        <f>'IU 1'!$R79</f>
        <v>0</v>
      </c>
      <c r="I15">
        <f>'IU 2'!$R79</f>
        <v>0</v>
      </c>
      <c r="J15">
        <f>'IU 3'!$R79</f>
        <v>0</v>
      </c>
      <c r="K15">
        <f>'IU 4'!$R79</f>
        <v>0</v>
      </c>
      <c r="L15">
        <f>'IU 5'!$R79</f>
        <v>0</v>
      </c>
    </row>
    <row r="16" spans="1:14" x14ac:dyDescent="0.35">
      <c r="A16">
        <v>5</v>
      </c>
      <c r="B16">
        <f>'IU 1'!$M80</f>
        <v>0</v>
      </c>
      <c r="C16">
        <f>'IU 2'!$M80</f>
        <v>0</v>
      </c>
      <c r="D16">
        <f>'IU 3'!$M80</f>
        <v>0</v>
      </c>
      <c r="E16">
        <f>'IU 4'!$M80</f>
        <v>0</v>
      </c>
      <c r="F16">
        <f>'IU 5'!$M80</f>
        <v>0</v>
      </c>
      <c r="H16">
        <f>'IU 1'!$R80</f>
        <v>0</v>
      </c>
      <c r="I16">
        <f>'IU 2'!$R80</f>
        <v>0</v>
      </c>
      <c r="J16">
        <f>'IU 3'!$R80</f>
        <v>0</v>
      </c>
      <c r="K16">
        <f>'IU 4'!$R80</f>
        <v>0</v>
      </c>
      <c r="L16">
        <f>'IU 5'!$R80</f>
        <v>0</v>
      </c>
    </row>
    <row r="17" spans="1:37" x14ac:dyDescent="0.35">
      <c r="A17">
        <v>6</v>
      </c>
      <c r="B17">
        <f>'IU 1'!$M81</f>
        <v>0</v>
      </c>
      <c r="C17">
        <f>'IU 2'!$M81</f>
        <v>0</v>
      </c>
      <c r="D17">
        <f>'IU 3'!$M81</f>
        <v>0</v>
      </c>
      <c r="E17">
        <f>'IU 4'!$M81</f>
        <v>0</v>
      </c>
      <c r="F17">
        <f>'IU 5'!$M81</f>
        <v>0</v>
      </c>
      <c r="H17">
        <f>'IU 1'!$R81</f>
        <v>0</v>
      </c>
      <c r="I17">
        <f>'IU 2'!$R81</f>
        <v>0</v>
      </c>
      <c r="J17">
        <f>'IU 3'!$R81</f>
        <v>0</v>
      </c>
      <c r="K17">
        <f>'IU 4'!$R81</f>
        <v>0</v>
      </c>
      <c r="L17">
        <f>'IU 5'!$R81</f>
        <v>0</v>
      </c>
    </row>
    <row r="18" spans="1:37" x14ac:dyDescent="0.35">
      <c r="A18">
        <v>7</v>
      </c>
      <c r="B18">
        <f>'IU 1'!$M82</f>
        <v>0</v>
      </c>
      <c r="C18">
        <f>'IU 2'!$M82</f>
        <v>0</v>
      </c>
      <c r="D18">
        <f>'IU 3'!$M82</f>
        <v>0</v>
      </c>
      <c r="E18">
        <f>'IU 4'!$M82</f>
        <v>0</v>
      </c>
      <c r="F18">
        <f>'IU 5'!$M82</f>
        <v>0</v>
      </c>
      <c r="H18">
        <f>'IU 1'!$R82</f>
        <v>0</v>
      </c>
      <c r="I18">
        <f>'IU 2'!$R82</f>
        <v>0</v>
      </c>
      <c r="J18">
        <f>'IU 3'!$R82</f>
        <v>0</v>
      </c>
      <c r="K18">
        <f>'IU 4'!$R82</f>
        <v>0</v>
      </c>
      <c r="L18">
        <f>'IU 5'!$R82</f>
        <v>0</v>
      </c>
    </row>
    <row r="19" spans="1:37" x14ac:dyDescent="0.35">
      <c r="A19" t="s">
        <v>756</v>
      </c>
    </row>
    <row r="20" spans="1:37" x14ac:dyDescent="0.35">
      <c r="A20">
        <v>1</v>
      </c>
      <c r="B20">
        <f>'IU 1'!$N90</f>
        <v>0</v>
      </c>
      <c r="C20">
        <f>'IU 2'!$N90</f>
        <v>0</v>
      </c>
      <c r="D20">
        <f>'IU 3'!$N90</f>
        <v>0</v>
      </c>
      <c r="E20">
        <f>'IU 4'!$N90</f>
        <v>0</v>
      </c>
      <c r="F20">
        <f>'IU 5'!$N90</f>
        <v>0</v>
      </c>
      <c r="H20">
        <f>'IU 1'!$R90</f>
        <v>0</v>
      </c>
      <c r="I20">
        <f>'IU 2'!$R90</f>
        <v>0</v>
      </c>
      <c r="J20">
        <f>'IU 3'!$R90</f>
        <v>0</v>
      </c>
      <c r="K20">
        <f>'IU 4'!$R90</f>
        <v>0</v>
      </c>
      <c r="L20">
        <f>'IU 5'!$R90</f>
        <v>0</v>
      </c>
    </row>
    <row r="21" spans="1:37" x14ac:dyDescent="0.35">
      <c r="A21">
        <v>2</v>
      </c>
      <c r="B21">
        <f>'IU 1'!$N92</f>
        <v>0</v>
      </c>
      <c r="C21">
        <f>'IU 2'!$N92</f>
        <v>0</v>
      </c>
      <c r="D21">
        <f>'IU 3'!$N92</f>
        <v>0</v>
      </c>
      <c r="E21">
        <f>'IU 4'!$N92</f>
        <v>0</v>
      </c>
      <c r="F21">
        <f>'IU 5'!$N92</f>
        <v>0</v>
      </c>
      <c r="H21">
        <f>'IU 1'!$R92</f>
        <v>0</v>
      </c>
      <c r="I21">
        <f>'IU 2'!$R92</f>
        <v>0</v>
      </c>
      <c r="J21">
        <f>'IU 3'!$R92</f>
        <v>0</v>
      </c>
      <c r="K21">
        <f>'IU 4'!$R92</f>
        <v>0</v>
      </c>
      <c r="L21">
        <f>'IU 5'!$R92</f>
        <v>0</v>
      </c>
    </row>
    <row r="22" spans="1:37" x14ac:dyDescent="0.35">
      <c r="A22">
        <v>3</v>
      </c>
      <c r="B22">
        <f>'IU 1'!$N94</f>
        <v>0</v>
      </c>
      <c r="C22">
        <f>'IU 2'!$N94</f>
        <v>0</v>
      </c>
      <c r="D22">
        <f>'IU 3'!$N94</f>
        <v>0</v>
      </c>
      <c r="E22">
        <f>'IU 4'!$N94</f>
        <v>0</v>
      </c>
      <c r="F22">
        <f>'IU 5'!$N94</f>
        <v>0</v>
      </c>
      <c r="H22">
        <f>'IU 1'!$R94</f>
        <v>0</v>
      </c>
      <c r="I22">
        <f>'IU 2'!$R94</f>
        <v>0</v>
      </c>
      <c r="J22">
        <f>'IU 3'!$R94</f>
        <v>0</v>
      </c>
      <c r="K22">
        <f>'IU 4'!$R94</f>
        <v>0</v>
      </c>
      <c r="L22">
        <f>'IU 5'!$R94</f>
        <v>0</v>
      </c>
    </row>
    <row r="23" spans="1:37" x14ac:dyDescent="0.35">
      <c r="A23">
        <v>4</v>
      </c>
      <c r="B23">
        <f>'IU 1'!$N96</f>
        <v>0</v>
      </c>
      <c r="C23">
        <f>'IU 2'!$N96</f>
        <v>0</v>
      </c>
      <c r="D23">
        <f>'IU 3'!$N96</f>
        <v>0</v>
      </c>
      <c r="E23">
        <f>'IU 4'!$N96</f>
        <v>0</v>
      </c>
      <c r="F23">
        <f>'IU 5'!$N96</f>
        <v>0</v>
      </c>
      <c r="H23">
        <f>'IU 1'!$R96</f>
        <v>0</v>
      </c>
      <c r="I23">
        <f>'IU 2'!$R96</f>
        <v>0</v>
      </c>
      <c r="J23">
        <f>'IU 3'!$R96</f>
        <v>0</v>
      </c>
      <c r="K23">
        <f>'IU 4'!$R96</f>
        <v>0</v>
      </c>
      <c r="L23">
        <f>'IU 5'!$R96</f>
        <v>0</v>
      </c>
    </row>
    <row r="24" spans="1:37" x14ac:dyDescent="0.35">
      <c r="A24">
        <v>5</v>
      </c>
      <c r="B24">
        <f>'IU 1'!$N98</f>
        <v>0</v>
      </c>
      <c r="C24">
        <f>'IU 2'!$N98</f>
        <v>0</v>
      </c>
      <c r="D24">
        <f>'IU 3'!$N98</f>
        <v>0</v>
      </c>
      <c r="E24">
        <f>'IU 4'!$N98</f>
        <v>0</v>
      </c>
      <c r="F24">
        <f>'IU 5'!$N98</f>
        <v>0</v>
      </c>
      <c r="H24">
        <f>'IU 1'!$R98</f>
        <v>0</v>
      </c>
      <c r="I24">
        <f>'IU 2'!$R98</f>
        <v>0</v>
      </c>
      <c r="J24">
        <f>'IU 3'!$R98</f>
        <v>0</v>
      </c>
      <c r="K24">
        <f>'IU 4'!$R98</f>
        <v>0</v>
      </c>
      <c r="L24">
        <f>'IU 5'!$R98</f>
        <v>0</v>
      </c>
    </row>
    <row r="25" spans="1:37" x14ac:dyDescent="0.35">
      <c r="A25">
        <v>6</v>
      </c>
      <c r="B25">
        <f>'IU 1'!$N100</f>
        <v>0</v>
      </c>
      <c r="C25">
        <f>'IU 2'!$N100</f>
        <v>0</v>
      </c>
      <c r="D25">
        <f>'IU 3'!$N100</f>
        <v>0</v>
      </c>
      <c r="E25">
        <f>'IU 4'!$N100</f>
        <v>0</v>
      </c>
      <c r="F25">
        <f>'IU 5'!$N100</f>
        <v>0</v>
      </c>
      <c r="H25">
        <f>'IU 1'!$R100</f>
        <v>0</v>
      </c>
      <c r="I25">
        <f>'IU 2'!$R100</f>
        <v>0</v>
      </c>
      <c r="J25">
        <f>'IU 3'!$R100</f>
        <v>0</v>
      </c>
      <c r="K25">
        <f>'IU 4'!$R100</f>
        <v>0</v>
      </c>
      <c r="L25">
        <f>'IU 5'!$R100</f>
        <v>0</v>
      </c>
    </row>
    <row r="26" spans="1:37" x14ac:dyDescent="0.35">
      <c r="A26">
        <v>7</v>
      </c>
      <c r="B26">
        <f>'IU 1'!$N102</f>
        <v>0</v>
      </c>
      <c r="C26">
        <f>'IU 2'!$N102</f>
        <v>0</v>
      </c>
      <c r="D26">
        <f>'IU 3'!$N102</f>
        <v>0</v>
      </c>
      <c r="E26">
        <f>'IU 4'!$N102</f>
        <v>0</v>
      </c>
      <c r="F26">
        <f>'IU 5'!$N102</f>
        <v>0</v>
      </c>
      <c r="H26">
        <f>'IU 1'!$R102</f>
        <v>0</v>
      </c>
      <c r="I26">
        <f>'IU 2'!$R102</f>
        <v>0</v>
      </c>
      <c r="J26">
        <f>'IU 3'!$R102</f>
        <v>0</v>
      </c>
      <c r="K26">
        <f>'IU 4'!$R102</f>
        <v>0</v>
      </c>
      <c r="L26">
        <f>'IU 5'!$R102</f>
        <v>0</v>
      </c>
    </row>
    <row r="30" spans="1:37" x14ac:dyDescent="0.35">
      <c r="A30" s="513" t="s">
        <v>757</v>
      </c>
      <c r="C30" t="s">
        <v>758</v>
      </c>
      <c r="D30" t="s">
        <v>357</v>
      </c>
      <c r="E30" t="s">
        <v>358</v>
      </c>
      <c r="F30" t="s">
        <v>359</v>
      </c>
      <c r="G30" t="s">
        <v>360</v>
      </c>
      <c r="H30" t="s">
        <v>361</v>
      </c>
      <c r="I30" t="s">
        <v>362</v>
      </c>
      <c r="J30" t="s">
        <v>363</v>
      </c>
      <c r="K30" t="s">
        <v>364</v>
      </c>
      <c r="L30" t="s">
        <v>365</v>
      </c>
      <c r="M30" t="s">
        <v>759</v>
      </c>
      <c r="N30" t="s">
        <v>760</v>
      </c>
      <c r="O30" t="s">
        <v>761</v>
      </c>
      <c r="P30" t="s">
        <v>762</v>
      </c>
      <c r="Q30" t="s">
        <v>763</v>
      </c>
      <c r="R30" t="s">
        <v>764</v>
      </c>
      <c r="S30" t="s">
        <v>765</v>
      </c>
      <c r="T30" t="s">
        <v>766</v>
      </c>
      <c r="U30" t="s">
        <v>767</v>
      </c>
      <c r="V30" t="s">
        <v>768</v>
      </c>
      <c r="W30" t="s">
        <v>769</v>
      </c>
      <c r="X30" t="s">
        <v>770</v>
      </c>
      <c r="Y30" t="s">
        <v>771</v>
      </c>
      <c r="Z30" t="s">
        <v>772</v>
      </c>
      <c r="AA30" t="s">
        <v>773</v>
      </c>
      <c r="AB30" t="s">
        <v>774</v>
      </c>
      <c r="AC30" t="s">
        <v>775</v>
      </c>
      <c r="AD30" t="s">
        <v>776</v>
      </c>
      <c r="AE30" t="s">
        <v>777</v>
      </c>
      <c r="AF30" t="s">
        <v>778</v>
      </c>
      <c r="AG30" t="s">
        <v>779</v>
      </c>
      <c r="AH30" t="s">
        <v>780</v>
      </c>
      <c r="AI30" t="s">
        <v>781</v>
      </c>
      <c r="AJ30" t="s">
        <v>782</v>
      </c>
      <c r="AK30" t="s">
        <v>783</v>
      </c>
    </row>
    <row r="31" spans="1:37" x14ac:dyDescent="0.35">
      <c r="C31" s="681"/>
    </row>
    <row r="32" spans="1:37" x14ac:dyDescent="0.35">
      <c r="A32" t="s">
        <v>384</v>
      </c>
      <c r="C32">
        <f>IF(General!F134="Tier 1",'Export - Costs'!B45,'Export - Costs'!I47)</f>
        <v>0</v>
      </c>
      <c r="D32">
        <f>IF(General!F134="Tier 1",'Export - Costs'!B46,'Export - Costs'!I47)</f>
        <v>0</v>
      </c>
      <c r="E32">
        <f>IF(General!F134="Tier 1",'Export - Costs'!B47,'Costs (Tier 2)'!Z20)</f>
        <v>0</v>
      </c>
      <c r="F32">
        <f>IF(General!F134="Tier 1",'Export - Costs'!B48,'Costs (Tier 2)'!Z21)</f>
        <v>0</v>
      </c>
      <c r="G32">
        <f>IF(General!F134="Tier 1",'Export - Costs'!B49,'Costs (Tier 2)'!Z22)</f>
        <v>0</v>
      </c>
      <c r="H32">
        <f>IF(General!F134="Tier 1",'Export - Costs'!B50,'Costs (Tier 2)'!Z23)</f>
        <v>0</v>
      </c>
      <c r="I32">
        <f>IF(General!F134="Tier 1",'Export - Costs'!B51,'Costs (Tier 2)'!Z24)</f>
        <v>0</v>
      </c>
      <c r="J32">
        <f>IF(General!F134="Tier 1",'Export - Costs'!B52,'Costs (Tier 2)'!Z25)</f>
        <v>0</v>
      </c>
      <c r="K32">
        <f>IF(General!F134="Tier 1",'Export - Costs'!B53,'Costs (Tier 2)'!Z26)</f>
        <v>0</v>
      </c>
      <c r="L32">
        <f>IF(General!F134="Tier 1",'Export - Costs'!B54,'Costs (Tier 2)'!Z27)</f>
        <v>0</v>
      </c>
      <c r="M32">
        <f>IF(General!$F$134="Tier 1",'Costs (Tier 1)'!AU$114,'Costs (Tier 2)'!$Z28)</f>
        <v>0</v>
      </c>
      <c r="N32">
        <f>IF(General!$F$134="Tier 1",'Costs (Tier 1)'!AV$114,'Costs (Tier 2)'!$Z29)</f>
        <v>0</v>
      </c>
      <c r="O32">
        <f>IF(General!$F$134="Tier 1",'Costs (Tier 1)'!AW$114,'Costs (Tier 2)'!$Z30)</f>
        <v>0</v>
      </c>
      <c r="P32">
        <f>IF(General!$F$134="Tier 1",'Costs (Tier 1)'!AX$114,'Costs (Tier 2)'!$Z31)</f>
        <v>0</v>
      </c>
      <c r="Q32">
        <f>IF(General!$F$134="Tier 1",'Costs (Tier 1)'!AY$114,'Costs (Tier 2)'!$Z32)</f>
        <v>0</v>
      </c>
      <c r="R32">
        <f>IF(General!$F$134="Tier 1",'Costs (Tier 1)'!AZ$114,'Costs (Tier 2)'!$Z33)</f>
        <v>0</v>
      </c>
      <c r="S32">
        <f>IF(General!$F$134="Tier 1",'Costs (Tier 1)'!BA$114,'Costs (Tier 2)'!$Z34)</f>
        <v>0</v>
      </c>
      <c r="T32">
        <f>IF(General!$F$134="Tier 1",'Costs (Tier 1)'!BB$114,'Costs (Tier 2)'!$Z35)</f>
        <v>0</v>
      </c>
      <c r="U32">
        <f>IF(General!$F$134="Tier 1",'Costs (Tier 1)'!BC$114,'Costs (Tier 2)'!$Z36)</f>
        <v>0</v>
      </c>
      <c r="V32">
        <f>IF(General!$F$134="Tier 1",'Costs (Tier 1)'!BD$114,'Costs (Tier 2)'!$Z37)</f>
        <v>0</v>
      </c>
      <c r="W32">
        <f>IF(General!$F$134="Tier 1",'Costs (Tier 1)'!BE$114,'Costs (Tier 2)'!$Z38)</f>
        <v>0</v>
      </c>
      <c r="X32">
        <f>IF(General!$F$134="Tier 1",'Costs (Tier 1)'!BF$114,'Costs (Tier 2)'!$Z39)</f>
        <v>0</v>
      </c>
      <c r="Y32">
        <f>IF(General!$F$134="Tier 1",'Costs (Tier 1)'!BG$114,'Costs (Tier 2)'!$Z40)</f>
        <v>0</v>
      </c>
      <c r="Z32">
        <f>IF(General!$F$134="Tier 1",'Costs (Tier 1)'!BH$114,'Costs (Tier 2)'!$Z41)</f>
        <v>0</v>
      </c>
      <c r="AA32">
        <f>IF(General!$F$134="Tier 1",'Costs (Tier 1)'!BI$114,'Costs (Tier 2)'!$Z42)</f>
        <v>0</v>
      </c>
      <c r="AB32">
        <f>IF(General!$F$134="Tier 1",'Costs (Tier 1)'!BJ$114,'Costs (Tier 2)'!$Z43)</f>
        <v>0</v>
      </c>
      <c r="AC32">
        <f>IF(General!$F$134="Tier 1",'Costs (Tier 1)'!BK$114,'Costs (Tier 2)'!$Z44)</f>
        <v>0</v>
      </c>
      <c r="AD32">
        <f>IF(General!$F$134="Tier 1",'Costs (Tier 1)'!BL$114,'Costs (Tier 2)'!$Z45)</f>
        <v>0</v>
      </c>
      <c r="AE32">
        <f>IF(General!$F$134="Tier 1",'Costs (Tier 1)'!BM$114,'Costs (Tier 2)'!$Z46)</f>
        <v>0</v>
      </c>
      <c r="AF32">
        <f>IF(General!$F$134="Tier 1",'Costs (Tier 1)'!BN$114,'Costs (Tier 2)'!$Z47)</f>
        <v>0</v>
      </c>
      <c r="AG32">
        <f>IF(General!$F$134="Tier 1",'Costs (Tier 1)'!BO$114,'Costs (Tier 2)'!$Z48)</f>
        <v>0</v>
      </c>
      <c r="AH32">
        <f>IF(General!$F$134="Tier 1",'Costs (Tier 1)'!BP$114,'Costs (Tier 2)'!$Z49)</f>
        <v>0</v>
      </c>
      <c r="AI32">
        <f>IF(General!$F$134="Tier 1",'Costs (Tier 1)'!BQ$114,'Costs (Tier 2)'!$Z50)</f>
        <v>0</v>
      </c>
      <c r="AJ32">
        <f>IF(General!$F$134="Tier 1",'Costs (Tier 1)'!BR$114,'Costs (Tier 2)'!$Z51)</f>
        <v>0</v>
      </c>
      <c r="AK32">
        <f>IF(General!$F$134="Tier 1",'Costs (Tier 1)'!BS$114,'Costs (Tier 2)'!$Z52)</f>
        <v>0</v>
      </c>
    </row>
    <row r="33" spans="1:37" x14ac:dyDescent="0.35">
      <c r="A33" t="s">
        <v>385</v>
      </c>
      <c r="C33">
        <f>IF(General!F134="Tier 1",'Export - Costs'!C45,'Export - Costs'!J47)</f>
        <v>0</v>
      </c>
      <c r="D33">
        <f>IF(General!F134="Tier 1",'Export - Costs'!C46,'Export - Costs'!J47)</f>
        <v>0</v>
      </c>
      <c r="E33">
        <f>IF(General!F134="Tier 1",'Export - Costs'!C47,'Costs (Tier 2)'!AA20)</f>
        <v>0</v>
      </c>
      <c r="F33">
        <f>IF(General!F134="Tier 1",'Export - Costs'!C48,'Costs (Tier 2)'!AA21)</f>
        <v>0</v>
      </c>
      <c r="G33">
        <f>IF(General!F134="Tier 1",'Export - Costs'!C49,'Costs (Tier 2)'!AA22)</f>
        <v>0</v>
      </c>
      <c r="H33">
        <f>IF(General!F134="Tier 1",'Export - Costs'!C50,'Costs (Tier 2)'!AA23)</f>
        <v>0</v>
      </c>
      <c r="I33">
        <f>IF(General!F134="Tier 1",'Export - Costs'!C51,'Costs (Tier 2)'!AA24)</f>
        <v>0</v>
      </c>
      <c r="J33">
        <f>IF(General!F134="Tier 1",'Export - Costs'!C52,'Costs (Tier 2)'!AA25)</f>
        <v>0</v>
      </c>
      <c r="K33">
        <f>IF(General!F134="Tier 1",'Export - Costs'!C53,'Costs (Tier 2)'!AA26)</f>
        <v>0</v>
      </c>
      <c r="L33">
        <f>IF(General!F134="Tier 1",'Export - Costs'!C54,'Costs (Tier 2)'!AA27)</f>
        <v>0</v>
      </c>
      <c r="M33">
        <f>IF(General!$F$134="Tier 1",'Costs (Tier 1)'!AU$115,'Costs (Tier 2)'!$AA28)</f>
        <v>0</v>
      </c>
      <c r="N33">
        <f>IF(General!$F$134="Tier 1",'Costs (Tier 1)'!AV$115,'Costs (Tier 2)'!$AA29)</f>
        <v>0</v>
      </c>
      <c r="O33">
        <f>IF(General!$F$134="Tier 1",'Costs (Tier 1)'!AW$115,'Costs (Tier 2)'!$AA30)</f>
        <v>0</v>
      </c>
      <c r="P33">
        <f>IF(General!$F$134="Tier 1",'Costs (Tier 1)'!AX$115,'Costs (Tier 2)'!$AA31)</f>
        <v>0</v>
      </c>
      <c r="Q33">
        <f>IF(General!$F$134="Tier 1",'Costs (Tier 1)'!AY$115,'Costs (Tier 2)'!$AA32)</f>
        <v>0</v>
      </c>
      <c r="R33">
        <f>IF(General!$F$134="Tier 1",'Costs (Tier 1)'!AZ$115,'Costs (Tier 2)'!$AA33)</f>
        <v>0</v>
      </c>
      <c r="S33">
        <f>IF(General!$F$134="Tier 1",'Costs (Tier 1)'!BA$115,'Costs (Tier 2)'!$AA34)</f>
        <v>0</v>
      </c>
      <c r="T33">
        <f>IF(General!$F$134="Tier 1",'Costs (Tier 1)'!BB$115,'Costs (Tier 2)'!$AA35)</f>
        <v>0</v>
      </c>
      <c r="U33">
        <f>IF(General!$F$134="Tier 1",'Costs (Tier 1)'!BC$115,'Costs (Tier 2)'!$AA36)</f>
        <v>0</v>
      </c>
      <c r="V33">
        <f>IF(General!$F$134="Tier 1",'Costs (Tier 1)'!BD$115,'Costs (Tier 2)'!$AA37)</f>
        <v>0</v>
      </c>
      <c r="W33">
        <f>IF(General!$F$134="Tier 1",'Costs (Tier 1)'!BE$115,'Costs (Tier 2)'!$AA38)</f>
        <v>0</v>
      </c>
      <c r="X33">
        <f>IF(General!$F$134="Tier 1",'Costs (Tier 1)'!BF$115,'Costs (Tier 2)'!$AA39)</f>
        <v>0</v>
      </c>
      <c r="Y33">
        <f>IF(General!$F$134="Tier 1",'Costs (Tier 1)'!BG$115,'Costs (Tier 2)'!$AA40)</f>
        <v>0</v>
      </c>
      <c r="Z33">
        <f>IF(General!$F$134="Tier 1",'Costs (Tier 1)'!BH$115,'Costs (Tier 2)'!$AA41)</f>
        <v>0</v>
      </c>
      <c r="AA33">
        <f>IF(General!$F$134="Tier 1",'Costs (Tier 1)'!BI$115,'Costs (Tier 2)'!$AA42)</f>
        <v>0</v>
      </c>
      <c r="AB33">
        <f>IF(General!$F$134="Tier 1",'Costs (Tier 1)'!BJ$115,'Costs (Tier 2)'!$AA43)</f>
        <v>0</v>
      </c>
      <c r="AC33">
        <f>IF(General!$F$134="Tier 1",'Costs (Tier 1)'!BK$115,'Costs (Tier 2)'!$AA44)</f>
        <v>0</v>
      </c>
      <c r="AD33">
        <f>IF(General!$F$134="Tier 1",'Costs (Tier 1)'!BL$115,'Costs (Tier 2)'!$AA45)</f>
        <v>0</v>
      </c>
      <c r="AE33">
        <f>IF(General!$F$134="Tier 1",'Costs (Tier 1)'!BM$115,'Costs (Tier 2)'!$AA46)</f>
        <v>0</v>
      </c>
      <c r="AF33">
        <f>IF(General!$F$134="Tier 1",'Costs (Tier 1)'!BN$115,'Costs (Tier 2)'!$AA47)</f>
        <v>0</v>
      </c>
      <c r="AG33">
        <f>IF(General!$F$134="Tier 1",'Costs (Tier 1)'!BO$115,'Costs (Tier 2)'!$AA48)</f>
        <v>0</v>
      </c>
      <c r="AH33">
        <f>IF(General!$F$134="Tier 1",'Costs (Tier 1)'!BP$115,'Costs (Tier 2)'!$AA49)</f>
        <v>0</v>
      </c>
      <c r="AI33">
        <f>IF(General!$F$134="Tier 1",'Costs (Tier 1)'!BQ$115,'Costs (Tier 2)'!$AA50)</f>
        <v>0</v>
      </c>
      <c r="AJ33">
        <f>IF(General!$F$134="Tier 1",'Costs (Tier 1)'!BR$115,'Costs (Tier 2)'!$AA51)</f>
        <v>0</v>
      </c>
      <c r="AK33">
        <f>IF(General!$F$134="Tier 1",'Costs (Tier 1)'!BS$115,'Costs (Tier 2)'!$AA52)</f>
        <v>0</v>
      </c>
    </row>
    <row r="34" spans="1:37" x14ac:dyDescent="0.35">
      <c r="A34" t="s">
        <v>386</v>
      </c>
      <c r="C34">
        <f>IF(General!F134="Tier 1",'Export - Costs'!D45,'Export - Costs'!K47)</f>
        <v>0</v>
      </c>
      <c r="D34">
        <f>IF(General!F134="Tier 1",'Export - Costs'!D46,'Export - Costs'!K47)</f>
        <v>0</v>
      </c>
      <c r="E34">
        <f>IF(General!F134="Tier 1",'Export - Costs'!D47,'Costs (Tier 2)'!AB20)</f>
        <v>0</v>
      </c>
      <c r="F34">
        <f>IF(General!F134="Tier 1",'Export - Costs'!D48,'Costs (Tier 2)'!AB21)</f>
        <v>0</v>
      </c>
      <c r="G34">
        <f>IF(General!F134="Tier 1",'Export - Costs'!D49,'Costs (Tier 2)'!AB22)</f>
        <v>0</v>
      </c>
      <c r="H34">
        <f>IF(General!F134="Tier 1",'Export - Costs'!D47,'Costs (Tier 2)'!AB23)</f>
        <v>0</v>
      </c>
      <c r="I34">
        <f>IF(General!F134="Tier 1",'Export - Costs'!D51,'Costs (Tier 2)'!AB24)</f>
        <v>0</v>
      </c>
      <c r="J34">
        <f>IF(General!F134="Tier 1",'Export - Costs'!D52,'Costs (Tier 2)'!AB25)</f>
        <v>0</v>
      </c>
      <c r="K34">
        <f>IF(General!F134="Tier 1",'Export - Costs'!D53,'Costs (Tier 2)'!AB26)</f>
        <v>0</v>
      </c>
      <c r="L34">
        <f>IF(General!F134="Tier 1",'Export - Costs'!D54,'Costs (Tier 2)'!AB27)</f>
        <v>0</v>
      </c>
      <c r="M34">
        <f>IF(General!$F$134="Tier 1",'Costs (Tier 1)'!AU$116,'Costs (Tier 2)'!$AB28)</f>
        <v>0</v>
      </c>
      <c r="N34">
        <f>IF(General!$F$134="Tier 1",'Costs (Tier 1)'!AV$116,'Costs (Tier 2)'!$AB29)</f>
        <v>0</v>
      </c>
      <c r="O34">
        <f>IF(General!$F$134="Tier 1",'Costs (Tier 1)'!AW$116,'Costs (Tier 2)'!$AB30)</f>
        <v>0</v>
      </c>
      <c r="P34">
        <f>IF(General!$F$134="Tier 1",'Costs (Tier 1)'!AX$116,'Costs (Tier 2)'!$AB31)</f>
        <v>0</v>
      </c>
      <c r="Q34">
        <f>IF(General!$F$134="Tier 1",'Costs (Tier 1)'!AY$116,'Costs (Tier 2)'!$AB32)</f>
        <v>0</v>
      </c>
      <c r="R34">
        <f>IF(General!$F$134="Tier 1",'Costs (Tier 1)'!AZ$116,'Costs (Tier 2)'!$AB33)</f>
        <v>0</v>
      </c>
      <c r="S34">
        <f>IF(General!$F$134="Tier 1",'Costs (Tier 1)'!BA$116,'Costs (Tier 2)'!$AB34)</f>
        <v>0</v>
      </c>
      <c r="T34">
        <f>IF(General!$F$134="Tier 1",'Costs (Tier 1)'!BB$116,'Costs (Tier 2)'!$AB35)</f>
        <v>0</v>
      </c>
      <c r="U34">
        <f>IF(General!$F$134="Tier 1",'Costs (Tier 1)'!BC$116,'Costs (Tier 2)'!$AB36)</f>
        <v>0</v>
      </c>
      <c r="V34">
        <f>IF(General!$F$134="Tier 1",'Costs (Tier 1)'!BD$116,'Costs (Tier 2)'!$AB37)</f>
        <v>0</v>
      </c>
      <c r="W34">
        <f>IF(General!$F$134="Tier 1",'Costs (Tier 1)'!BE$116,'Costs (Tier 2)'!$AB38)</f>
        <v>0</v>
      </c>
      <c r="X34">
        <f>IF(General!$F$134="Tier 1",'Costs (Tier 1)'!BF$116,'Costs (Tier 2)'!$AB39)</f>
        <v>0</v>
      </c>
      <c r="Y34">
        <f>IF(General!$F$134="Tier 1",'Costs (Tier 1)'!BG$116,'Costs (Tier 2)'!$AB40)</f>
        <v>0</v>
      </c>
      <c r="Z34">
        <f>IF(General!$F$134="Tier 1",'Costs (Tier 1)'!BH$116,'Costs (Tier 2)'!$AB41)</f>
        <v>0</v>
      </c>
      <c r="AA34">
        <f>IF(General!$F$134="Tier 1",'Costs (Tier 1)'!BI$116,'Costs (Tier 2)'!$AB42)</f>
        <v>0</v>
      </c>
      <c r="AB34">
        <f>IF(General!$F$134="Tier 1",'Costs (Tier 1)'!BJ$116,'Costs (Tier 2)'!$AB43)</f>
        <v>0</v>
      </c>
      <c r="AC34">
        <f>IF(General!$F$134="Tier 1",'Costs (Tier 1)'!BK$116,'Costs (Tier 2)'!$AB44)</f>
        <v>0</v>
      </c>
      <c r="AD34">
        <f>IF(General!$F$134="Tier 1",'Costs (Tier 1)'!BL$116,'Costs (Tier 2)'!$AB45)</f>
        <v>0</v>
      </c>
      <c r="AE34">
        <f>IF(General!$F$134="Tier 1",'Costs (Tier 1)'!BM$116,'Costs (Tier 2)'!$AB46)</f>
        <v>0</v>
      </c>
      <c r="AF34">
        <f>IF(General!$F$134="Tier 1",'Costs (Tier 1)'!BN$116,'Costs (Tier 2)'!$AB47)</f>
        <v>0</v>
      </c>
      <c r="AG34">
        <f>IF(General!$F$134="Tier 1",'Costs (Tier 1)'!BO$116,'Costs (Tier 2)'!$AB48)</f>
        <v>0</v>
      </c>
      <c r="AH34">
        <f>IF(General!$F$134="Tier 1",'Costs (Tier 1)'!BP$116,'Costs (Tier 2)'!$AB49)</f>
        <v>0</v>
      </c>
      <c r="AI34">
        <f>IF(General!$F$134="Tier 1",'Costs (Tier 1)'!BQ$116,'Costs (Tier 2)'!$AB50)</f>
        <v>0</v>
      </c>
      <c r="AJ34">
        <f>IF(General!$F$134="Tier 1",'Costs (Tier 1)'!BR$116,'Costs (Tier 2)'!$AB51)</f>
        <v>0</v>
      </c>
      <c r="AK34">
        <f>IF(General!$F$134="Tier 1",'Costs (Tier 1)'!BS$116,'Costs (Tier 2)'!$AB52)</f>
        <v>0</v>
      </c>
    </row>
    <row r="35" spans="1:37" x14ac:dyDescent="0.35">
      <c r="A35" t="s">
        <v>387</v>
      </c>
      <c r="C35">
        <f>IF(General!F134="Tier 1",'Export - Costs'!E45,'Export - Costs'!L47)</f>
        <v>0</v>
      </c>
      <c r="D35">
        <f>IF(General!F134="Tier 1",'Export - Costs'!E46,'Export - Costs'!L47)</f>
        <v>0</v>
      </c>
      <c r="E35">
        <f>IF(General!F134="Tier 1",'Export - Costs'!E45,'Costs (Tier 2)'!AC20)</f>
        <v>0</v>
      </c>
      <c r="F35">
        <f>IF(General!F134="Tier 1",'Export - Costs'!E48,'Costs (Tier 2)'!AC21)</f>
        <v>0</v>
      </c>
      <c r="G35">
        <f>IF(General!F134="Tier 1",'Export - Costs'!E49,'Costs (Tier 2)'!AC22)</f>
        <v>0</v>
      </c>
      <c r="H35">
        <f>IF(General!F134="Tier 1",'Export - Costs'!E50,'Costs (Tier 2)'!AC23)</f>
        <v>0</v>
      </c>
      <c r="I35">
        <f>IF(General!F134="Tier 1",'Export - Costs'!E51,'Costs (Tier 2)'!AC24)</f>
        <v>0</v>
      </c>
      <c r="J35">
        <f>IF(General!F134="Tier 1",'Export - Costs'!E52,'Costs (Tier 2)'!AC25)</f>
        <v>0</v>
      </c>
      <c r="K35">
        <f>IF(General!F134="Tier 1",'Export - Costs'!E53,'Costs (Tier 2)'!AC26)</f>
        <v>0</v>
      </c>
      <c r="L35">
        <f>IF(General!F134="Tier 1",'Export - Costs'!E54,'Costs (Tier 2)'!AC27)</f>
        <v>0</v>
      </c>
      <c r="M35">
        <f>IF(General!$F$134="Tier 1",'Costs (Tier 1)'!AU$117,'Costs (Tier 2)'!$AC28)</f>
        <v>0</v>
      </c>
      <c r="N35">
        <f>IF(General!$F$134="Tier 1",'Costs (Tier 1)'!AV$117,'Costs (Tier 2)'!$AC29)</f>
        <v>0</v>
      </c>
      <c r="O35">
        <f>IF(General!$F$134="Tier 1",'Costs (Tier 1)'!AW$117,'Costs (Tier 2)'!$AC30)</f>
        <v>0</v>
      </c>
      <c r="P35">
        <f>IF(General!$F$134="Tier 1",'Costs (Tier 1)'!AX$117,'Costs (Tier 2)'!$AC31)</f>
        <v>0</v>
      </c>
      <c r="Q35">
        <f>IF(General!$F$134="Tier 1",'Costs (Tier 1)'!AY$117,'Costs (Tier 2)'!$AC32)</f>
        <v>0</v>
      </c>
      <c r="R35">
        <f>IF(General!$F$134="Tier 1",'Costs (Tier 1)'!AZ$117,'Costs (Tier 2)'!$AC33)</f>
        <v>0</v>
      </c>
      <c r="S35">
        <f>IF(General!$F$134="Tier 1",'Costs (Tier 1)'!BA$117,'Costs (Tier 2)'!$AC34)</f>
        <v>0</v>
      </c>
      <c r="T35">
        <f>IF(General!$F$134="Tier 1",'Costs (Tier 1)'!BB$117,'Costs (Tier 2)'!$AC35)</f>
        <v>0</v>
      </c>
      <c r="U35">
        <f>IF(General!$F$134="Tier 1",'Costs (Tier 1)'!BC$117,'Costs (Tier 2)'!$AC36)</f>
        <v>0</v>
      </c>
      <c r="V35">
        <f>IF(General!$F$134="Tier 1",'Costs (Tier 1)'!BD$117,'Costs (Tier 2)'!$AC37)</f>
        <v>0</v>
      </c>
      <c r="W35">
        <f>IF(General!$F$134="Tier 1",'Costs (Tier 1)'!BE$117,'Costs (Tier 2)'!$AC38)</f>
        <v>0</v>
      </c>
      <c r="X35">
        <f>IF(General!$F$134="Tier 1",'Costs (Tier 1)'!BF$117,'Costs (Tier 2)'!$AC39)</f>
        <v>0</v>
      </c>
      <c r="Y35">
        <f>IF(General!$F$134="Tier 1",'Costs (Tier 1)'!BG$117,'Costs (Tier 2)'!$AC40)</f>
        <v>0</v>
      </c>
      <c r="Z35">
        <f>IF(General!$F$134="Tier 1",'Costs (Tier 1)'!BH$117,'Costs (Tier 2)'!$AC41)</f>
        <v>0</v>
      </c>
      <c r="AA35">
        <f>IF(General!$F$134="Tier 1",'Costs (Tier 1)'!BI$117,'Costs (Tier 2)'!$AC42)</f>
        <v>0</v>
      </c>
      <c r="AB35">
        <f>IF(General!$F$134="Tier 1",'Costs (Tier 1)'!BJ$117,'Costs (Tier 2)'!$AC43)</f>
        <v>0</v>
      </c>
      <c r="AC35">
        <f>IF(General!$F$134="Tier 1",'Costs (Tier 1)'!BK$117,'Costs (Tier 2)'!$AC44)</f>
        <v>0</v>
      </c>
      <c r="AD35">
        <f>IF(General!$F$134="Tier 1",'Costs (Tier 1)'!BL$117,'Costs (Tier 2)'!$AC45)</f>
        <v>0</v>
      </c>
      <c r="AE35">
        <f>IF(General!$F$134="Tier 1",'Costs (Tier 1)'!BM$117,'Costs (Tier 2)'!$AC46)</f>
        <v>0</v>
      </c>
      <c r="AF35">
        <f>IF(General!$F$134="Tier 1",'Costs (Tier 1)'!BN$117,'Costs (Tier 2)'!$AC47)</f>
        <v>0</v>
      </c>
      <c r="AG35">
        <f>IF(General!$F$134="Tier 1",'Costs (Tier 1)'!BO$117,'Costs (Tier 2)'!$AC48)</f>
        <v>0</v>
      </c>
      <c r="AH35">
        <f>IF(General!$F$134="Tier 1",'Costs (Tier 1)'!BP$117,'Costs (Tier 2)'!$AC49)</f>
        <v>0</v>
      </c>
      <c r="AI35">
        <f>IF(General!$F$134="Tier 1",'Costs (Tier 1)'!BQ$117,'Costs (Tier 2)'!$AC50)</f>
        <v>0</v>
      </c>
      <c r="AJ35">
        <f>IF(General!$F$134="Tier 1",'Costs (Tier 1)'!BR$117,'Costs (Tier 2)'!$AC51)</f>
        <v>0</v>
      </c>
      <c r="AK35">
        <f>IF(General!$F$134="Tier 1",'Costs (Tier 1)'!BS$117,'Costs (Tier 2)'!$AC52)</f>
        <v>0</v>
      </c>
    </row>
    <row r="36" spans="1:37" x14ac:dyDescent="0.35">
      <c r="A36" t="s">
        <v>388</v>
      </c>
      <c r="C36">
        <f>IF(General!F134="Tier 1",'Export - Costs'!F45,'Export - Costs'!M47)</f>
        <v>0</v>
      </c>
      <c r="D36">
        <f>IF(General!F134="Tier 1",'Export - Costs'!F46,'Export - Costs'!M47)</f>
        <v>0</v>
      </c>
      <c r="E36">
        <f>IF(General!F134="Tier 1",'Export - Costs'!F47,'Costs (Tier 2)'!AD20)</f>
        <v>0</v>
      </c>
      <c r="F36">
        <f>IF(General!F134="Tier 1",'Export - Costs'!F48,'Costs (Tier 2)'!AD21)</f>
        <v>0</v>
      </c>
      <c r="G36">
        <f>IF(General!F134="Tier 1",'Export - Costs'!F49,'Costs (Tier 2)'!AD22)</f>
        <v>0</v>
      </c>
      <c r="H36">
        <f>IF(General!F134="Tier 1",'Export - Costs'!F50,'Costs (Tier 2)'!AD23)</f>
        <v>0</v>
      </c>
      <c r="I36">
        <f>IF(General!F134="Tier 1",'Export - Costs'!F51,'Costs (Tier 2)'!AD24)</f>
        <v>0</v>
      </c>
      <c r="J36">
        <f>IF(General!F134="Tier 1",'Export - Costs'!F52,'Costs (Tier 2)'!AD25)</f>
        <v>0</v>
      </c>
      <c r="K36">
        <f>IF(General!F134="Tier 1",'Export - Costs'!F53,'Costs (Tier 2)'!AD26)</f>
        <v>0</v>
      </c>
      <c r="L36">
        <f>IF(General!F134="Tier 1",'Export - Costs'!F54,'Costs (Tier 2)'!AD27)</f>
        <v>0</v>
      </c>
      <c r="M36">
        <f>IF(General!$F$134="Tier 1",'Costs (Tier 1)'!AU$118,'Costs (Tier 2)'!$AD28)</f>
        <v>0</v>
      </c>
      <c r="N36">
        <f>IF(General!$F$134="Tier 1",'Costs (Tier 1)'!AV$118,'Costs (Tier 2)'!$AD29)</f>
        <v>0</v>
      </c>
      <c r="O36">
        <f>IF(General!$F$134="Tier 1",'Costs (Tier 1)'!AW$118,'Costs (Tier 2)'!$AD30)</f>
        <v>0</v>
      </c>
      <c r="P36">
        <f>IF(General!$F$134="Tier 1",'Costs (Tier 1)'!AX$118,'Costs (Tier 2)'!$AD31)</f>
        <v>0</v>
      </c>
      <c r="Q36">
        <f>IF(General!$F$134="Tier 1",'Costs (Tier 1)'!AY$118,'Costs (Tier 2)'!$AD32)</f>
        <v>0</v>
      </c>
      <c r="R36">
        <f>IF(General!$F$134="Tier 1",'Costs (Tier 1)'!AZ$118,'Costs (Tier 2)'!$AD33)</f>
        <v>0</v>
      </c>
      <c r="S36">
        <f>IF(General!$F$134="Tier 1",'Costs (Tier 1)'!BA$118,'Costs (Tier 2)'!$AD34)</f>
        <v>0</v>
      </c>
      <c r="T36">
        <f>IF(General!$F$134="Tier 1",'Costs (Tier 1)'!BB$118,'Costs (Tier 2)'!$AD35)</f>
        <v>0</v>
      </c>
      <c r="U36">
        <f>IF(General!$F$134="Tier 1",'Costs (Tier 1)'!BC$118,'Costs (Tier 2)'!$AD36)</f>
        <v>0</v>
      </c>
      <c r="V36">
        <f>IF(General!$F$134="Tier 1",'Costs (Tier 1)'!BD$118,'Costs (Tier 2)'!$AD37)</f>
        <v>0</v>
      </c>
      <c r="W36">
        <f>IF(General!$F$134="Tier 1",'Costs (Tier 1)'!BE$118,'Costs (Tier 2)'!$AD38)</f>
        <v>0</v>
      </c>
      <c r="X36">
        <f>IF(General!$F$134="Tier 1",'Costs (Tier 1)'!BF$118,'Costs (Tier 2)'!$AD39)</f>
        <v>0</v>
      </c>
      <c r="Y36">
        <f>IF(General!$F$134="Tier 1",'Costs (Tier 1)'!BG$118,'Costs (Tier 2)'!$AD40)</f>
        <v>0</v>
      </c>
      <c r="Z36">
        <f>IF(General!$F$134="Tier 1",'Costs (Tier 1)'!BH$118,'Costs (Tier 2)'!$AD41)</f>
        <v>0</v>
      </c>
      <c r="AA36">
        <f>IF(General!$F$134="Tier 1",'Costs (Tier 1)'!BI$118,'Costs (Tier 2)'!$AD42)</f>
        <v>0</v>
      </c>
      <c r="AB36">
        <f>IF(General!$F$134="Tier 1",'Costs (Tier 1)'!BJ$118,'Costs (Tier 2)'!$AD43)</f>
        <v>0</v>
      </c>
      <c r="AC36">
        <f>IF(General!$F$134="Tier 1",'Costs (Tier 1)'!BK$118,'Costs (Tier 2)'!$AD44)</f>
        <v>0</v>
      </c>
      <c r="AD36">
        <f>IF(General!$F$134="Tier 1",'Costs (Tier 1)'!BL$118,'Costs (Tier 2)'!$AD45)</f>
        <v>0</v>
      </c>
      <c r="AE36">
        <f>IF(General!$F$134="Tier 1",'Costs (Tier 1)'!BM$118,'Costs (Tier 2)'!$AD46)</f>
        <v>0</v>
      </c>
      <c r="AF36">
        <f>IF(General!$F$134="Tier 1",'Costs (Tier 1)'!BN$118,'Costs (Tier 2)'!$AD47)</f>
        <v>0</v>
      </c>
      <c r="AG36">
        <f>IF(General!$F$134="Tier 1",'Costs (Tier 1)'!BO$118,'Costs (Tier 2)'!$AD48)</f>
        <v>0</v>
      </c>
      <c r="AH36">
        <f>IF(General!$F$134="Tier 1",'Costs (Tier 1)'!BP$118,'Costs (Tier 2)'!$AD49)</f>
        <v>0</v>
      </c>
      <c r="AI36">
        <f>IF(General!$F$134="Tier 1",'Costs (Tier 1)'!BQ$118,'Costs (Tier 2)'!$AD50)</f>
        <v>0</v>
      </c>
      <c r="AJ36">
        <f>IF(General!$F$134="Tier 1",'Costs (Tier 1)'!BR$118,'Costs (Tier 2)'!$AD51)</f>
        <v>0</v>
      </c>
      <c r="AK36">
        <f>IF(General!$F$134="Tier 1",'Costs (Tier 1)'!BS$118,'Costs (Tier 2)'!$AD52)</f>
        <v>0</v>
      </c>
    </row>
    <row r="37" spans="1:37" x14ac:dyDescent="0.35">
      <c r="A37" t="s">
        <v>494</v>
      </c>
      <c r="C37">
        <f>IF(General!F134="Tier 1",'Costs (Tier 1)'!AU28,'Costs (Tier 2)'!Q140)</f>
        <v>0</v>
      </c>
      <c r="D37">
        <f>IF(General!F134="Tier 1",'Costs (Tier 1)'!AU29,'Costs (Tier 2)'!Q140)</f>
        <v>0</v>
      </c>
      <c r="E37">
        <f>IF(General!F134="Tier 1",'Costs (Tier 1)'!AU30,'Costs (Tier 2)'!AE20)</f>
        <v>0</v>
      </c>
      <c r="F37">
        <f>IF(General!F134="Tier 1",'Costs (Tier 1)'!AU31,'Costs (Tier 2)'!AE21)</f>
        <v>0</v>
      </c>
      <c r="G37">
        <f>IF(General!F134="Tier 1",'Costs (Tier 1)'!AU32,'Costs (Tier 2)'!AE22)</f>
        <v>0</v>
      </c>
      <c r="H37">
        <f>IF(General!F134="Tier 1",'Costs (Tier 1)'!AU33,'Costs (Tier 2)'!AE23)</f>
        <v>0</v>
      </c>
      <c r="I37">
        <f>IF(General!F134="Tier 1",'Costs (Tier 1)'!AU34,'Costs (Tier 2)'!AE24)</f>
        <v>0</v>
      </c>
      <c r="J37">
        <f>IF(General!F134="Tier 1",'Costs (Tier 1)'!AU35,'Costs (Tier 2)'!AE25)</f>
        <v>0</v>
      </c>
      <c r="K37">
        <f>IF(General!F134="Tier 1",'Costs (Tier 1)'!AU36,'Costs (Tier 2)'!AE26)</f>
        <v>0</v>
      </c>
      <c r="L37">
        <f>IF(General!F134="Tier 1",'Costs (Tier 1)'!AU37,'Costs (Tier 2)'!AE27)</f>
        <v>0</v>
      </c>
      <c r="M37">
        <f>IF(General!$F$134="Tier 1",'Costs (Tier 1)'!AU$119,'Costs (Tier 2)'!$AE28)</f>
        <v>0</v>
      </c>
      <c r="N37">
        <f>IF(General!$F$134="Tier 1",'Costs (Tier 1)'!AV$119,'Costs (Tier 2)'!$AE29)</f>
        <v>0</v>
      </c>
      <c r="O37">
        <f>IF(General!$F$134="Tier 1",'Costs (Tier 1)'!AW$119,'Costs (Tier 2)'!$AE30)</f>
        <v>0</v>
      </c>
      <c r="P37">
        <f>IF(General!$F$134="Tier 1",'Costs (Tier 1)'!AX$119,'Costs (Tier 2)'!$AE31)</f>
        <v>0</v>
      </c>
      <c r="Q37">
        <f>IF(General!$F$134="Tier 1",'Costs (Tier 1)'!AY$119,'Costs (Tier 2)'!$AE32)</f>
        <v>0</v>
      </c>
      <c r="R37">
        <f>IF(General!$F$134="Tier 1",'Costs (Tier 1)'!AZ$119,'Costs (Tier 2)'!$AE33)</f>
        <v>0</v>
      </c>
      <c r="S37">
        <f>IF(General!$F$134="Tier 1",'Costs (Tier 1)'!BA$119,'Costs (Tier 2)'!$AE34)</f>
        <v>0</v>
      </c>
      <c r="T37">
        <f>IF(General!$F$134="Tier 1",'Costs (Tier 1)'!BB$119,'Costs (Tier 2)'!$AE35)</f>
        <v>0</v>
      </c>
      <c r="U37">
        <f>IF(General!$F$134="Tier 1",'Costs (Tier 1)'!BC$119,'Costs (Tier 2)'!$AE36)</f>
        <v>0</v>
      </c>
      <c r="V37">
        <f>IF(General!$F$134="Tier 1",'Costs (Tier 1)'!BD$119,'Costs (Tier 2)'!$AE37)</f>
        <v>0</v>
      </c>
      <c r="W37">
        <f>IF(General!$F$134="Tier 1",'Costs (Tier 1)'!BE$119,'Costs (Tier 2)'!$AE38)</f>
        <v>0</v>
      </c>
      <c r="X37">
        <f>IF(General!$F$134="Tier 1",'Costs (Tier 1)'!BF$119,'Costs (Tier 2)'!$AE39)</f>
        <v>0</v>
      </c>
      <c r="Y37">
        <f>IF(General!$F$134="Tier 1",'Costs (Tier 1)'!BG$119,'Costs (Tier 2)'!$AE40)</f>
        <v>0</v>
      </c>
      <c r="Z37">
        <f>IF(General!$F$134="Tier 1",'Costs (Tier 1)'!BH$119,'Costs (Tier 2)'!$AE41)</f>
        <v>0</v>
      </c>
      <c r="AA37">
        <f>IF(General!$F$134="Tier 1",'Costs (Tier 1)'!BI$119,'Costs (Tier 2)'!$AE42)</f>
        <v>0</v>
      </c>
      <c r="AB37">
        <f>IF(General!$F$134="Tier 1",'Costs (Tier 1)'!BJ$119,'Costs (Tier 2)'!$AE43)</f>
        <v>0</v>
      </c>
      <c r="AC37">
        <f>IF(General!$F$134="Tier 1",'Costs (Tier 1)'!BK$119,'Costs (Tier 2)'!$AE44)</f>
        <v>0</v>
      </c>
      <c r="AD37">
        <f>IF(General!$F$134="Tier 1",'Costs (Tier 1)'!BL$119,'Costs (Tier 2)'!$AE45)</f>
        <v>0</v>
      </c>
      <c r="AE37">
        <f>IF(General!$F$134="Tier 1",'Costs (Tier 1)'!BM$119,'Costs (Tier 2)'!$AE46)</f>
        <v>0</v>
      </c>
      <c r="AF37">
        <f>IF(General!$F$134="Tier 1",'Costs (Tier 1)'!BN$119,'Costs (Tier 2)'!$AE47)</f>
        <v>0</v>
      </c>
      <c r="AG37">
        <f>IF(General!$F$134="Tier 1",'Costs (Tier 1)'!BO$119,'Costs (Tier 2)'!$AE48)</f>
        <v>0</v>
      </c>
      <c r="AH37">
        <f>IF(General!$F$134="Tier 1",'Costs (Tier 1)'!BP$119,'Costs (Tier 2)'!$AE49)</f>
        <v>0</v>
      </c>
      <c r="AI37">
        <f>IF(General!$F$134="Tier 1",'Costs (Tier 1)'!BQ$119,'Costs (Tier 2)'!$AE50)</f>
        <v>0</v>
      </c>
      <c r="AJ37">
        <f>IF(General!$F$134="Tier 1",'Costs (Tier 1)'!BR$119,'Costs (Tier 2)'!$AE51)</f>
        <v>0</v>
      </c>
      <c r="AK37">
        <f>IF(General!$F$134="Tier 1",'Costs (Tier 1)'!BS$119,'Costs (Tier 2)'!$AE52)</f>
        <v>0</v>
      </c>
    </row>
    <row r="40" spans="1:37" x14ac:dyDescent="0.35">
      <c r="A40" s="513" t="s">
        <v>784</v>
      </c>
      <c r="C40" t="s">
        <v>758</v>
      </c>
      <c r="D40" t="s">
        <v>357</v>
      </c>
      <c r="E40" t="s">
        <v>358</v>
      </c>
      <c r="F40" t="s">
        <v>359</v>
      </c>
      <c r="G40" t="s">
        <v>360</v>
      </c>
      <c r="H40" t="s">
        <v>361</v>
      </c>
      <c r="I40" t="s">
        <v>362</v>
      </c>
      <c r="J40" t="s">
        <v>363</v>
      </c>
      <c r="K40" t="s">
        <v>364</v>
      </c>
      <c r="L40" t="s">
        <v>365</v>
      </c>
      <c r="M40" t="s">
        <v>759</v>
      </c>
      <c r="N40" t="s">
        <v>760</v>
      </c>
      <c r="O40" t="s">
        <v>761</v>
      </c>
      <c r="P40" t="s">
        <v>762</v>
      </c>
      <c r="Q40" t="s">
        <v>763</v>
      </c>
      <c r="R40" t="s">
        <v>764</v>
      </c>
      <c r="S40" t="s">
        <v>765</v>
      </c>
      <c r="T40" t="s">
        <v>766</v>
      </c>
      <c r="U40" t="s">
        <v>767</v>
      </c>
      <c r="V40" t="s">
        <v>768</v>
      </c>
      <c r="W40" t="s">
        <v>769</v>
      </c>
      <c r="X40" t="s">
        <v>770</v>
      </c>
      <c r="Y40" t="s">
        <v>771</v>
      </c>
      <c r="Z40" t="s">
        <v>772</v>
      </c>
      <c r="AA40" t="s">
        <v>773</v>
      </c>
      <c r="AB40" t="s">
        <v>774</v>
      </c>
      <c r="AC40" t="s">
        <v>775</v>
      </c>
      <c r="AD40" t="s">
        <v>776</v>
      </c>
      <c r="AE40" t="s">
        <v>777</v>
      </c>
      <c r="AF40" t="s">
        <v>778</v>
      </c>
      <c r="AG40" t="s">
        <v>779</v>
      </c>
      <c r="AH40" t="s">
        <v>780</v>
      </c>
      <c r="AI40" t="s">
        <v>781</v>
      </c>
      <c r="AJ40" t="s">
        <v>782</v>
      </c>
      <c r="AK40" t="s">
        <v>783</v>
      </c>
    </row>
    <row r="42" spans="1:37" x14ac:dyDescent="0.35">
      <c r="A42" t="s">
        <v>384</v>
      </c>
      <c r="C42">
        <f>SUM(C147:C153,C183:C189)</f>
        <v>0</v>
      </c>
      <c r="D42">
        <f t="shared" ref="D42:AJ42" si="2">SUM(D147:D153,D183:D189)</f>
        <v>0</v>
      </c>
      <c r="E42">
        <f t="shared" si="2"/>
        <v>0</v>
      </c>
      <c r="F42">
        <f t="shared" si="2"/>
        <v>0</v>
      </c>
      <c r="G42">
        <f t="shared" si="2"/>
        <v>0</v>
      </c>
      <c r="H42">
        <f t="shared" si="2"/>
        <v>0</v>
      </c>
      <c r="I42">
        <f t="shared" si="2"/>
        <v>0</v>
      </c>
      <c r="J42">
        <f t="shared" si="2"/>
        <v>0</v>
      </c>
      <c r="K42">
        <f t="shared" si="2"/>
        <v>0</v>
      </c>
      <c r="L42">
        <f t="shared" si="2"/>
        <v>0</v>
      </c>
      <c r="M42">
        <f t="shared" si="2"/>
        <v>0</v>
      </c>
      <c r="N42">
        <f t="shared" si="2"/>
        <v>0</v>
      </c>
      <c r="O42">
        <f t="shared" si="2"/>
        <v>0</v>
      </c>
      <c r="P42">
        <f t="shared" si="2"/>
        <v>0</v>
      </c>
      <c r="Q42">
        <f t="shared" si="2"/>
        <v>0</v>
      </c>
      <c r="R42">
        <f t="shared" si="2"/>
        <v>0</v>
      </c>
      <c r="S42">
        <f t="shared" si="2"/>
        <v>0</v>
      </c>
      <c r="T42">
        <f t="shared" si="2"/>
        <v>0</v>
      </c>
      <c r="U42">
        <f t="shared" si="2"/>
        <v>0</v>
      </c>
      <c r="V42">
        <f t="shared" si="2"/>
        <v>0</v>
      </c>
      <c r="W42">
        <f t="shared" si="2"/>
        <v>0</v>
      </c>
      <c r="X42">
        <f t="shared" si="2"/>
        <v>0</v>
      </c>
      <c r="Y42">
        <f t="shared" si="2"/>
        <v>0</v>
      </c>
      <c r="Z42">
        <f t="shared" si="2"/>
        <v>0</v>
      </c>
      <c r="AA42">
        <f t="shared" si="2"/>
        <v>0</v>
      </c>
      <c r="AB42">
        <f t="shared" si="2"/>
        <v>0</v>
      </c>
      <c r="AC42">
        <f t="shared" si="2"/>
        <v>0</v>
      </c>
      <c r="AD42">
        <f t="shared" si="2"/>
        <v>0</v>
      </c>
      <c r="AE42">
        <f t="shared" si="2"/>
        <v>0</v>
      </c>
      <c r="AF42">
        <f t="shared" si="2"/>
        <v>0</v>
      </c>
      <c r="AG42">
        <f t="shared" si="2"/>
        <v>0</v>
      </c>
      <c r="AH42">
        <f t="shared" si="2"/>
        <v>0</v>
      </c>
      <c r="AI42">
        <f t="shared" si="2"/>
        <v>0</v>
      </c>
      <c r="AJ42">
        <f t="shared" si="2"/>
        <v>0</v>
      </c>
      <c r="AK42">
        <f>SUM(AK147:AK153,AK183:AK189)</f>
        <v>0</v>
      </c>
    </row>
    <row r="43" spans="1:37" x14ac:dyDescent="0.35">
      <c r="A43" t="s">
        <v>385</v>
      </c>
      <c r="C43">
        <f>SUM(C154:C160,C190:C196)</f>
        <v>0</v>
      </c>
      <c r="D43">
        <f t="shared" ref="D43:AK43" si="3">SUM(D154:D160,D190:D196)</f>
        <v>0</v>
      </c>
      <c r="E43">
        <f t="shared" si="3"/>
        <v>0</v>
      </c>
      <c r="F43">
        <f t="shared" si="3"/>
        <v>0</v>
      </c>
      <c r="G43">
        <f t="shared" si="3"/>
        <v>0</v>
      </c>
      <c r="H43">
        <f t="shared" si="3"/>
        <v>0</v>
      </c>
      <c r="I43">
        <f t="shared" si="3"/>
        <v>0</v>
      </c>
      <c r="J43">
        <f t="shared" si="3"/>
        <v>0</v>
      </c>
      <c r="K43">
        <f t="shared" si="3"/>
        <v>0</v>
      </c>
      <c r="L43">
        <f t="shared" si="3"/>
        <v>0</v>
      </c>
      <c r="M43">
        <f t="shared" si="3"/>
        <v>0</v>
      </c>
      <c r="N43">
        <f t="shared" si="3"/>
        <v>0</v>
      </c>
      <c r="O43">
        <f t="shared" si="3"/>
        <v>0</v>
      </c>
      <c r="P43">
        <f t="shared" si="3"/>
        <v>0</v>
      </c>
      <c r="Q43">
        <f t="shared" si="3"/>
        <v>0</v>
      </c>
      <c r="R43">
        <f t="shared" si="3"/>
        <v>0</v>
      </c>
      <c r="S43">
        <f t="shared" si="3"/>
        <v>0</v>
      </c>
      <c r="T43">
        <f t="shared" si="3"/>
        <v>0</v>
      </c>
      <c r="U43">
        <f t="shared" si="3"/>
        <v>0</v>
      </c>
      <c r="V43">
        <f t="shared" si="3"/>
        <v>0</v>
      </c>
      <c r="W43">
        <f t="shared" si="3"/>
        <v>0</v>
      </c>
      <c r="X43">
        <f t="shared" si="3"/>
        <v>0</v>
      </c>
      <c r="Y43">
        <f t="shared" si="3"/>
        <v>0</v>
      </c>
      <c r="Z43">
        <f t="shared" si="3"/>
        <v>0</v>
      </c>
      <c r="AA43">
        <f t="shared" si="3"/>
        <v>0</v>
      </c>
      <c r="AB43">
        <f t="shared" si="3"/>
        <v>0</v>
      </c>
      <c r="AC43">
        <f t="shared" si="3"/>
        <v>0</v>
      </c>
      <c r="AD43">
        <f t="shared" si="3"/>
        <v>0</v>
      </c>
      <c r="AE43">
        <f t="shared" si="3"/>
        <v>0</v>
      </c>
      <c r="AF43">
        <f t="shared" si="3"/>
        <v>0</v>
      </c>
      <c r="AG43">
        <f t="shared" si="3"/>
        <v>0</v>
      </c>
      <c r="AH43">
        <f t="shared" si="3"/>
        <v>0</v>
      </c>
      <c r="AI43">
        <f t="shared" si="3"/>
        <v>0</v>
      </c>
      <c r="AJ43">
        <f t="shared" si="3"/>
        <v>0</v>
      </c>
      <c r="AK43">
        <f t="shared" si="3"/>
        <v>0</v>
      </c>
    </row>
    <row r="44" spans="1:37" x14ac:dyDescent="0.35">
      <c r="A44" t="s">
        <v>386</v>
      </c>
      <c r="C44">
        <f>SUM(C161:C167,C197:C203)</f>
        <v>0</v>
      </c>
      <c r="D44">
        <f t="shared" ref="D44:AK44" si="4">SUM(D161:D167,D197:D203)</f>
        <v>0</v>
      </c>
      <c r="E44">
        <f t="shared" si="4"/>
        <v>0</v>
      </c>
      <c r="F44">
        <f t="shared" si="4"/>
        <v>0</v>
      </c>
      <c r="G44">
        <f t="shared" si="4"/>
        <v>0</v>
      </c>
      <c r="H44">
        <f t="shared" si="4"/>
        <v>0</v>
      </c>
      <c r="I44">
        <f t="shared" si="4"/>
        <v>0</v>
      </c>
      <c r="J44">
        <f t="shared" si="4"/>
        <v>0</v>
      </c>
      <c r="K44">
        <f t="shared" si="4"/>
        <v>0</v>
      </c>
      <c r="L44">
        <f t="shared" si="4"/>
        <v>0</v>
      </c>
      <c r="M44">
        <f t="shared" si="4"/>
        <v>0</v>
      </c>
      <c r="N44">
        <f t="shared" si="4"/>
        <v>0</v>
      </c>
      <c r="O44">
        <f t="shared" si="4"/>
        <v>0</v>
      </c>
      <c r="P44">
        <f t="shared" si="4"/>
        <v>0</v>
      </c>
      <c r="Q44">
        <f t="shared" si="4"/>
        <v>0</v>
      </c>
      <c r="R44">
        <f t="shared" si="4"/>
        <v>0</v>
      </c>
      <c r="S44">
        <f t="shared" si="4"/>
        <v>0</v>
      </c>
      <c r="T44">
        <f t="shared" si="4"/>
        <v>0</v>
      </c>
      <c r="U44">
        <f t="shared" si="4"/>
        <v>0</v>
      </c>
      <c r="V44">
        <f t="shared" si="4"/>
        <v>0</v>
      </c>
      <c r="W44">
        <f t="shared" si="4"/>
        <v>0</v>
      </c>
      <c r="X44">
        <f t="shared" si="4"/>
        <v>0</v>
      </c>
      <c r="Y44">
        <f t="shared" si="4"/>
        <v>0</v>
      </c>
      <c r="Z44">
        <f t="shared" si="4"/>
        <v>0</v>
      </c>
      <c r="AA44">
        <f t="shared" si="4"/>
        <v>0</v>
      </c>
      <c r="AB44">
        <f t="shared" si="4"/>
        <v>0</v>
      </c>
      <c r="AC44">
        <f t="shared" si="4"/>
        <v>0</v>
      </c>
      <c r="AD44">
        <f t="shared" si="4"/>
        <v>0</v>
      </c>
      <c r="AE44">
        <f t="shared" si="4"/>
        <v>0</v>
      </c>
      <c r="AF44">
        <f t="shared" si="4"/>
        <v>0</v>
      </c>
      <c r="AG44">
        <f t="shared" si="4"/>
        <v>0</v>
      </c>
      <c r="AH44">
        <f t="shared" si="4"/>
        <v>0</v>
      </c>
      <c r="AI44">
        <f t="shared" si="4"/>
        <v>0</v>
      </c>
      <c r="AJ44">
        <f t="shared" si="4"/>
        <v>0</v>
      </c>
      <c r="AK44">
        <f t="shared" si="4"/>
        <v>0</v>
      </c>
    </row>
    <row r="45" spans="1:37" x14ac:dyDescent="0.35">
      <c r="A45" t="s">
        <v>387</v>
      </c>
      <c r="C45">
        <f>SUM(C168:C174,C204:C210)</f>
        <v>0</v>
      </c>
      <c r="D45">
        <f t="shared" ref="D45:AK45" si="5">SUM(D168:D174,D204:D210)</f>
        <v>0</v>
      </c>
      <c r="E45">
        <f t="shared" si="5"/>
        <v>0</v>
      </c>
      <c r="F45">
        <f t="shared" si="5"/>
        <v>0</v>
      </c>
      <c r="G45">
        <f t="shared" si="5"/>
        <v>0</v>
      </c>
      <c r="H45">
        <f t="shared" si="5"/>
        <v>0</v>
      </c>
      <c r="I45">
        <f t="shared" si="5"/>
        <v>0</v>
      </c>
      <c r="J45">
        <f t="shared" si="5"/>
        <v>0</v>
      </c>
      <c r="K45">
        <f t="shared" si="5"/>
        <v>0</v>
      </c>
      <c r="L45">
        <f t="shared" si="5"/>
        <v>0</v>
      </c>
      <c r="M45">
        <f t="shared" si="5"/>
        <v>0</v>
      </c>
      <c r="N45">
        <f t="shared" si="5"/>
        <v>0</v>
      </c>
      <c r="O45">
        <f t="shared" si="5"/>
        <v>0</v>
      </c>
      <c r="P45">
        <f t="shared" si="5"/>
        <v>0</v>
      </c>
      <c r="Q45">
        <f t="shared" si="5"/>
        <v>0</v>
      </c>
      <c r="R45">
        <f t="shared" si="5"/>
        <v>0</v>
      </c>
      <c r="S45">
        <f t="shared" si="5"/>
        <v>0</v>
      </c>
      <c r="T45">
        <f t="shared" si="5"/>
        <v>0</v>
      </c>
      <c r="U45">
        <f t="shared" si="5"/>
        <v>0</v>
      </c>
      <c r="V45">
        <f t="shared" si="5"/>
        <v>0</v>
      </c>
      <c r="W45">
        <f t="shared" si="5"/>
        <v>0</v>
      </c>
      <c r="X45">
        <f t="shared" si="5"/>
        <v>0</v>
      </c>
      <c r="Y45">
        <f t="shared" si="5"/>
        <v>0</v>
      </c>
      <c r="Z45">
        <f t="shared" si="5"/>
        <v>0</v>
      </c>
      <c r="AA45">
        <f t="shared" si="5"/>
        <v>0</v>
      </c>
      <c r="AB45">
        <f t="shared" si="5"/>
        <v>0</v>
      </c>
      <c r="AC45">
        <f t="shared" si="5"/>
        <v>0</v>
      </c>
      <c r="AD45">
        <f t="shared" si="5"/>
        <v>0</v>
      </c>
      <c r="AE45">
        <f t="shared" si="5"/>
        <v>0</v>
      </c>
      <c r="AF45">
        <f t="shared" si="5"/>
        <v>0</v>
      </c>
      <c r="AG45">
        <f t="shared" si="5"/>
        <v>0</v>
      </c>
      <c r="AH45">
        <f t="shared" si="5"/>
        <v>0</v>
      </c>
      <c r="AI45">
        <f t="shared" si="5"/>
        <v>0</v>
      </c>
      <c r="AJ45">
        <f t="shared" si="5"/>
        <v>0</v>
      </c>
      <c r="AK45">
        <f t="shared" si="5"/>
        <v>0</v>
      </c>
    </row>
    <row r="46" spans="1:37" x14ac:dyDescent="0.35">
      <c r="A46" t="s">
        <v>388</v>
      </c>
      <c r="C46">
        <f>SUM(C175:C181,C211:C217)</f>
        <v>0</v>
      </c>
      <c r="D46">
        <f t="shared" ref="D46:AK46" si="6">SUM(D175:D181,D211:D217)</f>
        <v>0</v>
      </c>
      <c r="E46">
        <f t="shared" si="6"/>
        <v>0</v>
      </c>
      <c r="F46">
        <f t="shared" si="6"/>
        <v>0</v>
      </c>
      <c r="G46">
        <f t="shared" si="6"/>
        <v>0</v>
      </c>
      <c r="H46">
        <f t="shared" si="6"/>
        <v>0</v>
      </c>
      <c r="I46">
        <f t="shared" si="6"/>
        <v>0</v>
      </c>
      <c r="J46">
        <f t="shared" si="6"/>
        <v>0</v>
      </c>
      <c r="K46">
        <f t="shared" si="6"/>
        <v>0</v>
      </c>
      <c r="L46">
        <f t="shared" si="6"/>
        <v>0</v>
      </c>
      <c r="M46">
        <f t="shared" si="6"/>
        <v>0</v>
      </c>
      <c r="N46">
        <f t="shared" si="6"/>
        <v>0</v>
      </c>
      <c r="O46">
        <f t="shared" si="6"/>
        <v>0</v>
      </c>
      <c r="P46">
        <f t="shared" si="6"/>
        <v>0</v>
      </c>
      <c r="Q46">
        <f t="shared" si="6"/>
        <v>0</v>
      </c>
      <c r="R46">
        <f t="shared" si="6"/>
        <v>0</v>
      </c>
      <c r="S46">
        <f t="shared" si="6"/>
        <v>0</v>
      </c>
      <c r="T46">
        <f t="shared" si="6"/>
        <v>0</v>
      </c>
      <c r="U46">
        <f t="shared" si="6"/>
        <v>0</v>
      </c>
      <c r="V46">
        <f t="shared" si="6"/>
        <v>0</v>
      </c>
      <c r="W46">
        <f t="shared" si="6"/>
        <v>0</v>
      </c>
      <c r="X46">
        <f t="shared" si="6"/>
        <v>0</v>
      </c>
      <c r="Y46">
        <f t="shared" si="6"/>
        <v>0</v>
      </c>
      <c r="Z46">
        <f t="shared" si="6"/>
        <v>0</v>
      </c>
      <c r="AA46">
        <f t="shared" si="6"/>
        <v>0</v>
      </c>
      <c r="AB46">
        <f t="shared" si="6"/>
        <v>0</v>
      </c>
      <c r="AC46">
        <f t="shared" si="6"/>
        <v>0</v>
      </c>
      <c r="AD46">
        <f t="shared" si="6"/>
        <v>0</v>
      </c>
      <c r="AE46">
        <f t="shared" si="6"/>
        <v>0</v>
      </c>
      <c r="AF46">
        <f t="shared" si="6"/>
        <v>0</v>
      </c>
      <c r="AG46">
        <f t="shared" si="6"/>
        <v>0</v>
      </c>
      <c r="AH46">
        <f t="shared" si="6"/>
        <v>0</v>
      </c>
      <c r="AI46">
        <f t="shared" si="6"/>
        <v>0</v>
      </c>
      <c r="AJ46">
        <f t="shared" si="6"/>
        <v>0</v>
      </c>
      <c r="AK46">
        <f t="shared" si="6"/>
        <v>0</v>
      </c>
    </row>
    <row r="48" spans="1:37" x14ac:dyDescent="0.35">
      <c r="A48" s="680" t="s">
        <v>785</v>
      </c>
      <c r="C48" s="681">
        <v>0</v>
      </c>
      <c r="D48" s="681">
        <f t="shared" ref="D48:AK48" si="7">C48+1</f>
        <v>1</v>
      </c>
      <c r="E48" s="681">
        <f t="shared" si="7"/>
        <v>2</v>
      </c>
      <c r="F48" s="681">
        <f t="shared" si="7"/>
        <v>3</v>
      </c>
      <c r="G48" s="681">
        <f t="shared" si="7"/>
        <v>4</v>
      </c>
      <c r="H48" s="681">
        <f t="shared" si="7"/>
        <v>5</v>
      </c>
      <c r="I48" s="681">
        <f t="shared" si="7"/>
        <v>6</v>
      </c>
      <c r="J48" s="681">
        <f t="shared" si="7"/>
        <v>7</v>
      </c>
      <c r="K48" s="681">
        <f t="shared" si="7"/>
        <v>8</v>
      </c>
      <c r="L48" s="681">
        <f t="shared" si="7"/>
        <v>9</v>
      </c>
      <c r="M48" s="681">
        <f>L48+1</f>
        <v>10</v>
      </c>
      <c r="N48" s="681">
        <f t="shared" si="7"/>
        <v>11</v>
      </c>
      <c r="O48" s="681">
        <f t="shared" si="7"/>
        <v>12</v>
      </c>
      <c r="P48" s="681">
        <f t="shared" si="7"/>
        <v>13</v>
      </c>
      <c r="Q48" s="681">
        <f t="shared" si="7"/>
        <v>14</v>
      </c>
      <c r="R48" s="681">
        <f t="shared" si="7"/>
        <v>15</v>
      </c>
      <c r="S48" s="681">
        <f t="shared" si="7"/>
        <v>16</v>
      </c>
      <c r="T48" s="681">
        <f t="shared" si="7"/>
        <v>17</v>
      </c>
      <c r="U48" s="681">
        <f t="shared" si="7"/>
        <v>18</v>
      </c>
      <c r="V48" s="681">
        <f t="shared" si="7"/>
        <v>19</v>
      </c>
      <c r="W48" s="681">
        <f t="shared" si="7"/>
        <v>20</v>
      </c>
      <c r="X48" s="681">
        <f t="shared" si="7"/>
        <v>21</v>
      </c>
      <c r="Y48" s="681">
        <f t="shared" si="7"/>
        <v>22</v>
      </c>
      <c r="Z48" s="681">
        <f t="shared" si="7"/>
        <v>23</v>
      </c>
      <c r="AA48" s="681">
        <f t="shared" si="7"/>
        <v>24</v>
      </c>
      <c r="AB48" s="681">
        <f t="shared" si="7"/>
        <v>25</v>
      </c>
      <c r="AC48" s="681">
        <f t="shared" si="7"/>
        <v>26</v>
      </c>
      <c r="AD48" s="681">
        <f t="shared" si="7"/>
        <v>27</v>
      </c>
      <c r="AE48" s="681">
        <f t="shared" si="7"/>
        <v>28</v>
      </c>
      <c r="AF48" s="681">
        <f t="shared" si="7"/>
        <v>29</v>
      </c>
      <c r="AG48" s="681">
        <f t="shared" si="7"/>
        <v>30</v>
      </c>
      <c r="AH48" s="681">
        <f t="shared" si="7"/>
        <v>31</v>
      </c>
      <c r="AI48" s="681">
        <f t="shared" si="7"/>
        <v>32</v>
      </c>
      <c r="AJ48" s="681">
        <f t="shared" si="7"/>
        <v>33</v>
      </c>
      <c r="AK48" s="681">
        <f t="shared" si="7"/>
        <v>34</v>
      </c>
    </row>
    <row r="49" spans="1:37" x14ac:dyDescent="0.35">
      <c r="A49" s="513" t="s">
        <v>786</v>
      </c>
      <c r="C49">
        <f t="shared" ref="C49:AK49" si="8">SUM(C32:C37)</f>
        <v>0</v>
      </c>
      <c r="D49">
        <f t="shared" si="8"/>
        <v>0</v>
      </c>
      <c r="E49">
        <f t="shared" si="8"/>
        <v>0</v>
      </c>
      <c r="F49">
        <f t="shared" si="8"/>
        <v>0</v>
      </c>
      <c r="G49">
        <f t="shared" si="8"/>
        <v>0</v>
      </c>
      <c r="H49">
        <f t="shared" si="8"/>
        <v>0</v>
      </c>
      <c r="I49">
        <f t="shared" si="8"/>
        <v>0</v>
      </c>
      <c r="J49">
        <f t="shared" si="8"/>
        <v>0</v>
      </c>
      <c r="K49">
        <f t="shared" si="8"/>
        <v>0</v>
      </c>
      <c r="L49">
        <f t="shared" si="8"/>
        <v>0</v>
      </c>
      <c r="M49">
        <f t="shared" si="8"/>
        <v>0</v>
      </c>
      <c r="N49">
        <f t="shared" si="8"/>
        <v>0</v>
      </c>
      <c r="O49">
        <f t="shared" si="8"/>
        <v>0</v>
      </c>
      <c r="P49">
        <f t="shared" si="8"/>
        <v>0</v>
      </c>
      <c r="Q49">
        <f t="shared" si="8"/>
        <v>0</v>
      </c>
      <c r="R49">
        <f t="shared" si="8"/>
        <v>0</v>
      </c>
      <c r="S49">
        <f t="shared" si="8"/>
        <v>0</v>
      </c>
      <c r="T49">
        <f t="shared" si="8"/>
        <v>0</v>
      </c>
      <c r="U49">
        <f t="shared" si="8"/>
        <v>0</v>
      </c>
      <c r="V49">
        <f t="shared" si="8"/>
        <v>0</v>
      </c>
      <c r="W49">
        <f t="shared" si="8"/>
        <v>0</v>
      </c>
      <c r="X49">
        <f t="shared" si="8"/>
        <v>0</v>
      </c>
      <c r="Y49">
        <f t="shared" si="8"/>
        <v>0</v>
      </c>
      <c r="Z49">
        <f t="shared" si="8"/>
        <v>0</v>
      </c>
      <c r="AA49">
        <f t="shared" si="8"/>
        <v>0</v>
      </c>
      <c r="AB49">
        <f t="shared" si="8"/>
        <v>0</v>
      </c>
      <c r="AC49">
        <f t="shared" si="8"/>
        <v>0</v>
      </c>
      <c r="AD49">
        <f t="shared" si="8"/>
        <v>0</v>
      </c>
      <c r="AE49">
        <f t="shared" si="8"/>
        <v>0</v>
      </c>
      <c r="AF49">
        <f t="shared" si="8"/>
        <v>0</v>
      </c>
      <c r="AG49">
        <f t="shared" si="8"/>
        <v>0</v>
      </c>
      <c r="AH49">
        <f t="shared" si="8"/>
        <v>0</v>
      </c>
      <c r="AI49">
        <f t="shared" si="8"/>
        <v>0</v>
      </c>
      <c r="AJ49">
        <f t="shared" si="8"/>
        <v>0</v>
      </c>
      <c r="AK49">
        <f t="shared" si="8"/>
        <v>0</v>
      </c>
    </row>
    <row r="50" spans="1:37" x14ac:dyDescent="0.35">
      <c r="A50" s="513" t="s">
        <v>787</v>
      </c>
      <c r="C50">
        <f t="shared" ref="C50:L50" si="9">SUM(C$42:C$46)</f>
        <v>0</v>
      </c>
      <c r="D50">
        <f t="shared" si="9"/>
        <v>0</v>
      </c>
      <c r="E50">
        <f t="shared" si="9"/>
        <v>0</v>
      </c>
      <c r="F50">
        <f t="shared" si="9"/>
        <v>0</v>
      </c>
      <c r="G50">
        <f t="shared" si="9"/>
        <v>0</v>
      </c>
      <c r="H50">
        <f t="shared" si="9"/>
        <v>0</v>
      </c>
      <c r="I50">
        <f t="shared" si="9"/>
        <v>0</v>
      </c>
      <c r="J50">
        <f t="shared" si="9"/>
        <v>0</v>
      </c>
      <c r="K50">
        <f t="shared" si="9"/>
        <v>0</v>
      </c>
      <c r="L50">
        <f t="shared" si="9"/>
        <v>0</v>
      </c>
      <c r="M50">
        <f t="shared" ref="M50:AK50" si="10">SUM(M$42:M$46)</f>
        <v>0</v>
      </c>
      <c r="N50">
        <f t="shared" si="10"/>
        <v>0</v>
      </c>
      <c r="O50">
        <f t="shared" si="10"/>
        <v>0</v>
      </c>
      <c r="P50">
        <f t="shared" si="10"/>
        <v>0</v>
      </c>
      <c r="Q50">
        <f t="shared" si="10"/>
        <v>0</v>
      </c>
      <c r="R50">
        <f t="shared" si="10"/>
        <v>0</v>
      </c>
      <c r="S50">
        <f t="shared" si="10"/>
        <v>0</v>
      </c>
      <c r="T50">
        <f t="shared" si="10"/>
        <v>0</v>
      </c>
      <c r="U50">
        <f t="shared" si="10"/>
        <v>0</v>
      </c>
      <c r="V50">
        <f t="shared" si="10"/>
        <v>0</v>
      </c>
      <c r="W50">
        <f t="shared" si="10"/>
        <v>0</v>
      </c>
      <c r="X50">
        <f t="shared" si="10"/>
        <v>0</v>
      </c>
      <c r="Y50">
        <f t="shared" si="10"/>
        <v>0</v>
      </c>
      <c r="Z50">
        <f t="shared" si="10"/>
        <v>0</v>
      </c>
      <c r="AA50">
        <f t="shared" si="10"/>
        <v>0</v>
      </c>
      <c r="AB50">
        <f t="shared" si="10"/>
        <v>0</v>
      </c>
      <c r="AC50">
        <f t="shared" si="10"/>
        <v>0</v>
      </c>
      <c r="AD50">
        <f t="shared" si="10"/>
        <v>0</v>
      </c>
      <c r="AE50">
        <f t="shared" si="10"/>
        <v>0</v>
      </c>
      <c r="AF50">
        <f t="shared" si="10"/>
        <v>0</v>
      </c>
      <c r="AG50">
        <f t="shared" si="10"/>
        <v>0</v>
      </c>
      <c r="AH50">
        <f t="shared" si="10"/>
        <v>0</v>
      </c>
      <c r="AI50">
        <f t="shared" si="10"/>
        <v>0</v>
      </c>
      <c r="AJ50">
        <f t="shared" si="10"/>
        <v>0</v>
      </c>
      <c r="AK50">
        <f t="shared" si="10"/>
        <v>0</v>
      </c>
    </row>
    <row r="51" spans="1:37" x14ac:dyDescent="0.35">
      <c r="A51" s="513" t="s">
        <v>788</v>
      </c>
      <c r="C51">
        <f t="shared" ref="C51:AK51" si="11">C50-C49</f>
        <v>0</v>
      </c>
      <c r="D51">
        <f t="shared" si="11"/>
        <v>0</v>
      </c>
      <c r="E51">
        <f t="shared" si="11"/>
        <v>0</v>
      </c>
      <c r="F51">
        <f t="shared" si="11"/>
        <v>0</v>
      </c>
      <c r="G51">
        <f t="shared" si="11"/>
        <v>0</v>
      </c>
      <c r="H51">
        <f t="shared" si="11"/>
        <v>0</v>
      </c>
      <c r="I51">
        <f t="shared" si="11"/>
        <v>0</v>
      </c>
      <c r="J51">
        <f t="shared" si="11"/>
        <v>0</v>
      </c>
      <c r="K51">
        <f t="shared" si="11"/>
        <v>0</v>
      </c>
      <c r="L51">
        <f t="shared" si="11"/>
        <v>0</v>
      </c>
      <c r="M51">
        <f t="shared" si="11"/>
        <v>0</v>
      </c>
      <c r="N51">
        <f t="shared" si="11"/>
        <v>0</v>
      </c>
      <c r="O51">
        <f t="shared" si="11"/>
        <v>0</v>
      </c>
      <c r="P51">
        <f t="shared" si="11"/>
        <v>0</v>
      </c>
      <c r="Q51">
        <f t="shared" si="11"/>
        <v>0</v>
      </c>
      <c r="R51">
        <f t="shared" si="11"/>
        <v>0</v>
      </c>
      <c r="S51">
        <f t="shared" si="11"/>
        <v>0</v>
      </c>
      <c r="T51">
        <f t="shared" si="11"/>
        <v>0</v>
      </c>
      <c r="U51">
        <f t="shared" si="11"/>
        <v>0</v>
      </c>
      <c r="V51">
        <f t="shared" si="11"/>
        <v>0</v>
      </c>
      <c r="W51">
        <f t="shared" si="11"/>
        <v>0</v>
      </c>
      <c r="X51">
        <f t="shared" si="11"/>
        <v>0</v>
      </c>
      <c r="Y51">
        <f t="shared" si="11"/>
        <v>0</v>
      </c>
      <c r="Z51">
        <f t="shared" si="11"/>
        <v>0</v>
      </c>
      <c r="AA51">
        <f t="shared" si="11"/>
        <v>0</v>
      </c>
      <c r="AB51">
        <f t="shared" si="11"/>
        <v>0</v>
      </c>
      <c r="AC51">
        <f t="shared" si="11"/>
        <v>0</v>
      </c>
      <c r="AD51">
        <f t="shared" si="11"/>
        <v>0</v>
      </c>
      <c r="AE51">
        <f t="shared" si="11"/>
        <v>0</v>
      </c>
      <c r="AF51">
        <f t="shared" si="11"/>
        <v>0</v>
      </c>
      <c r="AG51">
        <f t="shared" si="11"/>
        <v>0</v>
      </c>
      <c r="AH51">
        <f t="shared" si="11"/>
        <v>0</v>
      </c>
      <c r="AI51">
        <f t="shared" si="11"/>
        <v>0</v>
      </c>
      <c r="AJ51">
        <f t="shared" si="11"/>
        <v>0</v>
      </c>
      <c r="AK51">
        <f t="shared" si="11"/>
        <v>0</v>
      </c>
    </row>
    <row r="52" spans="1:37" x14ac:dyDescent="0.35">
      <c r="A52" s="513"/>
    </row>
    <row r="53" spans="1:37" x14ac:dyDescent="0.35">
      <c r="A53" s="680" t="s">
        <v>789</v>
      </c>
    </row>
    <row r="54" spans="1:37" x14ac:dyDescent="0.35">
      <c r="A54" s="513" t="s">
        <v>753</v>
      </c>
      <c r="C54">
        <f>C49</f>
        <v>0</v>
      </c>
      <c r="D54">
        <f>D49/(1+Dashboard!$C$8)^D48</f>
        <v>0</v>
      </c>
      <c r="E54">
        <f>E49/(1+Dashboard!$C$8)^E48</f>
        <v>0</v>
      </c>
      <c r="F54">
        <f>F49/(1+Dashboard!$C$8)^F48</f>
        <v>0</v>
      </c>
      <c r="G54">
        <f>G49/(1+Dashboard!$C$8)^G48</f>
        <v>0</v>
      </c>
      <c r="H54">
        <f>H49/(1+Dashboard!$C$8)^H48</f>
        <v>0</v>
      </c>
      <c r="I54">
        <f>I49/(1+Dashboard!$C$8)^I48</f>
        <v>0</v>
      </c>
      <c r="J54">
        <f>J49/(1+Dashboard!$C$8)^J48</f>
        <v>0</v>
      </c>
      <c r="K54">
        <f>K49/(1+Dashboard!$C$8)^K48</f>
        <v>0</v>
      </c>
      <c r="L54">
        <f>L49/(1+Dashboard!$C$8)^L48</f>
        <v>0</v>
      </c>
      <c r="M54">
        <f>M49/(1+Dashboard!$C$8)^M48</f>
        <v>0</v>
      </c>
      <c r="N54">
        <f>N49/(1+Dashboard!$C$8)^N48</f>
        <v>0</v>
      </c>
      <c r="O54">
        <f>O49/(1+Dashboard!$C$8)^O48</f>
        <v>0</v>
      </c>
      <c r="P54">
        <f>P49/(1+Dashboard!$C$8)^P48</f>
        <v>0</v>
      </c>
      <c r="Q54">
        <f>Q49/(1+Dashboard!$C$8)^Q48</f>
        <v>0</v>
      </c>
      <c r="R54">
        <f>R49/(1+Dashboard!$C$8)^R48</f>
        <v>0</v>
      </c>
      <c r="S54">
        <f>S49/(1+Dashboard!$C$8)^S48</f>
        <v>0</v>
      </c>
      <c r="T54">
        <f>T49/(1+Dashboard!$C$8)^T48</f>
        <v>0</v>
      </c>
      <c r="U54">
        <f>U49/(1+Dashboard!$C$8)^U48</f>
        <v>0</v>
      </c>
      <c r="V54">
        <f>V49/(1+Dashboard!$C$8)^V48</f>
        <v>0</v>
      </c>
      <c r="W54">
        <f>W49/(1+Dashboard!$C$8)^W48</f>
        <v>0</v>
      </c>
      <c r="X54">
        <f>X49/(1+Dashboard!$C$8)^X48</f>
        <v>0</v>
      </c>
      <c r="Y54">
        <f>Y49/(1+Dashboard!$C$8)^Y48</f>
        <v>0</v>
      </c>
      <c r="Z54">
        <f>Z49/(1+Dashboard!$C$8)^Z48</f>
        <v>0</v>
      </c>
      <c r="AA54">
        <f>AA49/(1+Dashboard!$C$8)^AA48</f>
        <v>0</v>
      </c>
      <c r="AB54">
        <f>AB49/(1+Dashboard!$C$8)^AB48</f>
        <v>0</v>
      </c>
      <c r="AC54">
        <f>AC49/(1+Dashboard!$C$8)^AC48</f>
        <v>0</v>
      </c>
      <c r="AD54">
        <f>AD49/(1+Dashboard!$C$8)^AD48</f>
        <v>0</v>
      </c>
      <c r="AE54">
        <f>AE49/(1+Dashboard!$C$8)^AE48</f>
        <v>0</v>
      </c>
      <c r="AF54">
        <f>AF49/(1+Dashboard!$C$8)^AF48</f>
        <v>0</v>
      </c>
      <c r="AG54">
        <f>AG49/(1+Dashboard!$C$8)^AG48</f>
        <v>0</v>
      </c>
      <c r="AH54">
        <f>AH49/(1+Dashboard!$C$8)^AH48</f>
        <v>0</v>
      </c>
      <c r="AI54">
        <f>AI49/(1+Dashboard!$C$8)^AI48</f>
        <v>0</v>
      </c>
      <c r="AJ54">
        <f>AJ49/(1+Dashboard!$C$8)^AJ48</f>
        <v>0</v>
      </c>
      <c r="AK54">
        <f>AK49/(1+Dashboard!$C$8)^AK48</f>
        <v>0</v>
      </c>
    </row>
    <row r="55" spans="1:37" x14ac:dyDescent="0.35">
      <c r="A55" s="513" t="s">
        <v>752</v>
      </c>
      <c r="C55">
        <f>C50</f>
        <v>0</v>
      </c>
      <c r="D55">
        <f>D50/(1+Dashboard!$C$8)^D48</f>
        <v>0</v>
      </c>
      <c r="E55">
        <f>E50/(1+Dashboard!$C$8)^E48</f>
        <v>0</v>
      </c>
      <c r="F55">
        <f>F50/(1+Dashboard!$C$8)^F48</f>
        <v>0</v>
      </c>
      <c r="G55">
        <f>G50/(1+Dashboard!$C$8)^G48</f>
        <v>0</v>
      </c>
      <c r="H55">
        <f>H50/(1+Dashboard!$C$8)^H48</f>
        <v>0</v>
      </c>
      <c r="I55">
        <f>I50/(1+Dashboard!$C$8)^I48</f>
        <v>0</v>
      </c>
      <c r="J55">
        <f>J50/(1+Dashboard!$C$8)^J48</f>
        <v>0</v>
      </c>
      <c r="K55">
        <f>K50/(1+Dashboard!$C$8)^K48</f>
        <v>0</v>
      </c>
      <c r="L55">
        <f>L50/(1+Dashboard!$C$8)^L48</f>
        <v>0</v>
      </c>
      <c r="M55">
        <f>M50/(1+Dashboard!$C$8)^M48</f>
        <v>0</v>
      </c>
      <c r="N55">
        <f>N50/(1+Dashboard!$C$8)^N48</f>
        <v>0</v>
      </c>
      <c r="O55">
        <f>O50/(1+Dashboard!$C$8)^O48</f>
        <v>0</v>
      </c>
      <c r="P55">
        <f>P50/(1+Dashboard!$C$8)^P48</f>
        <v>0</v>
      </c>
      <c r="Q55">
        <f>Q50/(1+Dashboard!$C$8)^Q48</f>
        <v>0</v>
      </c>
      <c r="R55">
        <f>R50/(1+Dashboard!$C$8)^R48</f>
        <v>0</v>
      </c>
      <c r="S55">
        <f>S50/(1+Dashboard!$C$8)^S48</f>
        <v>0</v>
      </c>
      <c r="T55">
        <f>T50/(1+Dashboard!$C$8)^T48</f>
        <v>0</v>
      </c>
      <c r="U55">
        <f>U50/(1+Dashboard!$C$8)^U48</f>
        <v>0</v>
      </c>
      <c r="V55">
        <f>V50/(1+Dashboard!$C$8)^V48</f>
        <v>0</v>
      </c>
      <c r="W55">
        <f>W50/(1+Dashboard!$C$8)^W48</f>
        <v>0</v>
      </c>
      <c r="X55">
        <f>X50/(1+Dashboard!$C$8)^X48</f>
        <v>0</v>
      </c>
      <c r="Y55">
        <f>Y50/(1+Dashboard!$C$8)^Y48</f>
        <v>0</v>
      </c>
      <c r="Z55">
        <f>Z50/(1+Dashboard!$C$8)^Z48</f>
        <v>0</v>
      </c>
      <c r="AA55">
        <f>AA50/(1+Dashboard!$C$8)^AA48</f>
        <v>0</v>
      </c>
      <c r="AB55">
        <f>AB50/(1+Dashboard!$C$8)^AB48</f>
        <v>0</v>
      </c>
      <c r="AC55">
        <f>AC50/(1+Dashboard!$C$8)^AC48</f>
        <v>0</v>
      </c>
      <c r="AD55">
        <f>AD50/(1+Dashboard!$C$8)^AD48</f>
        <v>0</v>
      </c>
      <c r="AE55">
        <f>AE50/(1+Dashboard!$C$8)^AE48</f>
        <v>0</v>
      </c>
      <c r="AF55">
        <f>AF50/(1+Dashboard!$C$8)^AF48</f>
        <v>0</v>
      </c>
      <c r="AG55">
        <f>AG50/(1+Dashboard!$C$8)^AG48</f>
        <v>0</v>
      </c>
      <c r="AH55">
        <f>AH50/(1+Dashboard!$C$8)^AH48</f>
        <v>0</v>
      </c>
      <c r="AI55">
        <f>AI50/(1+Dashboard!$C$8)^AI48</f>
        <v>0</v>
      </c>
      <c r="AJ55">
        <f>AJ50/(1+Dashboard!$C$8)^AJ48</f>
        <v>0</v>
      </c>
      <c r="AK55">
        <f>AK50/(1+Dashboard!$C$8)^AK48</f>
        <v>0</v>
      </c>
    </row>
    <row r="56" spans="1:37" x14ac:dyDescent="0.35">
      <c r="A56" s="513" t="s">
        <v>788</v>
      </c>
      <c r="C56">
        <f t="shared" ref="C56:AK56" si="12">C55-C54</f>
        <v>0</v>
      </c>
      <c r="D56">
        <f t="shared" si="12"/>
        <v>0</v>
      </c>
      <c r="E56">
        <f t="shared" si="12"/>
        <v>0</v>
      </c>
      <c r="F56">
        <f t="shared" si="12"/>
        <v>0</v>
      </c>
      <c r="G56">
        <f t="shared" si="12"/>
        <v>0</v>
      </c>
      <c r="H56">
        <f t="shared" si="12"/>
        <v>0</v>
      </c>
      <c r="I56">
        <f t="shared" si="12"/>
        <v>0</v>
      </c>
      <c r="J56">
        <f t="shared" si="12"/>
        <v>0</v>
      </c>
      <c r="K56">
        <f t="shared" si="12"/>
        <v>0</v>
      </c>
      <c r="L56">
        <f t="shared" si="12"/>
        <v>0</v>
      </c>
      <c r="M56">
        <f t="shared" si="12"/>
        <v>0</v>
      </c>
      <c r="N56">
        <f t="shared" si="12"/>
        <v>0</v>
      </c>
      <c r="O56">
        <f t="shared" si="12"/>
        <v>0</v>
      </c>
      <c r="P56">
        <f t="shared" si="12"/>
        <v>0</v>
      </c>
      <c r="Q56">
        <f t="shared" si="12"/>
        <v>0</v>
      </c>
      <c r="R56">
        <f t="shared" si="12"/>
        <v>0</v>
      </c>
      <c r="S56">
        <f t="shared" si="12"/>
        <v>0</v>
      </c>
      <c r="T56">
        <f t="shared" si="12"/>
        <v>0</v>
      </c>
      <c r="U56">
        <f t="shared" si="12"/>
        <v>0</v>
      </c>
      <c r="V56">
        <f t="shared" si="12"/>
        <v>0</v>
      </c>
      <c r="W56">
        <f t="shared" si="12"/>
        <v>0</v>
      </c>
      <c r="X56">
        <f t="shared" si="12"/>
        <v>0</v>
      </c>
      <c r="Y56">
        <f t="shared" si="12"/>
        <v>0</v>
      </c>
      <c r="Z56">
        <f t="shared" si="12"/>
        <v>0</v>
      </c>
      <c r="AA56">
        <f t="shared" si="12"/>
        <v>0</v>
      </c>
      <c r="AB56">
        <f t="shared" si="12"/>
        <v>0</v>
      </c>
      <c r="AC56">
        <f t="shared" si="12"/>
        <v>0</v>
      </c>
      <c r="AD56">
        <f t="shared" si="12"/>
        <v>0</v>
      </c>
      <c r="AE56">
        <f t="shared" si="12"/>
        <v>0</v>
      </c>
      <c r="AF56">
        <f t="shared" si="12"/>
        <v>0</v>
      </c>
      <c r="AG56">
        <f t="shared" si="12"/>
        <v>0</v>
      </c>
      <c r="AH56">
        <f t="shared" si="12"/>
        <v>0</v>
      </c>
      <c r="AI56">
        <f t="shared" si="12"/>
        <v>0</v>
      </c>
      <c r="AJ56">
        <f t="shared" si="12"/>
        <v>0</v>
      </c>
      <c r="AK56">
        <f t="shared" si="12"/>
        <v>0</v>
      </c>
    </row>
    <row r="57" spans="1:37" x14ac:dyDescent="0.35">
      <c r="A57" s="513" t="s">
        <v>790</v>
      </c>
      <c r="C57">
        <f>C56</f>
        <v>0</v>
      </c>
      <c r="D57">
        <f t="shared" ref="D57:AK57" si="13">C57+D56</f>
        <v>0</v>
      </c>
      <c r="E57">
        <f t="shared" si="13"/>
        <v>0</v>
      </c>
      <c r="F57">
        <f t="shared" si="13"/>
        <v>0</v>
      </c>
      <c r="G57">
        <f t="shared" si="13"/>
        <v>0</v>
      </c>
      <c r="H57">
        <f t="shared" si="13"/>
        <v>0</v>
      </c>
      <c r="I57">
        <f t="shared" si="13"/>
        <v>0</v>
      </c>
      <c r="J57">
        <f t="shared" si="13"/>
        <v>0</v>
      </c>
      <c r="K57">
        <f t="shared" si="13"/>
        <v>0</v>
      </c>
      <c r="L57">
        <f t="shared" si="13"/>
        <v>0</v>
      </c>
      <c r="M57">
        <f>L57+M56</f>
        <v>0</v>
      </c>
      <c r="N57">
        <f t="shared" si="13"/>
        <v>0</v>
      </c>
      <c r="O57">
        <f t="shared" si="13"/>
        <v>0</v>
      </c>
      <c r="P57">
        <f t="shared" si="13"/>
        <v>0</v>
      </c>
      <c r="Q57">
        <f t="shared" si="13"/>
        <v>0</v>
      </c>
      <c r="R57">
        <f t="shared" si="13"/>
        <v>0</v>
      </c>
      <c r="S57">
        <f t="shared" si="13"/>
        <v>0</v>
      </c>
      <c r="T57">
        <f t="shared" si="13"/>
        <v>0</v>
      </c>
      <c r="U57">
        <f t="shared" si="13"/>
        <v>0</v>
      </c>
      <c r="V57">
        <f t="shared" si="13"/>
        <v>0</v>
      </c>
      <c r="W57">
        <f t="shared" si="13"/>
        <v>0</v>
      </c>
      <c r="X57">
        <f t="shared" si="13"/>
        <v>0</v>
      </c>
      <c r="Y57">
        <f t="shared" si="13"/>
        <v>0</v>
      </c>
      <c r="Z57">
        <f t="shared" si="13"/>
        <v>0</v>
      </c>
      <c r="AA57">
        <f t="shared" si="13"/>
        <v>0</v>
      </c>
      <c r="AB57">
        <f t="shared" si="13"/>
        <v>0</v>
      </c>
      <c r="AC57">
        <f t="shared" si="13"/>
        <v>0</v>
      </c>
      <c r="AD57">
        <f t="shared" si="13"/>
        <v>0</v>
      </c>
      <c r="AE57">
        <f t="shared" si="13"/>
        <v>0</v>
      </c>
      <c r="AF57">
        <f t="shared" si="13"/>
        <v>0</v>
      </c>
      <c r="AG57">
        <f t="shared" si="13"/>
        <v>0</v>
      </c>
      <c r="AH57">
        <f t="shared" si="13"/>
        <v>0</v>
      </c>
      <c r="AI57">
        <f t="shared" si="13"/>
        <v>0</v>
      </c>
      <c r="AJ57">
        <f t="shared" si="13"/>
        <v>0</v>
      </c>
      <c r="AK57">
        <f t="shared" si="13"/>
        <v>0</v>
      </c>
    </row>
    <row r="60" spans="1:37" x14ac:dyDescent="0.35">
      <c r="B60" t="s">
        <v>389</v>
      </c>
      <c r="C60" t="s">
        <v>390</v>
      </c>
      <c r="D60" t="s">
        <v>391</v>
      </c>
      <c r="E60" t="s">
        <v>392</v>
      </c>
      <c r="F60" t="s">
        <v>393</v>
      </c>
    </row>
    <row r="61" spans="1:37" x14ac:dyDescent="0.35">
      <c r="A61" t="str">
        <f>'Export - General+IUs'!B54</f>
        <v>Intervention 1 type</v>
      </c>
      <c r="B61">
        <f>'Export - General+IUs'!C54</f>
        <v>0</v>
      </c>
      <c r="C61">
        <f>'Export - General+IUs'!D54</f>
        <v>0</v>
      </c>
      <c r="D61">
        <f>'Export - General+IUs'!E54</f>
        <v>0</v>
      </c>
      <c r="E61">
        <f>'Export - General+IUs'!F54</f>
        <v>0</v>
      </c>
      <c r="F61">
        <f>'Export - General+IUs'!G54</f>
        <v>0</v>
      </c>
    </row>
    <row r="62" spans="1:37" x14ac:dyDescent="0.35">
      <c r="A62" t="str">
        <f>'Export - General+IUs'!B55</f>
        <v>Intervention 1 intervention</v>
      </c>
      <c r="B62">
        <f>'Export - General+IUs'!C55</f>
        <v>0</v>
      </c>
      <c r="C62">
        <f>'Export - General+IUs'!D55</f>
        <v>0</v>
      </c>
      <c r="D62">
        <f>'Export - General+IUs'!E55</f>
        <v>0</v>
      </c>
      <c r="E62">
        <f>'Export - General+IUs'!F55</f>
        <v>0</v>
      </c>
      <c r="F62">
        <f>'Export - General+IUs'!G55</f>
        <v>0</v>
      </c>
    </row>
    <row r="63" spans="1:37" x14ac:dyDescent="0.35">
      <c r="A63" t="str">
        <f>'Export - General+IUs'!B56</f>
        <v>Intervention 1 start date</v>
      </c>
      <c r="B63" t="str">
        <f>'Export - General+IUs'!C56</f>
        <v>/</v>
      </c>
      <c r="C63" t="str">
        <f>'Export - General+IUs'!D56</f>
        <v>/</v>
      </c>
      <c r="D63" t="str">
        <f>'Export - General+IUs'!E56</f>
        <v>/</v>
      </c>
      <c r="E63" t="str">
        <f>'Export - General+IUs'!F56</f>
        <v>/</v>
      </c>
      <c r="F63" t="str">
        <f>'Export - General+IUs'!G56</f>
        <v>/</v>
      </c>
    </row>
    <row r="64" spans="1:37" x14ac:dyDescent="0.35">
      <c r="A64" t="str">
        <f>'Export - General+IUs'!B57</f>
        <v>Intervention 1 end date</v>
      </c>
      <c r="B64" t="str">
        <f>'Export - General+IUs'!C57</f>
        <v>/</v>
      </c>
      <c r="C64" t="str">
        <f>'Export - General+IUs'!D57</f>
        <v>/</v>
      </c>
      <c r="D64" t="str">
        <f>'Export - General+IUs'!E57</f>
        <v>/</v>
      </c>
      <c r="E64" t="str">
        <f>'Export - General+IUs'!F57</f>
        <v>/</v>
      </c>
      <c r="F64" t="str">
        <f>'Export - General+IUs'!G57</f>
        <v>/</v>
      </c>
    </row>
    <row r="65" spans="1:6" x14ac:dyDescent="0.35">
      <c r="A65" t="str">
        <f>'Export - General+IUs'!B58</f>
        <v>Intervention 2 type</v>
      </c>
      <c r="B65">
        <f>'Export - General+IUs'!C58</f>
        <v>0</v>
      </c>
      <c r="C65">
        <f>'Export - General+IUs'!D58</f>
        <v>0</v>
      </c>
      <c r="D65">
        <f>'Export - General+IUs'!E58</f>
        <v>0</v>
      </c>
      <c r="E65">
        <f>'Export - General+IUs'!F58</f>
        <v>0</v>
      </c>
      <c r="F65">
        <f>'Export - General+IUs'!G58</f>
        <v>0</v>
      </c>
    </row>
    <row r="66" spans="1:6" x14ac:dyDescent="0.35">
      <c r="A66" t="str">
        <f>'Export - General+IUs'!B59</f>
        <v>Intervention 2 intervention</v>
      </c>
      <c r="B66">
        <f>'Export - General+IUs'!C59</f>
        <v>0</v>
      </c>
      <c r="C66">
        <f>'Export - General+IUs'!D59</f>
        <v>0</v>
      </c>
      <c r="D66">
        <f>'Export - General+IUs'!E59</f>
        <v>0</v>
      </c>
      <c r="E66">
        <f>'Export - General+IUs'!F59</f>
        <v>0</v>
      </c>
      <c r="F66">
        <f>'Export - General+IUs'!G59</f>
        <v>0</v>
      </c>
    </row>
    <row r="67" spans="1:6" x14ac:dyDescent="0.35">
      <c r="A67" t="str">
        <f>'Export - General+IUs'!B60</f>
        <v>Intervention 2 start date</v>
      </c>
      <c r="B67" t="str">
        <f>'Export - General+IUs'!C60</f>
        <v>/</v>
      </c>
      <c r="C67" t="str">
        <f>'Export - General+IUs'!D60</f>
        <v>/</v>
      </c>
      <c r="D67" t="str">
        <f>'Export - General+IUs'!E60</f>
        <v>/</v>
      </c>
      <c r="E67" t="str">
        <f>'Export - General+IUs'!F60</f>
        <v>/</v>
      </c>
      <c r="F67" t="str">
        <f>'Export - General+IUs'!G60</f>
        <v>/</v>
      </c>
    </row>
    <row r="68" spans="1:6" x14ac:dyDescent="0.35">
      <c r="A68" t="str">
        <f>'Export - General+IUs'!B61</f>
        <v>Intervention 2 end date</v>
      </c>
      <c r="B68" t="str">
        <f>'Export - General+IUs'!C61</f>
        <v xml:space="preserve">/ </v>
      </c>
      <c r="C68" t="str">
        <f>'Export - General+IUs'!D61</f>
        <v xml:space="preserve">/ </v>
      </c>
      <c r="D68" t="str">
        <f>'Export - General+IUs'!E61</f>
        <v xml:space="preserve">/ </v>
      </c>
      <c r="E68" t="str">
        <f>'Export - General+IUs'!F61</f>
        <v xml:space="preserve">/ </v>
      </c>
      <c r="F68" t="str">
        <f>'Export - General+IUs'!G61</f>
        <v xml:space="preserve">/ </v>
      </c>
    </row>
    <row r="69" spans="1:6" x14ac:dyDescent="0.35">
      <c r="A69" t="str">
        <f>'Export - General+IUs'!B62</f>
        <v>Intervention 3 type</v>
      </c>
      <c r="B69">
        <f>'Export - General+IUs'!C62</f>
        <v>0</v>
      </c>
      <c r="C69">
        <f>'Export - General+IUs'!D62</f>
        <v>0</v>
      </c>
      <c r="D69">
        <f>'Export - General+IUs'!E62</f>
        <v>0</v>
      </c>
      <c r="E69">
        <f>'Export - General+IUs'!F62</f>
        <v>0</v>
      </c>
      <c r="F69">
        <f>'Export - General+IUs'!G62</f>
        <v>0</v>
      </c>
    </row>
    <row r="70" spans="1:6" x14ac:dyDescent="0.35">
      <c r="A70" t="str">
        <f>'Export - General+IUs'!B63</f>
        <v>Intervention 3 intervention</v>
      </c>
      <c r="B70">
        <f>'Export - General+IUs'!C63</f>
        <v>0</v>
      </c>
      <c r="C70">
        <f>'Export - General+IUs'!D63</f>
        <v>0</v>
      </c>
      <c r="D70">
        <f>'Export - General+IUs'!E63</f>
        <v>0</v>
      </c>
      <c r="E70">
        <f>'Export - General+IUs'!F63</f>
        <v>0</v>
      </c>
      <c r="F70">
        <f>'Export - General+IUs'!G63</f>
        <v>0</v>
      </c>
    </row>
    <row r="71" spans="1:6" x14ac:dyDescent="0.35">
      <c r="A71" t="str">
        <f>'Export - General+IUs'!B64</f>
        <v>Intervention 3 start date</v>
      </c>
      <c r="B71" t="str">
        <f>'Export - General+IUs'!C64</f>
        <v>/</v>
      </c>
      <c r="C71" t="str">
        <f>'Export - General+IUs'!D64</f>
        <v>/</v>
      </c>
      <c r="D71" t="str">
        <f>'Export - General+IUs'!E64</f>
        <v>/</v>
      </c>
      <c r="E71" t="str">
        <f>'Export - General+IUs'!F64</f>
        <v>/</v>
      </c>
      <c r="F71" t="str">
        <f>'Export - General+IUs'!G64</f>
        <v>/</v>
      </c>
    </row>
    <row r="72" spans="1:6" x14ac:dyDescent="0.35">
      <c r="A72" t="str">
        <f>'Export - General+IUs'!B65</f>
        <v>Intervention 3 end date</v>
      </c>
      <c r="B72" t="str">
        <f>'Export - General+IUs'!C65</f>
        <v xml:space="preserve">/ </v>
      </c>
      <c r="C72" t="str">
        <f>'Export - General+IUs'!D65</f>
        <v xml:space="preserve">/ </v>
      </c>
      <c r="D72" t="str">
        <f>'Export - General+IUs'!E65</f>
        <v xml:space="preserve">/ </v>
      </c>
      <c r="E72" t="str">
        <f>'Export - General+IUs'!F65</f>
        <v xml:space="preserve">/ </v>
      </c>
      <c r="F72" t="str">
        <f>'Export - General+IUs'!G65</f>
        <v xml:space="preserve">/ </v>
      </c>
    </row>
    <row r="73" spans="1:6" x14ac:dyDescent="0.35">
      <c r="A73" t="str">
        <f>'Export - General+IUs'!B66</f>
        <v>Intervention 4 type</v>
      </c>
      <c r="B73">
        <f>'Export - General+IUs'!C66</f>
        <v>0</v>
      </c>
      <c r="C73">
        <f>'Export - General+IUs'!D66</f>
        <v>0</v>
      </c>
      <c r="D73">
        <f>'Export - General+IUs'!E66</f>
        <v>0</v>
      </c>
      <c r="E73">
        <f>'Export - General+IUs'!F66</f>
        <v>0</v>
      </c>
      <c r="F73">
        <f>'Export - General+IUs'!G66</f>
        <v>0</v>
      </c>
    </row>
    <row r="74" spans="1:6" x14ac:dyDescent="0.35">
      <c r="A74" t="str">
        <f>'Export - General+IUs'!B67</f>
        <v>Intervention 4 intervention</v>
      </c>
      <c r="B74">
        <f>'Export - General+IUs'!C67</f>
        <v>0</v>
      </c>
      <c r="C74">
        <f>'Export - General+IUs'!D67</f>
        <v>0</v>
      </c>
      <c r="D74">
        <f>'Export - General+IUs'!E67</f>
        <v>0</v>
      </c>
      <c r="E74">
        <f>'Export - General+IUs'!F67</f>
        <v>0</v>
      </c>
      <c r="F74">
        <f>'Export - General+IUs'!G67</f>
        <v>0</v>
      </c>
    </row>
    <row r="75" spans="1:6" x14ac:dyDescent="0.35">
      <c r="A75" t="str">
        <f>'Export - General+IUs'!B68</f>
        <v>Intervention 4 start date</v>
      </c>
      <c r="B75" t="str">
        <f>'Export - General+IUs'!C68</f>
        <v>/</v>
      </c>
      <c r="C75" t="str">
        <f>'Export - General+IUs'!D68</f>
        <v>/</v>
      </c>
      <c r="D75" t="str">
        <f>'Export - General+IUs'!E68</f>
        <v>/</v>
      </c>
      <c r="E75" t="str">
        <f>'Export - General+IUs'!F68</f>
        <v>/</v>
      </c>
      <c r="F75" t="str">
        <f>'Export - General+IUs'!G68</f>
        <v>/</v>
      </c>
    </row>
    <row r="76" spans="1:6" x14ac:dyDescent="0.35">
      <c r="A76" t="str">
        <f>'Export - General+IUs'!B69</f>
        <v>Intervention 4 end date</v>
      </c>
      <c r="B76" t="str">
        <f>'Export - General+IUs'!C69</f>
        <v>/</v>
      </c>
      <c r="C76" t="str">
        <f>'Export - General+IUs'!D69</f>
        <v>/</v>
      </c>
      <c r="D76" t="str">
        <f>'Export - General+IUs'!E69</f>
        <v>/</v>
      </c>
      <c r="E76" t="str">
        <f>'Export - General+IUs'!F69</f>
        <v>/</v>
      </c>
      <c r="F76" t="str">
        <f>'Export - General+IUs'!G69</f>
        <v>/</v>
      </c>
    </row>
    <row r="77" spans="1:6" x14ac:dyDescent="0.35">
      <c r="A77" t="str">
        <f>'Export - General+IUs'!B70</f>
        <v>Intervention 5 type</v>
      </c>
      <c r="B77">
        <f>'Export - General+IUs'!C70</f>
        <v>0</v>
      </c>
      <c r="C77">
        <f>'Export - General+IUs'!D70</f>
        <v>0</v>
      </c>
      <c r="D77">
        <f>'Export - General+IUs'!E70</f>
        <v>0</v>
      </c>
      <c r="E77">
        <f>'Export - General+IUs'!F70</f>
        <v>0</v>
      </c>
      <c r="F77">
        <f>'Export - General+IUs'!G70</f>
        <v>0</v>
      </c>
    </row>
    <row r="78" spans="1:6" x14ac:dyDescent="0.35">
      <c r="A78" t="str">
        <f>'Export - General+IUs'!B71</f>
        <v>Intervention 5 intervention</v>
      </c>
      <c r="B78">
        <f>'Export - General+IUs'!C71</f>
        <v>0</v>
      </c>
      <c r="C78">
        <f>'Export - General+IUs'!D71</f>
        <v>0</v>
      </c>
      <c r="D78">
        <f>'Export - General+IUs'!E71</f>
        <v>0</v>
      </c>
      <c r="E78">
        <f>'Export - General+IUs'!F71</f>
        <v>0</v>
      </c>
      <c r="F78">
        <f>'Export - General+IUs'!G71</f>
        <v>0</v>
      </c>
    </row>
    <row r="79" spans="1:6" x14ac:dyDescent="0.35">
      <c r="A79" t="str">
        <f>'Export - General+IUs'!B72</f>
        <v>Intervention 5 start date</v>
      </c>
      <c r="B79" t="str">
        <f>'Export - General+IUs'!C72</f>
        <v>/</v>
      </c>
      <c r="C79" t="str">
        <f>'Export - General+IUs'!D72</f>
        <v>/</v>
      </c>
      <c r="D79" t="str">
        <f>'Export - General+IUs'!E72</f>
        <v>/</v>
      </c>
      <c r="E79" t="str">
        <f>'Export - General+IUs'!F72</f>
        <v>/</v>
      </c>
      <c r="F79" t="str">
        <f>'Export - General+IUs'!G72</f>
        <v>/</v>
      </c>
    </row>
    <row r="80" spans="1:6" x14ac:dyDescent="0.35">
      <c r="A80" t="str">
        <f>'Export - General+IUs'!B73</f>
        <v>Intervention 5 end date</v>
      </c>
      <c r="B80" t="str">
        <f>'Export - General+IUs'!C73</f>
        <v>/</v>
      </c>
      <c r="C80" t="str">
        <f>'Export - General+IUs'!D73</f>
        <v>/</v>
      </c>
      <c r="D80" t="str">
        <f>'Export - General+IUs'!E73</f>
        <v>/</v>
      </c>
      <c r="E80" t="str">
        <f>'Export - General+IUs'!F73</f>
        <v>/</v>
      </c>
      <c r="F80" t="str">
        <f>'Export - General+IUs'!G73</f>
        <v>/</v>
      </c>
    </row>
    <row r="81" spans="1:16" x14ac:dyDescent="0.35">
      <c r="A81" t="str">
        <f>'Export - General+IUs'!B74</f>
        <v>Intervention 6 type</v>
      </c>
      <c r="B81">
        <f>'Export - General+IUs'!C74</f>
        <v>0</v>
      </c>
      <c r="C81">
        <f>'Export - General+IUs'!D74</f>
        <v>0</v>
      </c>
      <c r="D81">
        <f>'Export - General+IUs'!E74</f>
        <v>0</v>
      </c>
      <c r="E81">
        <f>'Export - General+IUs'!F74</f>
        <v>0</v>
      </c>
      <c r="F81">
        <f>'Export - General+IUs'!G74</f>
        <v>0</v>
      </c>
    </row>
    <row r="82" spans="1:16" x14ac:dyDescent="0.35">
      <c r="A82" t="str">
        <f>'Export - General+IUs'!B75</f>
        <v>Intervention 6 intervention</v>
      </c>
      <c r="B82">
        <f>'Export - General+IUs'!C75</f>
        <v>0</v>
      </c>
      <c r="C82">
        <f>'Export - General+IUs'!D75</f>
        <v>0</v>
      </c>
      <c r="D82">
        <f>'Export - General+IUs'!E75</f>
        <v>0</v>
      </c>
      <c r="E82">
        <f>'Export - General+IUs'!F75</f>
        <v>0</v>
      </c>
      <c r="F82">
        <f>'Export - General+IUs'!G75</f>
        <v>0</v>
      </c>
    </row>
    <row r="83" spans="1:16" x14ac:dyDescent="0.35">
      <c r="A83" t="str">
        <f>'Export - General+IUs'!B76</f>
        <v>Intervention 6 start date</v>
      </c>
      <c r="B83" t="str">
        <f>'Export - General+IUs'!C76</f>
        <v>/</v>
      </c>
      <c r="C83" t="str">
        <f>'Export - General+IUs'!D76</f>
        <v>/</v>
      </c>
      <c r="D83" t="str">
        <f>'Export - General+IUs'!E76</f>
        <v>/</v>
      </c>
      <c r="E83" t="str">
        <f>'Export - General+IUs'!F76</f>
        <v>/</v>
      </c>
      <c r="F83" t="str">
        <f>'Export - General+IUs'!G76</f>
        <v>/</v>
      </c>
    </row>
    <row r="84" spans="1:16" x14ac:dyDescent="0.35">
      <c r="A84" t="str">
        <f>'Export - General+IUs'!B77</f>
        <v>Intervention 6 end date</v>
      </c>
      <c r="B84" t="str">
        <f>'Export - General+IUs'!C77</f>
        <v>/</v>
      </c>
      <c r="C84" t="str">
        <f>'Export - General+IUs'!D77</f>
        <v>/</v>
      </c>
      <c r="D84" t="str">
        <f>'Export - General+IUs'!E77</f>
        <v>/</v>
      </c>
      <c r="E84" t="str">
        <f>'Export - General+IUs'!F77</f>
        <v>/</v>
      </c>
      <c r="F84" t="str">
        <f>'Export - General+IUs'!G77</f>
        <v>/</v>
      </c>
    </row>
    <row r="85" spans="1:16" x14ac:dyDescent="0.35">
      <c r="D85" s="705"/>
      <c r="E85" s="705"/>
    </row>
    <row r="86" spans="1:16" x14ac:dyDescent="0.35">
      <c r="C86" s="705"/>
    </row>
    <row r="87" spans="1:16" ht="15" customHeight="1" x14ac:dyDescent="0.35">
      <c r="A87" t="s">
        <v>791</v>
      </c>
    </row>
    <row r="88" spans="1:16" x14ac:dyDescent="0.35">
      <c r="A88" s="686" t="str">
        <f>'Export - General+IUs'!$C$17</f>
        <v>/</v>
      </c>
    </row>
    <row r="89" spans="1:16" x14ac:dyDescent="0.35">
      <c r="A89" t="s">
        <v>792</v>
      </c>
      <c r="B89" t="s">
        <v>793</v>
      </c>
      <c r="C89" t="s">
        <v>794</v>
      </c>
      <c r="D89" t="s">
        <v>795</v>
      </c>
      <c r="E89" t="s">
        <v>796</v>
      </c>
      <c r="I89" t="s">
        <v>389</v>
      </c>
      <c r="M89" s="577"/>
      <c r="N89" s="577"/>
      <c r="O89" s="577"/>
      <c r="P89" s="577"/>
    </row>
    <row r="90" spans="1:16" x14ac:dyDescent="0.35">
      <c r="A90" t="str">
        <f>IF(B$62&gt;0, B$62, "Null")</f>
        <v>Null</v>
      </c>
      <c r="B90" s="687" t="str">
        <f>B$63</f>
        <v>/</v>
      </c>
      <c r="C90" s="686" t="str">
        <f>B$64</f>
        <v>/</v>
      </c>
      <c r="D90" t="e">
        <f t="shared" ref="D90:D95" si="14">DATEDIF($A$88,B90,"M")</f>
        <v>#VALUE!</v>
      </c>
      <c r="E90" t="e">
        <f t="shared" ref="E90:E95" si="15">DATEDIF(B90,C90,"M")</f>
        <v>#VALUE!</v>
      </c>
      <c r="H90" s="551" t="s">
        <v>797</v>
      </c>
      <c r="I90" s="577">
        <f>'Export - Costs'!B$33</f>
        <v>0</v>
      </c>
      <c r="J90">
        <f>$K$3*(I90/100)</f>
        <v>0</v>
      </c>
      <c r="M90" s="577"/>
      <c r="N90" s="577"/>
      <c r="O90" s="577"/>
      <c r="P90" s="577"/>
    </row>
    <row r="91" spans="1:16" x14ac:dyDescent="0.35">
      <c r="A91" t="str">
        <f>IF(B$66&gt;0,B$66,"Null")</f>
        <v>Null</v>
      </c>
      <c r="B91" s="686" t="str">
        <f>B$67</f>
        <v>/</v>
      </c>
      <c r="C91" s="686" t="str">
        <f>B$68</f>
        <v xml:space="preserve">/ </v>
      </c>
      <c r="D91" t="e">
        <f t="shared" si="14"/>
        <v>#VALUE!</v>
      </c>
      <c r="E91" t="e">
        <f t="shared" si="15"/>
        <v>#VALUE!</v>
      </c>
      <c r="H91" s="551" t="s">
        <v>798</v>
      </c>
      <c r="I91" s="577">
        <f>'Export - Costs'!B$34</f>
        <v>0</v>
      </c>
      <c r="J91">
        <f t="shared" ref="J91:J95" si="16">$K$3*(I91/100)</f>
        <v>0</v>
      </c>
      <c r="M91" s="577"/>
      <c r="N91" s="577"/>
      <c r="O91" s="577"/>
      <c r="P91" s="577"/>
    </row>
    <row r="92" spans="1:16" x14ac:dyDescent="0.35">
      <c r="A92" t="str">
        <f>IF(B$70&gt;0,B$70,"Null")</f>
        <v>Null</v>
      </c>
      <c r="B92" s="686" t="str">
        <f>B$71</f>
        <v>/</v>
      </c>
      <c r="C92" s="686" t="str">
        <f>B$72</f>
        <v xml:space="preserve">/ </v>
      </c>
      <c r="D92" t="e">
        <f t="shared" si="14"/>
        <v>#VALUE!</v>
      </c>
      <c r="E92" t="e">
        <f t="shared" si="15"/>
        <v>#VALUE!</v>
      </c>
      <c r="H92" s="551" t="s">
        <v>799</v>
      </c>
      <c r="I92" s="577">
        <f>'Export - Costs'!B$35</f>
        <v>0</v>
      </c>
      <c r="J92">
        <f t="shared" si="16"/>
        <v>0</v>
      </c>
      <c r="M92" s="577"/>
      <c r="N92" s="577"/>
      <c r="O92" s="577"/>
      <c r="P92" s="577"/>
    </row>
    <row r="93" spans="1:16" x14ac:dyDescent="0.35">
      <c r="A93" t="str">
        <f>IF(B$74&gt;0,B$74,"Null")</f>
        <v>Null</v>
      </c>
      <c r="B93" s="686" t="str">
        <f>B$75</f>
        <v>/</v>
      </c>
      <c r="C93" s="686" t="str">
        <f>B$76</f>
        <v>/</v>
      </c>
      <c r="D93" t="e">
        <f t="shared" si="14"/>
        <v>#VALUE!</v>
      </c>
      <c r="E93" t="e">
        <f t="shared" si="15"/>
        <v>#VALUE!</v>
      </c>
      <c r="H93" s="551" t="s">
        <v>800</v>
      </c>
      <c r="I93" s="577">
        <f>'Export - Costs'!B$36</f>
        <v>0</v>
      </c>
      <c r="J93">
        <f t="shared" si="16"/>
        <v>0</v>
      </c>
      <c r="M93" s="577"/>
      <c r="N93" s="577"/>
      <c r="O93" s="577"/>
      <c r="P93" s="577"/>
    </row>
    <row r="94" spans="1:16" x14ac:dyDescent="0.35">
      <c r="A94" t="str">
        <f>IF(B$78&gt;0,B$78,"Null")</f>
        <v>Null</v>
      </c>
      <c r="B94" s="686" t="str">
        <f>B$79</f>
        <v>/</v>
      </c>
      <c r="C94" s="686" t="str">
        <f>B$80</f>
        <v>/</v>
      </c>
      <c r="D94" t="e">
        <f t="shared" si="14"/>
        <v>#VALUE!</v>
      </c>
      <c r="E94" t="e">
        <f t="shared" si="15"/>
        <v>#VALUE!</v>
      </c>
      <c r="H94" s="551" t="s">
        <v>801</v>
      </c>
      <c r="I94" s="577">
        <f>'Export - Costs'!B$37</f>
        <v>0</v>
      </c>
      <c r="J94">
        <f t="shared" si="16"/>
        <v>0</v>
      </c>
      <c r="M94" s="577"/>
      <c r="N94" s="577"/>
      <c r="O94" s="577"/>
      <c r="P94" s="577"/>
    </row>
    <row r="95" spans="1:16" x14ac:dyDescent="0.35">
      <c r="A95" t="str">
        <f>IF(B$82&gt;0,B$82,"Null")</f>
        <v>Null</v>
      </c>
      <c r="B95" s="686" t="str">
        <f>B$83</f>
        <v>/</v>
      </c>
      <c r="C95" s="686" t="str">
        <f>B$84</f>
        <v>/</v>
      </c>
      <c r="D95" t="e">
        <f t="shared" si="14"/>
        <v>#VALUE!</v>
      </c>
      <c r="E95" t="e">
        <f t="shared" si="15"/>
        <v>#VALUE!</v>
      </c>
      <c r="H95" s="551" t="s">
        <v>802</v>
      </c>
      <c r="I95" s="577">
        <f>'Export - Costs'!B$38</f>
        <v>0</v>
      </c>
      <c r="J95">
        <f t="shared" si="16"/>
        <v>0</v>
      </c>
    </row>
    <row r="96" spans="1:16" x14ac:dyDescent="0.35">
      <c r="B96" t="s">
        <v>803</v>
      </c>
      <c r="C96" t="s">
        <v>793</v>
      </c>
      <c r="D96" t="s">
        <v>794</v>
      </c>
      <c r="E96" t="s">
        <v>795</v>
      </c>
      <c r="F96" t="s">
        <v>796</v>
      </c>
      <c r="J96" t="s">
        <v>390</v>
      </c>
    </row>
    <row r="97" spans="2:13" x14ac:dyDescent="0.35">
      <c r="B97" t="str">
        <f>IF(C$62&gt;0, C$62, "Null")</f>
        <v>Null</v>
      </c>
      <c r="C97" s="690" t="str">
        <f>C$63</f>
        <v>/</v>
      </c>
      <c r="D97" s="690" t="str">
        <f>C$64</f>
        <v>/</v>
      </c>
      <c r="E97" t="e">
        <f t="shared" ref="E97:E102" si="17">DATEDIF($A$88,C97,"M")</f>
        <v>#VALUE!</v>
      </c>
      <c r="F97" t="e">
        <f t="shared" ref="F97:F102" si="18">DATEDIF(C97,D97,"M")</f>
        <v>#VALUE!</v>
      </c>
      <c r="I97" s="551" t="s">
        <v>797</v>
      </c>
      <c r="J97" s="577">
        <f>'Export - Costs'!C$33</f>
        <v>0</v>
      </c>
      <c r="K97">
        <f>$K$4*(J97/100)</f>
        <v>0</v>
      </c>
    </row>
    <row r="98" spans="2:13" x14ac:dyDescent="0.35">
      <c r="B98" t="str">
        <f>IF(C$66&gt;0,C$66,"Null")</f>
        <v>Null</v>
      </c>
      <c r="C98" s="687" t="str">
        <f>C$67</f>
        <v>/</v>
      </c>
      <c r="D98" s="690" t="str">
        <f>C$68</f>
        <v xml:space="preserve">/ </v>
      </c>
      <c r="E98" t="e">
        <f t="shared" si="17"/>
        <v>#VALUE!</v>
      </c>
      <c r="F98" t="e">
        <f t="shared" si="18"/>
        <v>#VALUE!</v>
      </c>
      <c r="I98" s="551" t="s">
        <v>798</v>
      </c>
      <c r="J98" s="577">
        <f>'Export - Costs'!C$34</f>
        <v>0</v>
      </c>
      <c r="K98">
        <f t="shared" ref="K98:K102" si="19">$K$4*(J98/100)</f>
        <v>0</v>
      </c>
    </row>
    <row r="99" spans="2:13" x14ac:dyDescent="0.35">
      <c r="B99" t="str">
        <f>IF(C$70&gt;0,C$70,"Null")</f>
        <v>Null</v>
      </c>
      <c r="C99" s="687" t="str">
        <f>C$71</f>
        <v>/</v>
      </c>
      <c r="D99" s="690" t="str">
        <f>C$72</f>
        <v xml:space="preserve">/ </v>
      </c>
      <c r="E99" t="e">
        <f t="shared" si="17"/>
        <v>#VALUE!</v>
      </c>
      <c r="F99" t="e">
        <f t="shared" si="18"/>
        <v>#VALUE!</v>
      </c>
      <c r="I99" s="551" t="s">
        <v>799</v>
      </c>
      <c r="J99" s="577">
        <f>'Export - Costs'!C$35</f>
        <v>0</v>
      </c>
      <c r="K99">
        <f t="shared" si="19"/>
        <v>0</v>
      </c>
    </row>
    <row r="100" spans="2:13" x14ac:dyDescent="0.35">
      <c r="B100" t="str">
        <f>IF(C$74&gt;0,C$74,"Null")</f>
        <v>Null</v>
      </c>
      <c r="C100" s="687" t="str">
        <f>C$75</f>
        <v>/</v>
      </c>
      <c r="D100" s="690" t="str">
        <f>C$76</f>
        <v>/</v>
      </c>
      <c r="E100" t="e">
        <f t="shared" si="17"/>
        <v>#VALUE!</v>
      </c>
      <c r="F100" t="e">
        <f t="shared" si="18"/>
        <v>#VALUE!</v>
      </c>
      <c r="I100" s="551" t="s">
        <v>800</v>
      </c>
      <c r="J100" s="577">
        <f>'Export - Costs'!C$36</f>
        <v>0</v>
      </c>
      <c r="K100">
        <f t="shared" si="19"/>
        <v>0</v>
      </c>
    </row>
    <row r="101" spans="2:13" x14ac:dyDescent="0.35">
      <c r="B101" t="str">
        <f>IF(C$78&gt;0,C$78,"Null")</f>
        <v>Null</v>
      </c>
      <c r="C101" s="687" t="str">
        <f>C$79</f>
        <v>/</v>
      </c>
      <c r="D101" s="690" t="str">
        <f>C$80</f>
        <v>/</v>
      </c>
      <c r="E101" t="e">
        <f t="shared" si="17"/>
        <v>#VALUE!</v>
      </c>
      <c r="F101" t="e">
        <f t="shared" si="18"/>
        <v>#VALUE!</v>
      </c>
      <c r="I101" s="551" t="s">
        <v>801</v>
      </c>
      <c r="J101" s="577">
        <f>'Export - Costs'!C$37</f>
        <v>0</v>
      </c>
      <c r="K101">
        <f t="shared" si="19"/>
        <v>0</v>
      </c>
    </row>
    <row r="102" spans="2:13" x14ac:dyDescent="0.35">
      <c r="B102" t="str">
        <f>IF(C$82&gt;0,C$82,"Null")</f>
        <v>Null</v>
      </c>
      <c r="C102" s="687" t="str">
        <f>C$83</f>
        <v>/</v>
      </c>
      <c r="D102" s="690" t="str">
        <f>C$84</f>
        <v>/</v>
      </c>
      <c r="E102" t="e">
        <f t="shared" si="17"/>
        <v>#VALUE!</v>
      </c>
      <c r="F102" t="e">
        <f t="shared" si="18"/>
        <v>#VALUE!</v>
      </c>
      <c r="I102" s="551" t="s">
        <v>802</v>
      </c>
      <c r="J102" s="577">
        <f>'Export - Costs'!C$38</f>
        <v>0</v>
      </c>
      <c r="K102">
        <f t="shared" si="19"/>
        <v>0</v>
      </c>
    </row>
    <row r="103" spans="2:13" x14ac:dyDescent="0.35">
      <c r="C103" t="s">
        <v>804</v>
      </c>
      <c r="D103" t="s">
        <v>793</v>
      </c>
      <c r="E103" t="s">
        <v>794</v>
      </c>
      <c r="F103" t="s">
        <v>795</v>
      </c>
      <c r="G103" t="s">
        <v>796</v>
      </c>
      <c r="K103" t="s">
        <v>391</v>
      </c>
    </row>
    <row r="104" spans="2:13" x14ac:dyDescent="0.35">
      <c r="C104" t="str">
        <f>IF(D$62&gt;0, D$62, "Null")</f>
        <v>Null</v>
      </c>
      <c r="D104" s="690" t="str">
        <f>D$63</f>
        <v>/</v>
      </c>
      <c r="E104" s="690" t="str">
        <f>D$64</f>
        <v>/</v>
      </c>
      <c r="F104" t="e">
        <f t="shared" ref="F104:F109" si="20">DATEDIF($A$88,D104,"M")</f>
        <v>#VALUE!</v>
      </c>
      <c r="G104" t="e">
        <f t="shared" ref="G104:G109" si="21">DATEDIF(D104,E104,"M")</f>
        <v>#VALUE!</v>
      </c>
      <c r="J104" s="551" t="s">
        <v>797</v>
      </c>
      <c r="K104" s="577">
        <f>'Export - Costs'!D$33</f>
        <v>0</v>
      </c>
      <c r="L104">
        <f>$K$5*(K104/100)</f>
        <v>0</v>
      </c>
    </row>
    <row r="105" spans="2:13" x14ac:dyDescent="0.35">
      <c r="C105" t="str">
        <f>IF(D$66&gt;0,D$66,"Null")</f>
        <v>Null</v>
      </c>
      <c r="D105" s="687" t="str">
        <f>D$67</f>
        <v>/</v>
      </c>
      <c r="E105" s="690" t="str">
        <f>D$68</f>
        <v xml:space="preserve">/ </v>
      </c>
      <c r="F105" t="e">
        <f t="shared" si="20"/>
        <v>#VALUE!</v>
      </c>
      <c r="G105" t="e">
        <f t="shared" si="21"/>
        <v>#VALUE!</v>
      </c>
      <c r="J105" s="551" t="s">
        <v>798</v>
      </c>
      <c r="K105" s="577">
        <f>'Export - Costs'!D$34</f>
        <v>0</v>
      </c>
      <c r="L105">
        <f t="shared" ref="L105:L109" si="22">$K$5*(K105/100)</f>
        <v>0</v>
      </c>
    </row>
    <row r="106" spans="2:13" x14ac:dyDescent="0.35">
      <c r="C106" t="str">
        <f>IF(D$70&gt;0,D$70,"Null")</f>
        <v>Null</v>
      </c>
      <c r="D106" s="687" t="str">
        <f>D$71</f>
        <v>/</v>
      </c>
      <c r="E106" s="690" t="str">
        <f>D$72</f>
        <v xml:space="preserve">/ </v>
      </c>
      <c r="F106" t="e">
        <f t="shared" si="20"/>
        <v>#VALUE!</v>
      </c>
      <c r="G106" t="e">
        <f t="shared" si="21"/>
        <v>#VALUE!</v>
      </c>
      <c r="J106" s="551" t="s">
        <v>799</v>
      </c>
      <c r="K106" s="577">
        <f>'Export - Costs'!D$35</f>
        <v>0</v>
      </c>
      <c r="L106">
        <f t="shared" si="22"/>
        <v>0</v>
      </c>
    </row>
    <row r="107" spans="2:13" x14ac:dyDescent="0.35">
      <c r="C107" t="str">
        <f>IF(D$74&gt;0,D$74,"Null")</f>
        <v>Null</v>
      </c>
      <c r="D107" s="687" t="str">
        <f>D$75</f>
        <v>/</v>
      </c>
      <c r="E107" s="690" t="str">
        <f>D$76</f>
        <v>/</v>
      </c>
      <c r="F107" t="e">
        <f t="shared" si="20"/>
        <v>#VALUE!</v>
      </c>
      <c r="G107" t="e">
        <f t="shared" si="21"/>
        <v>#VALUE!</v>
      </c>
      <c r="J107" s="551" t="s">
        <v>800</v>
      </c>
      <c r="K107" s="577">
        <f>'Export - Costs'!D$36</f>
        <v>0</v>
      </c>
      <c r="L107">
        <f t="shared" si="22"/>
        <v>0</v>
      </c>
    </row>
    <row r="108" spans="2:13" x14ac:dyDescent="0.35">
      <c r="C108" t="str">
        <f>IF(D$78&gt;0,D$78,"Null")</f>
        <v>Null</v>
      </c>
      <c r="D108" s="687" t="str">
        <f>D$79</f>
        <v>/</v>
      </c>
      <c r="E108" s="690" t="str">
        <f>D$80</f>
        <v>/</v>
      </c>
      <c r="F108" t="e">
        <f t="shared" si="20"/>
        <v>#VALUE!</v>
      </c>
      <c r="G108" t="e">
        <f t="shared" si="21"/>
        <v>#VALUE!</v>
      </c>
      <c r="J108" s="551" t="s">
        <v>801</v>
      </c>
      <c r="K108" s="577">
        <f>'Export - Costs'!D$37</f>
        <v>0</v>
      </c>
      <c r="L108">
        <f t="shared" si="22"/>
        <v>0</v>
      </c>
    </row>
    <row r="109" spans="2:13" x14ac:dyDescent="0.35">
      <c r="C109" t="str">
        <f>IF(D$82&gt;0,D$82,"Null")</f>
        <v>Null</v>
      </c>
      <c r="D109" s="687" t="str">
        <f>D$83</f>
        <v>/</v>
      </c>
      <c r="E109" s="690" t="str">
        <f>D$84</f>
        <v>/</v>
      </c>
      <c r="F109" t="e">
        <f t="shared" si="20"/>
        <v>#VALUE!</v>
      </c>
      <c r="G109" t="e">
        <f t="shared" si="21"/>
        <v>#VALUE!</v>
      </c>
      <c r="J109" s="551" t="s">
        <v>802</v>
      </c>
      <c r="K109" s="577">
        <f>'Export - Costs'!D$38</f>
        <v>0</v>
      </c>
      <c r="L109">
        <f t="shared" si="22"/>
        <v>0</v>
      </c>
    </row>
    <row r="110" spans="2:13" x14ac:dyDescent="0.35">
      <c r="D110" t="s">
        <v>805</v>
      </c>
      <c r="E110" t="s">
        <v>793</v>
      </c>
      <c r="F110" t="s">
        <v>794</v>
      </c>
      <c r="G110" t="s">
        <v>795</v>
      </c>
      <c r="H110" t="s">
        <v>796</v>
      </c>
      <c r="L110" t="s">
        <v>392</v>
      </c>
    </row>
    <row r="111" spans="2:13" x14ac:dyDescent="0.35">
      <c r="D111" t="str">
        <f>IF(E$62&gt;0, E$62, "Null")</f>
        <v>Null</v>
      </c>
      <c r="E111" s="690" t="str">
        <f>E$63</f>
        <v>/</v>
      </c>
      <c r="F111" s="690" t="str">
        <f>E$64</f>
        <v>/</v>
      </c>
      <c r="G111" t="e">
        <f t="shared" ref="G111:G116" si="23">DATEDIF($A$88,E111,"M")</f>
        <v>#VALUE!</v>
      </c>
      <c r="H111" t="e">
        <f t="shared" ref="H111:H116" si="24">DATEDIF(E111,F111,"M")</f>
        <v>#VALUE!</v>
      </c>
      <c r="K111" s="551" t="s">
        <v>797</v>
      </c>
      <c r="L111" s="577">
        <f>'Export - Costs'!E$33</f>
        <v>0</v>
      </c>
      <c r="M111">
        <f t="shared" ref="M111:M116" si="25">$K$6*(L111/100)</f>
        <v>0</v>
      </c>
    </row>
    <row r="112" spans="2:13" x14ac:dyDescent="0.35">
      <c r="D112" t="str">
        <f>IF(E$66&gt;0,E$66,"Null")</f>
        <v>Null</v>
      </c>
      <c r="E112" s="687" t="str">
        <f>E$67</f>
        <v>/</v>
      </c>
      <c r="F112" s="690" t="str">
        <f>E$68</f>
        <v xml:space="preserve">/ </v>
      </c>
      <c r="G112" t="e">
        <f t="shared" si="23"/>
        <v>#VALUE!</v>
      </c>
      <c r="H112" t="e">
        <f t="shared" si="24"/>
        <v>#VALUE!</v>
      </c>
      <c r="K112" s="551" t="s">
        <v>798</v>
      </c>
      <c r="L112" s="577">
        <f>'Export - Costs'!E$34</f>
        <v>0</v>
      </c>
      <c r="M112">
        <f t="shared" si="25"/>
        <v>0</v>
      </c>
    </row>
    <row r="113" spans="1:37" x14ac:dyDescent="0.35">
      <c r="D113" t="str">
        <f>IF(E$70&gt;0,E$70,"Null")</f>
        <v>Null</v>
      </c>
      <c r="E113" s="687" t="str">
        <f>E$71</f>
        <v>/</v>
      </c>
      <c r="F113" s="690" t="str">
        <f>E$72</f>
        <v xml:space="preserve">/ </v>
      </c>
      <c r="G113" t="e">
        <f t="shared" si="23"/>
        <v>#VALUE!</v>
      </c>
      <c r="H113" t="e">
        <f t="shared" si="24"/>
        <v>#VALUE!</v>
      </c>
      <c r="K113" s="551" t="s">
        <v>799</v>
      </c>
      <c r="L113" s="577">
        <f>'Export - Costs'!E$35</f>
        <v>0</v>
      </c>
      <c r="M113">
        <f t="shared" si="25"/>
        <v>0</v>
      </c>
    </row>
    <row r="114" spans="1:37" x14ac:dyDescent="0.35">
      <c r="D114" t="str">
        <f>IF(E$74&gt;0,E$74,"Null")</f>
        <v>Null</v>
      </c>
      <c r="E114" s="687" t="str">
        <f>E$75</f>
        <v>/</v>
      </c>
      <c r="F114" s="690" t="str">
        <f>E$76</f>
        <v>/</v>
      </c>
      <c r="G114" t="e">
        <f t="shared" si="23"/>
        <v>#VALUE!</v>
      </c>
      <c r="H114" t="e">
        <f t="shared" si="24"/>
        <v>#VALUE!</v>
      </c>
      <c r="K114" s="551" t="s">
        <v>800</v>
      </c>
      <c r="L114" s="577">
        <f>'Export - Costs'!E$36</f>
        <v>0</v>
      </c>
      <c r="M114">
        <f t="shared" si="25"/>
        <v>0</v>
      </c>
    </row>
    <row r="115" spans="1:37" x14ac:dyDescent="0.35">
      <c r="D115" t="str">
        <f>IF(E$78&gt;0,E$78,"Null")</f>
        <v>Null</v>
      </c>
      <c r="E115" s="687" t="str">
        <f>E$79</f>
        <v>/</v>
      </c>
      <c r="F115" s="690" t="str">
        <f>E$80</f>
        <v>/</v>
      </c>
      <c r="G115" t="e">
        <f t="shared" si="23"/>
        <v>#VALUE!</v>
      </c>
      <c r="H115" t="e">
        <f t="shared" si="24"/>
        <v>#VALUE!</v>
      </c>
      <c r="K115" s="551" t="s">
        <v>801</v>
      </c>
      <c r="L115" s="577">
        <f>'Export - Costs'!E$37</f>
        <v>0</v>
      </c>
      <c r="M115">
        <f t="shared" si="25"/>
        <v>0</v>
      </c>
    </row>
    <row r="116" spans="1:37" x14ac:dyDescent="0.35">
      <c r="D116" t="str">
        <f>IF(E$82&gt;0,E$82,"Null")</f>
        <v>Null</v>
      </c>
      <c r="E116" s="687" t="str">
        <f>E$83</f>
        <v>/</v>
      </c>
      <c r="F116" s="690" t="str">
        <f>E$84</f>
        <v>/</v>
      </c>
      <c r="G116" t="e">
        <f t="shared" si="23"/>
        <v>#VALUE!</v>
      </c>
      <c r="H116" t="e">
        <f t="shared" si="24"/>
        <v>#VALUE!</v>
      </c>
      <c r="K116" s="551" t="s">
        <v>802</v>
      </c>
      <c r="L116" s="577">
        <f>'Export - Costs'!E$38</f>
        <v>0</v>
      </c>
      <c r="M116">
        <f t="shared" si="25"/>
        <v>0</v>
      </c>
    </row>
    <row r="117" spans="1:37" x14ac:dyDescent="0.35">
      <c r="D117" s="687"/>
      <c r="E117" t="s">
        <v>806</v>
      </c>
      <c r="F117" t="s">
        <v>793</v>
      </c>
      <c r="G117" t="s">
        <v>794</v>
      </c>
      <c r="H117" t="s">
        <v>795</v>
      </c>
      <c r="I117" t="s">
        <v>796</v>
      </c>
      <c r="M117" t="s">
        <v>393</v>
      </c>
    </row>
    <row r="118" spans="1:37" x14ac:dyDescent="0.35">
      <c r="D118" s="687"/>
      <c r="E118" t="str">
        <f>IF(F$62&gt;0, F$62, "Null")</f>
        <v>Null</v>
      </c>
      <c r="F118" s="690" t="str">
        <f>F$63</f>
        <v>/</v>
      </c>
      <c r="G118" s="690" t="str">
        <f>F$64</f>
        <v>/</v>
      </c>
      <c r="H118" t="e">
        <f t="shared" ref="H118:H123" si="26">DATEDIF($A$88,F118,"M")</f>
        <v>#VALUE!</v>
      </c>
      <c r="I118" t="e">
        <f t="shared" ref="I118:I123" si="27">DATEDIF(F118,G118,"M")</f>
        <v>#VALUE!</v>
      </c>
      <c r="L118" s="551" t="s">
        <v>797</v>
      </c>
      <c r="M118" s="577">
        <f>'Export - Costs'!F$33</f>
        <v>0</v>
      </c>
      <c r="N118">
        <f>$K$7*(M118/100)</f>
        <v>0</v>
      </c>
    </row>
    <row r="119" spans="1:37" x14ac:dyDescent="0.35">
      <c r="D119" s="687"/>
      <c r="E119" t="str">
        <f>IF(F$66&gt;0,F$66,"Null")</f>
        <v>Null</v>
      </c>
      <c r="F119" s="687" t="str">
        <f>F$67</f>
        <v>/</v>
      </c>
      <c r="G119" s="690" t="str">
        <f>F$68</f>
        <v xml:space="preserve">/ </v>
      </c>
      <c r="H119" t="e">
        <f t="shared" si="26"/>
        <v>#VALUE!</v>
      </c>
      <c r="I119" t="e">
        <f t="shared" si="27"/>
        <v>#VALUE!</v>
      </c>
      <c r="L119" s="551" t="s">
        <v>798</v>
      </c>
      <c r="M119" s="577">
        <f>'Export - Costs'!F$34</f>
        <v>0</v>
      </c>
      <c r="N119">
        <f t="shared" ref="N119:N123" si="28">$K$7*(M119/100)</f>
        <v>0</v>
      </c>
    </row>
    <row r="120" spans="1:37" x14ac:dyDescent="0.35">
      <c r="D120" s="687"/>
      <c r="E120" t="str">
        <f>IF(F$70&gt;0,F$70,"Null")</f>
        <v>Null</v>
      </c>
      <c r="F120" s="687" t="str">
        <f>F$71</f>
        <v>/</v>
      </c>
      <c r="G120" s="690" t="str">
        <f>F$72</f>
        <v xml:space="preserve">/ </v>
      </c>
      <c r="H120" t="e">
        <f t="shared" si="26"/>
        <v>#VALUE!</v>
      </c>
      <c r="I120" t="e">
        <f t="shared" si="27"/>
        <v>#VALUE!</v>
      </c>
      <c r="L120" s="551" t="s">
        <v>799</v>
      </c>
      <c r="M120" s="577">
        <f>'Export - Costs'!F$35</f>
        <v>0</v>
      </c>
      <c r="N120">
        <f t="shared" si="28"/>
        <v>0</v>
      </c>
    </row>
    <row r="121" spans="1:37" x14ac:dyDescent="0.35">
      <c r="D121" s="687"/>
      <c r="E121" t="str">
        <f>IF(F$74&gt;0,F$74,"Null")</f>
        <v>Null</v>
      </c>
      <c r="F121" s="687" t="str">
        <f>F$75</f>
        <v>/</v>
      </c>
      <c r="G121" s="690" t="str">
        <f>F$76</f>
        <v>/</v>
      </c>
      <c r="H121" t="e">
        <f t="shared" si="26"/>
        <v>#VALUE!</v>
      </c>
      <c r="I121" t="e">
        <f t="shared" si="27"/>
        <v>#VALUE!</v>
      </c>
      <c r="L121" s="551" t="s">
        <v>800</v>
      </c>
      <c r="M121" s="577">
        <f>'Export - Costs'!F$36</f>
        <v>0</v>
      </c>
      <c r="N121">
        <f t="shared" si="28"/>
        <v>0</v>
      </c>
    </row>
    <row r="122" spans="1:37" x14ac:dyDescent="0.35">
      <c r="D122" s="687"/>
      <c r="E122" t="str">
        <f>IF(F$78&gt;0,F$78,"Null")</f>
        <v>Null</v>
      </c>
      <c r="F122" s="687" t="str">
        <f>F$79</f>
        <v>/</v>
      </c>
      <c r="G122" s="690" t="str">
        <f>F$80</f>
        <v>/</v>
      </c>
      <c r="H122" t="e">
        <f t="shared" si="26"/>
        <v>#VALUE!</v>
      </c>
      <c r="I122" t="e">
        <f t="shared" si="27"/>
        <v>#VALUE!</v>
      </c>
      <c r="L122" s="551" t="s">
        <v>801</v>
      </c>
      <c r="M122" s="577">
        <f>'Export - Costs'!F$37</f>
        <v>0</v>
      </c>
      <c r="N122">
        <f t="shared" si="28"/>
        <v>0</v>
      </c>
    </row>
    <row r="123" spans="1:37" x14ac:dyDescent="0.35">
      <c r="D123" s="687"/>
      <c r="E123" t="str">
        <f>IF(F$82&gt;0,F$82,"Null")</f>
        <v>Null</v>
      </c>
      <c r="F123" s="687" t="str">
        <f>F$83</f>
        <v>/</v>
      </c>
      <c r="G123" s="690" t="str">
        <f>F$84</f>
        <v>/</v>
      </c>
      <c r="H123" t="e">
        <f t="shared" si="26"/>
        <v>#VALUE!</v>
      </c>
      <c r="I123" t="e">
        <f t="shared" si="27"/>
        <v>#VALUE!</v>
      </c>
      <c r="L123" s="551" t="s">
        <v>802</v>
      </c>
      <c r="M123" s="577">
        <f>'Export - Costs'!F$38</f>
        <v>0</v>
      </c>
      <c r="N123">
        <f t="shared" si="28"/>
        <v>0</v>
      </c>
    </row>
    <row r="124" spans="1:37" x14ac:dyDescent="0.35">
      <c r="D124" s="687"/>
      <c r="E124" s="690"/>
    </row>
    <row r="125" spans="1:37" x14ac:dyDescent="0.35">
      <c r="D125" s="687"/>
      <c r="E125" s="690"/>
    </row>
    <row r="126" spans="1:37" x14ac:dyDescent="0.35">
      <c r="A126" s="513" t="s">
        <v>807</v>
      </c>
      <c r="C126" t="s">
        <v>758</v>
      </c>
      <c r="D126" t="s">
        <v>357</v>
      </c>
      <c r="E126" t="s">
        <v>358</v>
      </c>
      <c r="F126" t="s">
        <v>359</v>
      </c>
      <c r="G126" t="s">
        <v>360</v>
      </c>
      <c r="H126" t="s">
        <v>361</v>
      </c>
      <c r="I126" t="s">
        <v>362</v>
      </c>
      <c r="J126" t="s">
        <v>363</v>
      </c>
      <c r="K126" t="s">
        <v>364</v>
      </c>
      <c r="L126" t="s">
        <v>365</v>
      </c>
      <c r="M126" t="s">
        <v>759</v>
      </c>
      <c r="N126" t="s">
        <v>760</v>
      </c>
      <c r="O126" t="s">
        <v>761</v>
      </c>
      <c r="P126" t="s">
        <v>762</v>
      </c>
      <c r="Q126" t="s">
        <v>763</v>
      </c>
      <c r="R126" t="s">
        <v>764</v>
      </c>
      <c r="S126" t="s">
        <v>765</v>
      </c>
      <c r="T126" t="s">
        <v>766</v>
      </c>
      <c r="U126" t="s">
        <v>767</v>
      </c>
      <c r="V126" t="s">
        <v>768</v>
      </c>
      <c r="W126" t="s">
        <v>769</v>
      </c>
      <c r="X126" t="s">
        <v>770</v>
      </c>
      <c r="Y126" t="s">
        <v>771</v>
      </c>
      <c r="Z126" t="s">
        <v>772</v>
      </c>
      <c r="AA126" t="s">
        <v>773</v>
      </c>
      <c r="AB126" t="s">
        <v>774</v>
      </c>
      <c r="AC126" t="s">
        <v>775</v>
      </c>
      <c r="AD126" t="s">
        <v>776</v>
      </c>
      <c r="AE126" t="s">
        <v>777</v>
      </c>
      <c r="AF126" t="s">
        <v>778</v>
      </c>
      <c r="AG126" t="s">
        <v>779</v>
      </c>
      <c r="AH126" t="s">
        <v>780</v>
      </c>
      <c r="AI126" t="s">
        <v>781</v>
      </c>
      <c r="AJ126" t="s">
        <v>782</v>
      </c>
      <c r="AK126" t="s">
        <v>783</v>
      </c>
    </row>
    <row r="127" spans="1:37" x14ac:dyDescent="0.35">
      <c r="A127" t="s">
        <v>378</v>
      </c>
      <c r="C127">
        <f>IF(General!$F$134="Tier 1",'Costs (Tier 1)'!AW55,'Costs (Tier 2)'!S3)*(-1)</f>
        <v>0</v>
      </c>
      <c r="D127">
        <f>IF(General!$F$134="Tier 1",'Costs (Tier 1)'!AX55,'Costs (Tier 2)'!T3)*(-1)</f>
        <v>0</v>
      </c>
      <c r="E127">
        <f>IF(General!$F$134="Tier 1",'Costs (Tier 1)'!AY55,'Costs (Tier 2)'!U3)*(-1)</f>
        <v>0</v>
      </c>
      <c r="F127">
        <f>IF(General!$F$134="Tier 1",'Costs (Tier 1)'!AZ55,'Costs (Tier 2)'!V3)*(-1)</f>
        <v>0</v>
      </c>
      <c r="G127">
        <f>IF(General!$F$134="Tier 1",'Costs (Tier 1)'!BA55,'Costs (Tier 2)'!W3)*(-1)</f>
        <v>0</v>
      </c>
      <c r="H127">
        <f>IF(General!$F$134="Tier 1",'Costs (Tier 1)'!BB55,'Costs (Tier 2)'!X3)*(-1)</f>
        <v>0</v>
      </c>
      <c r="I127">
        <f>IF(General!$F$134="Tier 1",'Costs (Tier 1)'!BC55,'Costs (Tier 2)'!Y3)*(-1)</f>
        <v>0</v>
      </c>
      <c r="J127">
        <f>IF(General!$F$134="Tier 1",'Costs (Tier 1)'!BD55,'Costs (Tier 2)'!Z3)*(-1)</f>
        <v>0</v>
      </c>
      <c r="K127">
        <f>IF(General!$F$134="Tier 1",'Costs (Tier 1)'!BE55,'Costs (Tier 2)'!AA3)*(-1)</f>
        <v>0</v>
      </c>
      <c r="L127">
        <f>IF(General!$F$134="Tier 1",'Costs (Tier 1)'!BF55,'Costs (Tier 2)'!AB3)*(-1)</f>
        <v>0</v>
      </c>
      <c r="M127">
        <f>IF(General!$F$134="Tier 1",'Costs (Tier 1)'!AW72,'Costs (Tier 2)'!AC3)*(-1)</f>
        <v>0</v>
      </c>
      <c r="N127">
        <f>IF(General!$F$134="Tier 1",'Costs (Tier 1)'!AX72,'Costs (Tier 2)'!AD3)*(-1)</f>
        <v>0</v>
      </c>
      <c r="O127">
        <f>IF(General!$F$134="Tier 1",'Costs (Tier 1)'!AY72,'Costs (Tier 2)'!AE3)*(-1)</f>
        <v>0</v>
      </c>
      <c r="P127">
        <f>IF(General!$F$134="Tier 1",'Costs (Tier 1)'!AZ72,'Costs (Tier 2)'!AF3)*(-1)</f>
        <v>0</v>
      </c>
      <c r="Q127">
        <f>IF(General!$F$134="Tier 1",'Costs (Tier 1)'!BA72,'Costs (Tier 2)'!AG3)*(-1)</f>
        <v>0</v>
      </c>
      <c r="R127">
        <f>IF(General!$F$134="Tier 1",'Costs (Tier 1)'!BB72,'Costs (Tier 2)'!AH3)*(-1)</f>
        <v>0</v>
      </c>
      <c r="S127">
        <f>IF(General!$F$134="Tier 1",'Costs (Tier 1)'!BC72,'Costs (Tier 2)'!AI3)*(-1)</f>
        <v>0</v>
      </c>
      <c r="T127">
        <f>IF(General!$F$134="Tier 1",'Costs (Tier 1)'!BD72,'Costs (Tier 2)'!AJ3)*(-1)</f>
        <v>0</v>
      </c>
      <c r="U127">
        <f>IF(General!$F$134="Tier 1",'Costs (Tier 1)'!BE72,'Costs (Tier 2)'!AK3)*(-1)</f>
        <v>0</v>
      </c>
      <c r="V127">
        <f>IF(General!$F$134="Tier 1",'Costs (Tier 1)'!BF72,'Costs (Tier 2)'!AL3)*(-1)</f>
        <v>0</v>
      </c>
      <c r="W127">
        <f>IF(General!$F$134="Tier 1",'Costs (Tier 1)'!BG72,'Costs (Tier 2)'!AM3)*(-1)</f>
        <v>0</v>
      </c>
      <c r="X127">
        <f>IF(General!$F$134="Tier 1",'Costs (Tier 1)'!BH72,'Costs (Tier 2)'!AN3)*(-1)</f>
        <v>0</v>
      </c>
      <c r="Y127">
        <f>IF(General!$F$134="Tier 1",'Costs (Tier 1)'!BI72,'Costs (Tier 2)'!AO3)*(-1)</f>
        <v>0</v>
      </c>
      <c r="Z127">
        <f>IF(General!$F$134="Tier 1",'Costs (Tier 1)'!BJ72,'Costs (Tier 2)'!AP3)*(-1)</f>
        <v>0</v>
      </c>
      <c r="AA127">
        <f>IF(General!$F$134="Tier 1",'Costs (Tier 1)'!BK72,'Costs (Tier 2)'!AQ3)*(-1)</f>
        <v>0</v>
      </c>
      <c r="AB127">
        <f>IF(General!$F$134="Tier 1",'Costs (Tier 1)'!BL72,'Costs (Tier 2)'!AR3)*(-1)</f>
        <v>0</v>
      </c>
      <c r="AC127">
        <f>IF(General!$F$134="Tier 1",'Costs (Tier 1)'!BM72,'Costs (Tier 2)'!AS3)*(-1)</f>
        <v>0</v>
      </c>
      <c r="AD127">
        <f>IF(General!$F$134="Tier 1",'Costs (Tier 1)'!BN72,'Costs (Tier 2)'!AT3)*(-1)</f>
        <v>0</v>
      </c>
      <c r="AE127">
        <f>IF(General!$F$134="Tier 1",'Costs (Tier 1)'!BO72,'Costs (Tier 2)'!AU3)*(-1)</f>
        <v>0</v>
      </c>
      <c r="AF127">
        <f>IF(General!$F$134="Tier 1",'Costs (Tier 1)'!BP72,'Costs (Tier 2)'!AV3)*(-1)</f>
        <v>0</v>
      </c>
      <c r="AG127">
        <f>IF(General!$F$134="Tier 1",'Costs (Tier 1)'!BQ72,'Costs (Tier 2)'!AW3)*(-1)</f>
        <v>0</v>
      </c>
      <c r="AH127">
        <f>IF(General!$F$134="Tier 1",'Costs (Tier 1)'!BR72,'Costs (Tier 2)'!AX3)*(-1)</f>
        <v>0</v>
      </c>
      <c r="AI127">
        <f>IF(General!$F$134="Tier 1",'Costs (Tier 1)'!BS72,'Costs (Tier 2)'!AY3)*(-1)</f>
        <v>0</v>
      </c>
      <c r="AJ127">
        <f>IF(General!$F$134="Tier 1",'Costs (Tier 1)'!BT72,'Costs (Tier 2)'!AZ3)*(-1)</f>
        <v>0</v>
      </c>
      <c r="AK127">
        <f>IF(General!$F$134="Tier 1",'Costs (Tier 1)'!BU72,'Costs (Tier 2)'!BA3)*(-1)</f>
        <v>0</v>
      </c>
    </row>
    <row r="128" spans="1:37" x14ac:dyDescent="0.35">
      <c r="A128" t="s">
        <v>527</v>
      </c>
      <c r="C128">
        <f>IF(General!$F$134="Tier 1",'Costs (Tier 1)'!AW57,'Costs (Tier 2)'!S4)*(-1)</f>
        <v>0</v>
      </c>
      <c r="D128">
        <f>IF(General!$F$134="Tier 1",'Costs (Tier 1)'!AX57,'Costs (Tier 2)'!T4)*(-1)</f>
        <v>0</v>
      </c>
      <c r="E128">
        <f>IF(General!$F$134="Tier 1",'Costs (Tier 1)'!AY57,'Costs (Tier 2)'!U4)*(-1)</f>
        <v>0</v>
      </c>
      <c r="F128">
        <f>IF(General!$F$134="Tier 1",'Costs (Tier 1)'!AZ57,'Costs (Tier 2)'!V4)*(-1)</f>
        <v>0</v>
      </c>
      <c r="G128">
        <f>IF(General!$F$134="Tier 1",'Costs (Tier 1)'!BA57,'Costs (Tier 2)'!W4)*(-1)</f>
        <v>0</v>
      </c>
      <c r="H128">
        <f>IF(General!$F$134="Tier 1",'Costs (Tier 1)'!BB57,'Costs (Tier 2)'!X4)*(-1)</f>
        <v>0</v>
      </c>
      <c r="I128">
        <f>IF(General!$F$134="Tier 1",'Costs (Tier 1)'!BC57,'Costs (Tier 2)'!Y4)*(-1)</f>
        <v>0</v>
      </c>
      <c r="J128">
        <f>IF(General!$F$134="Tier 1",'Costs (Tier 1)'!BD57,'Costs (Tier 2)'!Z4)*(-1)</f>
        <v>0</v>
      </c>
      <c r="K128">
        <f>IF(General!$F$134="Tier 1",'Costs (Tier 1)'!BE57,'Costs (Tier 2)'!AA4)*(-1)</f>
        <v>0</v>
      </c>
      <c r="L128">
        <f>IF(General!$F$134="Tier 1",'Costs (Tier 1)'!BF57,'Costs (Tier 2)'!AB4)*(-1)</f>
        <v>0</v>
      </c>
      <c r="M128">
        <f>IF(General!$F$134="Tier 1",'Costs (Tier 1)'!AW74,'Costs (Tier 2)'!AC4)*(-1)</f>
        <v>0</v>
      </c>
      <c r="N128">
        <f>IF(General!$F$134="Tier 1",'Costs (Tier 1)'!AX74,'Costs (Tier 2)'!AD4)*(-1)</f>
        <v>0</v>
      </c>
      <c r="O128">
        <f>IF(General!$F$134="Tier 1",'Costs (Tier 1)'!AY74,'Costs (Tier 2)'!AE4)*(-1)</f>
        <v>0</v>
      </c>
      <c r="P128">
        <f>IF(General!$F$134="Tier 1",'Costs (Tier 1)'!AZ74,'Costs (Tier 2)'!AF4)*(-1)</f>
        <v>0</v>
      </c>
      <c r="Q128">
        <f>IF(General!$F$134="Tier 1",'Costs (Tier 1)'!BA74,'Costs (Tier 2)'!AG4)*(-1)</f>
        <v>0</v>
      </c>
      <c r="R128">
        <f>IF(General!$F$134="Tier 1",'Costs (Tier 1)'!BB74,'Costs (Tier 2)'!AH4)*(-1)</f>
        <v>0</v>
      </c>
      <c r="S128">
        <f>IF(General!$F$134="Tier 1",'Costs (Tier 1)'!BC74,'Costs (Tier 2)'!AI4)*(-1)</f>
        <v>0</v>
      </c>
      <c r="T128">
        <f>IF(General!$F$134="Tier 1",'Costs (Tier 1)'!BD74,'Costs (Tier 2)'!AJ4)*(-1)</f>
        <v>0</v>
      </c>
      <c r="U128">
        <f>IF(General!$F$134="Tier 1",'Costs (Tier 1)'!BE74,'Costs (Tier 2)'!AK4)*(-1)</f>
        <v>0</v>
      </c>
      <c r="V128">
        <f>IF(General!$F$134="Tier 1",'Costs (Tier 1)'!BF74,'Costs (Tier 2)'!AL4)*(-1)</f>
        <v>0</v>
      </c>
      <c r="W128">
        <f>IF(General!$F$134="Tier 1",'Costs (Tier 1)'!BG74,'Costs (Tier 2)'!AM4)*(-1)</f>
        <v>0</v>
      </c>
      <c r="X128">
        <f>IF(General!$F$134="Tier 1",'Costs (Tier 1)'!BH74,'Costs (Tier 2)'!AN4)*(-1)</f>
        <v>0</v>
      </c>
      <c r="Y128">
        <f>IF(General!$F$134="Tier 1",'Costs (Tier 1)'!BI74,'Costs (Tier 2)'!AO4)*(-1)</f>
        <v>0</v>
      </c>
      <c r="Z128">
        <f>IF(General!$F$134="Tier 1",'Costs (Tier 1)'!BJ74,'Costs (Tier 2)'!AP4)*(-1)</f>
        <v>0</v>
      </c>
      <c r="AA128">
        <f>IF(General!$F$134="Tier 1",'Costs (Tier 1)'!BK74,'Costs (Tier 2)'!AQ4)*(-1)</f>
        <v>0</v>
      </c>
      <c r="AB128">
        <f>IF(General!$F$134="Tier 1",'Costs (Tier 1)'!BL74,'Costs (Tier 2)'!AR4)*(-1)</f>
        <v>0</v>
      </c>
      <c r="AC128">
        <f>IF(General!$F$134="Tier 1",'Costs (Tier 1)'!BM74,'Costs (Tier 2)'!AS4)*(-1)</f>
        <v>0</v>
      </c>
      <c r="AD128">
        <f>IF(General!$F$134="Tier 1",'Costs (Tier 1)'!BN74,'Costs (Tier 2)'!AT4)*(-1)</f>
        <v>0</v>
      </c>
      <c r="AE128">
        <f>IF(General!$F$134="Tier 1",'Costs (Tier 1)'!BO74,'Costs (Tier 2)'!AU4)*(-1)</f>
        <v>0</v>
      </c>
      <c r="AF128">
        <f>IF(General!$F$134="Tier 1",'Costs (Tier 1)'!BP74,'Costs (Tier 2)'!AV4)*(-1)</f>
        <v>0</v>
      </c>
      <c r="AG128">
        <f>IF(General!$F$134="Tier 1",'Costs (Tier 1)'!BQ74,'Costs (Tier 2)'!AW4)*(-1)</f>
        <v>0</v>
      </c>
      <c r="AH128">
        <f>IF(General!$F$134="Tier 1",'Costs (Tier 1)'!BR74,'Costs (Tier 2)'!AX4)*(-1)</f>
        <v>0</v>
      </c>
      <c r="AI128">
        <f>IF(General!$F$134="Tier 1",'Costs (Tier 1)'!BS74,'Costs (Tier 2)'!AY4)*(-1)</f>
        <v>0</v>
      </c>
      <c r="AJ128">
        <f>IF(General!$F$134="Tier 1",'Costs (Tier 1)'!BT74,'Costs (Tier 2)'!AZ4)*(-1)</f>
        <v>0</v>
      </c>
      <c r="AK128">
        <f>IF(General!$F$134="Tier 1",'Costs (Tier 1)'!BU74,'Costs (Tier 2)'!BA4)*(-1)</f>
        <v>0</v>
      </c>
    </row>
    <row r="129" spans="1:37" x14ac:dyDescent="0.35">
      <c r="A129" t="s">
        <v>538</v>
      </c>
      <c r="C129">
        <f>IF(General!$F$134="Tier 1",'Costs (Tier 1)'!AW59,'Costs (Tier 2)'!S5)*(-1)</f>
        <v>0</v>
      </c>
      <c r="D129">
        <f>IF(General!$F$134="Tier 1",'Costs (Tier 1)'!AX59,'Costs (Tier 2)'!T5)*(-1)</f>
        <v>0</v>
      </c>
      <c r="E129">
        <f>IF(General!$F$134="Tier 1",'Costs (Tier 1)'!AY59,'Costs (Tier 2)'!U5)*(-1)</f>
        <v>0</v>
      </c>
      <c r="F129">
        <f>IF(General!$F$134="Tier 1",'Costs (Tier 1)'!AZ59,'Costs (Tier 2)'!V5)*(-1)</f>
        <v>0</v>
      </c>
      <c r="G129">
        <f>IF(General!$F$134="Tier 1",'Costs (Tier 1)'!BA59,'Costs (Tier 2)'!W5)*(-1)</f>
        <v>0</v>
      </c>
      <c r="H129">
        <f>IF(General!$F$134="Tier 1",'Costs (Tier 1)'!BB59,'Costs (Tier 2)'!X5)*(-1)</f>
        <v>0</v>
      </c>
      <c r="I129">
        <f>IF(General!$F$134="Tier 1",'Costs (Tier 1)'!BC59,'Costs (Tier 2)'!Y5)*(-1)</f>
        <v>0</v>
      </c>
      <c r="J129">
        <f>IF(General!$F$134="Tier 1",'Costs (Tier 1)'!BD59,'Costs (Tier 2)'!Z5)*(-1)</f>
        <v>0</v>
      </c>
      <c r="K129">
        <f>IF(General!$F$134="Tier 1",'Costs (Tier 1)'!BE59,'Costs (Tier 2)'!AA5)*(-1)</f>
        <v>0</v>
      </c>
      <c r="L129">
        <f>IF(General!$F$134="Tier 1",'Costs (Tier 1)'!BF59,'Costs (Tier 2)'!AB5)*(-1)</f>
        <v>0</v>
      </c>
      <c r="M129">
        <f>IF(General!$F$134="Tier 1",'Costs (Tier 1)'!AW76,'Costs (Tier 2)'!AC5)*(-1)</f>
        <v>0</v>
      </c>
      <c r="N129">
        <f>IF(General!$F$134="Tier 1",'Costs (Tier 1)'!AX76,'Costs (Tier 2)'!AD5)*(-1)</f>
        <v>0</v>
      </c>
      <c r="O129">
        <f>IF(General!$F$134="Tier 1",'Costs (Tier 1)'!AY76,'Costs (Tier 2)'!AE5)*(-1)</f>
        <v>0</v>
      </c>
      <c r="P129">
        <f>IF(General!$F$134="Tier 1",'Costs (Tier 1)'!AZ76,'Costs (Tier 2)'!AF5)*(-1)</f>
        <v>0</v>
      </c>
      <c r="Q129">
        <f>IF(General!$F$134="Tier 1",'Costs (Tier 1)'!BA76,'Costs (Tier 2)'!AG5)*(-1)</f>
        <v>0</v>
      </c>
      <c r="R129">
        <f>IF(General!$F$134="Tier 1",'Costs (Tier 1)'!BB76,'Costs (Tier 2)'!AH5)*(-1)</f>
        <v>0</v>
      </c>
      <c r="S129">
        <f>IF(General!$F$134="Tier 1",'Costs (Tier 1)'!BC76,'Costs (Tier 2)'!AI5)*(-1)</f>
        <v>0</v>
      </c>
      <c r="T129">
        <f>IF(General!$F$134="Tier 1",'Costs (Tier 1)'!BD76,'Costs (Tier 2)'!AJ5)*(-1)</f>
        <v>0</v>
      </c>
      <c r="U129">
        <f>IF(General!$F$134="Tier 1",'Costs (Tier 1)'!BE76,'Costs (Tier 2)'!AK5)*(-1)</f>
        <v>0</v>
      </c>
      <c r="V129">
        <f>IF(General!$F$134="Tier 1",'Costs (Tier 1)'!BF76,'Costs (Tier 2)'!AL5)*(-1)</f>
        <v>0</v>
      </c>
      <c r="W129">
        <f>IF(General!$F$134="Tier 1",'Costs (Tier 1)'!BG76,'Costs (Tier 2)'!AM5)*(-1)</f>
        <v>0</v>
      </c>
      <c r="X129">
        <f>IF(General!$F$134="Tier 1",'Costs (Tier 1)'!BH76,'Costs (Tier 2)'!AN5)*(-1)</f>
        <v>0</v>
      </c>
      <c r="Y129">
        <f>IF(General!$F$134="Tier 1",'Costs (Tier 1)'!BI76,'Costs (Tier 2)'!AO5)*(-1)</f>
        <v>0</v>
      </c>
      <c r="Z129">
        <f>IF(General!$F$134="Tier 1",'Costs (Tier 1)'!BJ76,'Costs (Tier 2)'!AP5)*(-1)</f>
        <v>0</v>
      </c>
      <c r="AA129">
        <f>IF(General!$F$134="Tier 1",'Costs (Tier 1)'!BK76,'Costs (Tier 2)'!AQ5)*(-1)</f>
        <v>0</v>
      </c>
      <c r="AB129">
        <f>IF(General!$F$134="Tier 1",'Costs (Tier 1)'!BL76,'Costs (Tier 2)'!AR5)*(-1)</f>
        <v>0</v>
      </c>
      <c r="AC129">
        <f>IF(General!$F$134="Tier 1",'Costs (Tier 1)'!BM76,'Costs (Tier 2)'!AS5)*(-1)</f>
        <v>0</v>
      </c>
      <c r="AD129">
        <f>IF(General!$F$134="Tier 1",'Costs (Tier 1)'!BN76,'Costs (Tier 2)'!AT5)*(-1)</f>
        <v>0</v>
      </c>
      <c r="AE129">
        <f>IF(General!$F$134="Tier 1",'Costs (Tier 1)'!BO76,'Costs (Tier 2)'!AU5)*(-1)</f>
        <v>0</v>
      </c>
      <c r="AF129">
        <f>IF(General!$F$134="Tier 1",'Costs (Tier 1)'!BP76,'Costs (Tier 2)'!AV5)*(-1)</f>
        <v>0</v>
      </c>
      <c r="AG129">
        <f>IF(General!$F$134="Tier 1",'Costs (Tier 1)'!BQ76,'Costs (Tier 2)'!AW5)*(-1)</f>
        <v>0</v>
      </c>
      <c r="AH129">
        <f>IF(General!$F$134="Tier 1",'Costs (Tier 1)'!BR76,'Costs (Tier 2)'!AX5)*(-1)</f>
        <v>0</v>
      </c>
      <c r="AI129">
        <f>IF(General!$F$134="Tier 1",'Costs (Tier 1)'!BS76,'Costs (Tier 2)'!AY5)*(-1)</f>
        <v>0</v>
      </c>
      <c r="AJ129">
        <f>IF(General!$F$134="Tier 1",'Costs (Tier 1)'!BT76,'Costs (Tier 2)'!AZ5)*(-1)</f>
        <v>0</v>
      </c>
      <c r="AK129">
        <f>IF(General!$F$134="Tier 1",'Costs (Tier 1)'!BU76,'Costs (Tier 2)'!BA5)*(-1)</f>
        <v>0</v>
      </c>
    </row>
    <row r="130" spans="1:37" x14ac:dyDescent="0.35">
      <c r="A130" t="s">
        <v>543</v>
      </c>
      <c r="C130">
        <f>IF(General!$F$134="Tier 1",'Costs (Tier 1)'!AW61,'Costs (Tier 2)'!S6)*(-1)</f>
        <v>0</v>
      </c>
      <c r="D130">
        <f>IF(General!$F$134="Tier 1",'Costs (Tier 1)'!AX61,'Costs (Tier 2)'!T6)*(-1)</f>
        <v>0</v>
      </c>
      <c r="E130">
        <f>IF(General!$F$134="Tier 1",'Costs (Tier 1)'!AY61,'Costs (Tier 2)'!U6)*(-1)</f>
        <v>0</v>
      </c>
      <c r="F130">
        <f>IF(General!$F$134="Tier 1",'Costs (Tier 1)'!AZ61,'Costs (Tier 2)'!V6)*(-1)</f>
        <v>0</v>
      </c>
      <c r="G130">
        <f>IF(General!$F$134="Tier 1",'Costs (Tier 1)'!BA61,'Costs (Tier 2)'!W6)*(-1)</f>
        <v>0</v>
      </c>
      <c r="H130">
        <f>IF(General!$F$134="Tier 1",'Costs (Tier 1)'!BB61,'Costs (Tier 2)'!X6)*(-1)</f>
        <v>0</v>
      </c>
      <c r="I130">
        <f>IF(General!$F$134="Tier 1",'Costs (Tier 1)'!BC61,'Costs (Tier 2)'!Y6)*(-1)</f>
        <v>0</v>
      </c>
      <c r="J130">
        <f>IF(General!$F$134="Tier 1",'Costs (Tier 1)'!BD61,'Costs (Tier 2)'!Z6)*(-1)</f>
        <v>0</v>
      </c>
      <c r="K130">
        <f>IF(General!$F$134="Tier 1",'Costs (Tier 1)'!BE61,'Costs (Tier 2)'!AA6)*(-1)</f>
        <v>0</v>
      </c>
      <c r="L130">
        <f>IF(General!$F$134="Tier 1",'Costs (Tier 1)'!BF61,'Costs (Tier 2)'!AB6)*(-1)</f>
        <v>0</v>
      </c>
      <c r="M130">
        <f>IF(General!$F$134="Tier 1",'Costs (Tier 1)'!AW78,'Costs (Tier 2)'!AC6)*(-1)</f>
        <v>0</v>
      </c>
      <c r="N130">
        <f>IF(General!$F$134="Tier 1",'Costs (Tier 1)'!AX78,'Costs (Tier 2)'!AD6)*(-1)</f>
        <v>0</v>
      </c>
      <c r="O130">
        <f>IF(General!$F$134="Tier 1",'Costs (Tier 1)'!AY78,'Costs (Tier 2)'!AE6)*(-1)</f>
        <v>0</v>
      </c>
      <c r="P130">
        <f>IF(General!$F$134="Tier 1",'Costs (Tier 1)'!AZ78,'Costs (Tier 2)'!AF6)*(-1)</f>
        <v>0</v>
      </c>
      <c r="Q130">
        <f>IF(General!$F$134="Tier 1",'Costs (Tier 1)'!BA78,'Costs (Tier 2)'!AG6)*(-1)</f>
        <v>0</v>
      </c>
      <c r="R130">
        <f>IF(General!$F$134="Tier 1",'Costs (Tier 1)'!BB78,'Costs (Tier 2)'!AH6)*(-1)</f>
        <v>0</v>
      </c>
      <c r="S130">
        <f>IF(General!$F$134="Tier 1",'Costs (Tier 1)'!BC78,'Costs (Tier 2)'!AI6)*(-1)</f>
        <v>0</v>
      </c>
      <c r="T130">
        <f>IF(General!$F$134="Tier 1",'Costs (Tier 1)'!BD78,'Costs (Tier 2)'!AJ6)*(-1)</f>
        <v>0</v>
      </c>
      <c r="U130">
        <f>IF(General!$F$134="Tier 1",'Costs (Tier 1)'!BE78,'Costs (Tier 2)'!AK6)*(-1)</f>
        <v>0</v>
      </c>
      <c r="V130">
        <f>IF(General!$F$134="Tier 1",'Costs (Tier 1)'!BF78,'Costs (Tier 2)'!AL6)*(-1)</f>
        <v>0</v>
      </c>
      <c r="W130">
        <f>IF(General!$F$134="Tier 1",'Costs (Tier 1)'!BG78,'Costs (Tier 2)'!AM6)*(-1)</f>
        <v>0</v>
      </c>
      <c r="X130">
        <f>IF(General!$F$134="Tier 1",'Costs (Tier 1)'!BH78,'Costs (Tier 2)'!AN6)*(-1)</f>
        <v>0</v>
      </c>
      <c r="Y130">
        <f>IF(General!$F$134="Tier 1",'Costs (Tier 1)'!BI78,'Costs (Tier 2)'!AO6)*(-1)</f>
        <v>0</v>
      </c>
      <c r="Z130">
        <f>IF(General!$F$134="Tier 1",'Costs (Tier 1)'!BJ78,'Costs (Tier 2)'!AP6)*(-1)</f>
        <v>0</v>
      </c>
      <c r="AA130">
        <f>IF(General!$F$134="Tier 1",'Costs (Tier 1)'!BK78,'Costs (Tier 2)'!AQ6)*(-1)</f>
        <v>0</v>
      </c>
      <c r="AB130">
        <f>IF(General!$F$134="Tier 1",'Costs (Tier 1)'!BL78,'Costs (Tier 2)'!AR6)*(-1)</f>
        <v>0</v>
      </c>
      <c r="AC130">
        <f>IF(General!$F$134="Tier 1",'Costs (Tier 1)'!BM78,'Costs (Tier 2)'!AS6)*(-1)</f>
        <v>0</v>
      </c>
      <c r="AD130">
        <f>IF(General!$F$134="Tier 1",'Costs (Tier 1)'!BN78,'Costs (Tier 2)'!AT6)*(-1)</f>
        <v>0</v>
      </c>
      <c r="AE130">
        <f>IF(General!$F$134="Tier 1",'Costs (Tier 1)'!BO78,'Costs (Tier 2)'!AU6)*(-1)</f>
        <v>0</v>
      </c>
      <c r="AF130">
        <f>IF(General!$F$134="Tier 1",'Costs (Tier 1)'!BP78,'Costs (Tier 2)'!AV6)*(-1)</f>
        <v>0</v>
      </c>
      <c r="AG130">
        <f>IF(General!$F$134="Tier 1",'Costs (Tier 1)'!BQ78,'Costs (Tier 2)'!AW6)*(-1)</f>
        <v>0</v>
      </c>
      <c r="AH130">
        <f>IF(General!$F$134="Tier 1",'Costs (Tier 1)'!BR78,'Costs (Tier 2)'!AX6)*(-1)</f>
        <v>0</v>
      </c>
      <c r="AI130">
        <f>IF(General!$F$134="Tier 1",'Costs (Tier 1)'!BS78,'Costs (Tier 2)'!AY6)*(-1)</f>
        <v>0</v>
      </c>
      <c r="AJ130">
        <f>IF(General!$F$134="Tier 1",'Costs (Tier 1)'!BT78,'Costs (Tier 2)'!AZ6)*(-1)</f>
        <v>0</v>
      </c>
      <c r="AK130">
        <f>IF(General!$F$134="Tier 1",'Costs (Tier 1)'!BU78,'Costs (Tier 2)'!BA6)*(-1)</f>
        <v>0</v>
      </c>
    </row>
    <row r="131" spans="1:37" x14ac:dyDescent="0.35">
      <c r="A131" t="s">
        <v>548</v>
      </c>
      <c r="C131">
        <f>IF(General!$F$134="Tier 1",'Costs (Tier 1)'!AW63,'Costs (Tier 2)'!S7)*(-1)</f>
        <v>0</v>
      </c>
      <c r="D131">
        <f>IF(General!$F$134="Tier 1",'Costs (Tier 1)'!AX63,'Costs (Tier 2)'!T7)*(-1)</f>
        <v>0</v>
      </c>
      <c r="E131">
        <f>IF(General!$F$134="Tier 1",'Costs (Tier 1)'!AY63,'Costs (Tier 2)'!U7)*(-1)</f>
        <v>0</v>
      </c>
      <c r="F131">
        <f>IF(General!$F$134="Tier 1",'Costs (Tier 1)'!AZ63,'Costs (Tier 2)'!V7)*(-1)</f>
        <v>0</v>
      </c>
      <c r="G131">
        <f>IF(General!$F$134="Tier 1",'Costs (Tier 1)'!BA63,'Costs (Tier 2)'!W7)*(-1)</f>
        <v>0</v>
      </c>
      <c r="H131">
        <f>IF(General!$F$134="Tier 1",'Costs (Tier 1)'!BB63,'Costs (Tier 2)'!X7)*(-1)</f>
        <v>0</v>
      </c>
      <c r="I131">
        <f>IF(General!$F$134="Tier 1",'Costs (Tier 1)'!BC63,'Costs (Tier 2)'!Y7)*(-1)</f>
        <v>0</v>
      </c>
      <c r="J131">
        <f>IF(General!$F$134="Tier 1",'Costs (Tier 1)'!BD63,'Costs (Tier 2)'!Z7)*(-1)</f>
        <v>0</v>
      </c>
      <c r="K131">
        <f>IF(General!$F$134="Tier 1",'Costs (Tier 1)'!BE63,'Costs (Tier 2)'!AA7)*(-1)</f>
        <v>0</v>
      </c>
      <c r="L131">
        <f>IF(General!$F$134="Tier 1",'Costs (Tier 1)'!BF63,'Costs (Tier 2)'!AB7)*(-1)</f>
        <v>0</v>
      </c>
      <c r="M131">
        <f>IF(General!$F$134="Tier 1",'Costs (Tier 1)'!AW80,'Costs (Tier 2)'!AC7)*(-1)</f>
        <v>0</v>
      </c>
      <c r="N131">
        <f>IF(General!$F$134="Tier 1",'Costs (Tier 1)'!AX80,'Costs (Tier 2)'!AD7)*(-1)</f>
        <v>0</v>
      </c>
      <c r="O131">
        <f>IF(General!$F$134="Tier 1",'Costs (Tier 1)'!AY80,'Costs (Tier 2)'!AE7)*(-1)</f>
        <v>0</v>
      </c>
      <c r="P131">
        <f>IF(General!$F$134="Tier 1",'Costs (Tier 1)'!AZ80,'Costs (Tier 2)'!AF7)*(-1)</f>
        <v>0</v>
      </c>
      <c r="Q131">
        <f>IF(General!$F$134="Tier 1",'Costs (Tier 1)'!BA80,'Costs (Tier 2)'!AG7)*(-1)</f>
        <v>0</v>
      </c>
      <c r="R131">
        <f>IF(General!$F$134="Tier 1",'Costs (Tier 1)'!BB80,'Costs (Tier 2)'!AH7)*(-1)</f>
        <v>0</v>
      </c>
      <c r="S131">
        <f>IF(General!$F$134="Tier 1",'Costs (Tier 1)'!BC80,'Costs (Tier 2)'!AI7)*(-1)</f>
        <v>0</v>
      </c>
      <c r="T131">
        <f>IF(General!$F$134="Tier 1",'Costs (Tier 1)'!BD80,'Costs (Tier 2)'!AJ7)*(-1)</f>
        <v>0</v>
      </c>
      <c r="U131">
        <f>IF(General!$F$134="Tier 1",'Costs (Tier 1)'!BE80,'Costs (Tier 2)'!AK7)*(-1)</f>
        <v>0</v>
      </c>
      <c r="V131">
        <f>IF(General!$F$134="Tier 1",'Costs (Tier 1)'!BF80,'Costs (Tier 2)'!AL7)*(-1)</f>
        <v>0</v>
      </c>
      <c r="W131">
        <f>IF(General!$F$134="Tier 1",'Costs (Tier 1)'!BG80,'Costs (Tier 2)'!AM7)*(-1)</f>
        <v>0</v>
      </c>
      <c r="X131">
        <f>IF(General!$F$134="Tier 1",'Costs (Tier 1)'!BH80,'Costs (Tier 2)'!AN7)*(-1)</f>
        <v>0</v>
      </c>
      <c r="Y131">
        <f>IF(General!$F$134="Tier 1",'Costs (Tier 1)'!BI80,'Costs (Tier 2)'!AO7)*(-1)</f>
        <v>0</v>
      </c>
      <c r="Z131">
        <f>IF(General!$F$134="Tier 1",'Costs (Tier 1)'!BJ80,'Costs (Tier 2)'!AP7)*(-1)</f>
        <v>0</v>
      </c>
      <c r="AA131">
        <f>IF(General!$F$134="Tier 1",'Costs (Tier 1)'!BK80,'Costs (Tier 2)'!AQ7)*(-1)</f>
        <v>0</v>
      </c>
      <c r="AB131">
        <f>IF(General!$F$134="Tier 1",'Costs (Tier 1)'!BL80,'Costs (Tier 2)'!AR7)*(-1)</f>
        <v>0</v>
      </c>
      <c r="AC131">
        <f>IF(General!$F$134="Tier 1",'Costs (Tier 1)'!BM80,'Costs (Tier 2)'!AS7)*(-1)</f>
        <v>0</v>
      </c>
      <c r="AD131">
        <f>IF(General!$F$134="Tier 1",'Costs (Tier 1)'!BN80,'Costs (Tier 2)'!AT7)*(-1)</f>
        <v>0</v>
      </c>
      <c r="AE131">
        <f>IF(General!$F$134="Tier 1",'Costs (Tier 1)'!BO80,'Costs (Tier 2)'!AU7)*(-1)</f>
        <v>0</v>
      </c>
      <c r="AF131">
        <f>IF(General!$F$134="Tier 1",'Costs (Tier 1)'!BP80,'Costs (Tier 2)'!AV7)*(-1)</f>
        <v>0</v>
      </c>
      <c r="AG131">
        <f>IF(General!$F$134="Tier 1",'Costs (Tier 1)'!BQ80,'Costs (Tier 2)'!AW7)*(-1)</f>
        <v>0</v>
      </c>
      <c r="AH131">
        <f>IF(General!$F$134="Tier 1",'Costs (Tier 1)'!BR80,'Costs (Tier 2)'!AX7)*(-1)</f>
        <v>0</v>
      </c>
      <c r="AI131">
        <f>IF(General!$F$134="Tier 1",'Costs (Tier 1)'!BS80,'Costs (Tier 2)'!AY7)*(-1)</f>
        <v>0</v>
      </c>
      <c r="AJ131">
        <f>IF(General!$F$134="Tier 1",'Costs (Tier 1)'!BT80,'Costs (Tier 2)'!AZ7)*(-1)</f>
        <v>0</v>
      </c>
      <c r="AK131">
        <f>IF(General!$F$134="Tier 1",'Costs (Tier 1)'!BU80,'Costs (Tier 2)'!BA7)*(-1)</f>
        <v>0</v>
      </c>
    </row>
    <row r="132" spans="1:37" x14ac:dyDescent="0.35">
      <c r="A132" t="s">
        <v>552</v>
      </c>
      <c r="C132">
        <f>IF(General!$F$134="Tier 1",'Costs (Tier 1)'!AW65,'Costs (Tier 2)'!S8)*(-1)</f>
        <v>0</v>
      </c>
      <c r="D132">
        <f>IF(General!$F$134="Tier 1",'Costs (Tier 1)'!AX65,'Costs (Tier 2)'!T8)*(-1)</f>
        <v>0</v>
      </c>
      <c r="E132">
        <f>IF(General!$F$134="Tier 1",'Costs (Tier 1)'!AY65,'Costs (Tier 2)'!U8)*(-1)</f>
        <v>0</v>
      </c>
      <c r="F132">
        <f>IF(General!$F$134="Tier 1",'Costs (Tier 1)'!AZ65,'Costs (Tier 2)'!V8)*(-1)</f>
        <v>0</v>
      </c>
      <c r="G132">
        <f>IF(General!$F$134="Tier 1",'Costs (Tier 1)'!BA65,'Costs (Tier 2)'!W8)*(-1)</f>
        <v>0</v>
      </c>
      <c r="H132">
        <f>IF(General!$F$134="Tier 1",'Costs (Tier 1)'!BB65,'Costs (Tier 2)'!X8)*(-1)</f>
        <v>0</v>
      </c>
      <c r="I132">
        <f>IF(General!$F$134="Tier 1",'Costs (Tier 1)'!BC65,'Costs (Tier 2)'!Y8)*(-1)</f>
        <v>0</v>
      </c>
      <c r="J132">
        <f>IF(General!$F$134="Tier 1",'Costs (Tier 1)'!BD65,'Costs (Tier 2)'!Z8)*(-1)</f>
        <v>0</v>
      </c>
      <c r="K132">
        <f>IF(General!$F$134="Tier 1",'Costs (Tier 1)'!BE65,'Costs (Tier 2)'!AA8)*(-1)</f>
        <v>0</v>
      </c>
      <c r="L132">
        <f>IF(General!$F$134="Tier 1",'Costs (Tier 1)'!BF65,'Costs (Tier 2)'!AB8)*(-1)</f>
        <v>0</v>
      </c>
      <c r="M132">
        <f>IF(General!$F$134="Tier 1",'Costs (Tier 1)'!AW82,'Costs (Tier 2)'!AC8)*(-1)</f>
        <v>0</v>
      </c>
      <c r="N132">
        <f>IF(General!$F$134="Tier 1",'Costs (Tier 1)'!AX82,'Costs (Tier 2)'!AD8)*(-1)</f>
        <v>0</v>
      </c>
      <c r="O132">
        <f>IF(General!$F$134="Tier 1",'Costs (Tier 1)'!AY82,'Costs (Tier 2)'!AE8)*(-1)</f>
        <v>0</v>
      </c>
      <c r="P132">
        <f>IF(General!$F$134="Tier 1",'Costs (Tier 1)'!AZ82,'Costs (Tier 2)'!AF8)*(-1)</f>
        <v>0</v>
      </c>
      <c r="Q132">
        <f>IF(General!$F$134="Tier 1",'Costs (Tier 1)'!BA82,'Costs (Tier 2)'!AG8)*(-1)</f>
        <v>0</v>
      </c>
      <c r="R132">
        <f>IF(General!$F$134="Tier 1",'Costs (Tier 1)'!BB82,'Costs (Tier 2)'!AH8)*(-1)</f>
        <v>0</v>
      </c>
      <c r="S132">
        <f>IF(General!$F$134="Tier 1",'Costs (Tier 1)'!BC82,'Costs (Tier 2)'!AI8)*(-1)</f>
        <v>0</v>
      </c>
      <c r="T132">
        <f>IF(General!$F$134="Tier 1",'Costs (Tier 1)'!BD82,'Costs (Tier 2)'!AJ8)*(-1)</f>
        <v>0</v>
      </c>
      <c r="U132">
        <f>IF(General!$F$134="Tier 1",'Costs (Tier 1)'!BE82,'Costs (Tier 2)'!AK8)*(-1)</f>
        <v>0</v>
      </c>
      <c r="V132">
        <f>IF(General!$F$134="Tier 1",'Costs (Tier 1)'!BF82,'Costs (Tier 2)'!AL8)*(-1)</f>
        <v>0</v>
      </c>
      <c r="W132">
        <f>IF(General!$F$134="Tier 1",'Costs (Tier 1)'!BG82,'Costs (Tier 2)'!AM8)*(-1)</f>
        <v>0</v>
      </c>
      <c r="X132">
        <f>IF(General!$F$134="Tier 1",'Costs (Tier 1)'!BH82,'Costs (Tier 2)'!AN8)*(-1)</f>
        <v>0</v>
      </c>
      <c r="Y132">
        <f>IF(General!$F$134="Tier 1",'Costs (Tier 1)'!BI82,'Costs (Tier 2)'!AO8)*(-1)</f>
        <v>0</v>
      </c>
      <c r="Z132">
        <f>IF(General!$F$134="Tier 1",'Costs (Tier 1)'!BJ82,'Costs (Tier 2)'!AP8)*(-1)</f>
        <v>0</v>
      </c>
      <c r="AA132">
        <f>IF(General!$F$134="Tier 1",'Costs (Tier 1)'!BK82,'Costs (Tier 2)'!AQ8)*(-1)</f>
        <v>0</v>
      </c>
      <c r="AB132">
        <f>IF(General!$F$134="Tier 1",'Costs (Tier 1)'!BL82,'Costs (Tier 2)'!AR8)*(-1)</f>
        <v>0</v>
      </c>
      <c r="AC132">
        <f>IF(General!$F$134="Tier 1",'Costs (Tier 1)'!BM82,'Costs (Tier 2)'!AS8)*(-1)</f>
        <v>0</v>
      </c>
      <c r="AD132">
        <f>IF(General!$F$134="Tier 1",'Costs (Tier 1)'!BN82,'Costs (Tier 2)'!AT8)*(-1)</f>
        <v>0</v>
      </c>
      <c r="AE132">
        <f>IF(General!$F$134="Tier 1",'Costs (Tier 1)'!BO82,'Costs (Tier 2)'!AU8)*(-1)</f>
        <v>0</v>
      </c>
      <c r="AF132">
        <f>IF(General!$F$134="Tier 1",'Costs (Tier 1)'!BP82,'Costs (Tier 2)'!AV8)*(-1)</f>
        <v>0</v>
      </c>
      <c r="AG132">
        <f>IF(General!$F$134="Tier 1",'Costs (Tier 1)'!BQ82,'Costs (Tier 2)'!AW8)*(-1)</f>
        <v>0</v>
      </c>
      <c r="AH132">
        <f>IF(General!$F$134="Tier 1",'Costs (Tier 1)'!BR82,'Costs (Tier 2)'!AX8)*(-1)</f>
        <v>0</v>
      </c>
      <c r="AI132">
        <f>IF(General!$F$134="Tier 1",'Costs (Tier 1)'!BS82,'Costs (Tier 2)'!AY8)*(-1)</f>
        <v>0</v>
      </c>
      <c r="AJ132">
        <f>IF(General!$F$134="Tier 1",'Costs (Tier 1)'!BT82,'Costs (Tier 2)'!AZ8)*(-1)</f>
        <v>0</v>
      </c>
      <c r="AK132">
        <f>IF(General!$F$134="Tier 1",'Costs (Tier 1)'!BU82,'Costs (Tier 2)'!BA8)*(-1)</f>
        <v>0</v>
      </c>
    </row>
    <row r="133" spans="1:37" x14ac:dyDescent="0.35">
      <c r="A133" t="s">
        <v>553</v>
      </c>
      <c r="C133">
        <f>IF(General!$F$134="Tier 1",'Costs (Tier 1)'!AW66,'Costs (Tier 2)'!S9)*(-1)</f>
        <v>0</v>
      </c>
      <c r="D133">
        <f>IF(General!$F$134="Tier 1",'Costs (Tier 1)'!AX66,'Costs (Tier 2)'!T9)*(-1)</f>
        <v>0</v>
      </c>
      <c r="E133">
        <f>IF(General!$F$134="Tier 1",'Costs (Tier 1)'!AY66,'Costs (Tier 2)'!U9)*(-1)</f>
        <v>0</v>
      </c>
      <c r="F133">
        <f>IF(General!$F$134="Tier 1",'Costs (Tier 1)'!AZ66,'Costs (Tier 2)'!V9)*(-1)</f>
        <v>0</v>
      </c>
      <c r="G133">
        <f>IF(General!$F$134="Tier 1",'Costs (Tier 1)'!BA66,'Costs (Tier 2)'!W9)*(-1)</f>
        <v>0</v>
      </c>
      <c r="H133">
        <f>IF(General!$F$134="Tier 1",'Costs (Tier 1)'!BB66,'Costs (Tier 2)'!X9)*(-1)</f>
        <v>0</v>
      </c>
      <c r="I133">
        <f>IF(General!$F$134="Tier 1",'Costs (Tier 1)'!BC66,'Costs (Tier 2)'!Y9)*(-1)</f>
        <v>0</v>
      </c>
      <c r="J133">
        <f>IF(General!$F$134="Tier 1",'Costs (Tier 1)'!BD66,'Costs (Tier 2)'!Z9)*(-1)</f>
        <v>0</v>
      </c>
      <c r="K133">
        <f>IF(General!$F$134="Tier 1",'Costs (Tier 1)'!BE66,'Costs (Tier 2)'!AA9)*(-1)</f>
        <v>0</v>
      </c>
      <c r="L133">
        <f>IF(General!$F$134="Tier 1",'Costs (Tier 1)'!BF66,'Costs (Tier 2)'!AB9)*(-1)</f>
        <v>0</v>
      </c>
      <c r="M133">
        <f>IF(General!$F$134="Tier 1",'Costs (Tier 1)'!AW83,'Costs (Tier 2)'!AC9)*(-1)</f>
        <v>0</v>
      </c>
      <c r="N133">
        <f>IF(General!$F$134="Tier 1",'Costs (Tier 1)'!AX83,'Costs (Tier 2)'!AD9)*(-1)</f>
        <v>0</v>
      </c>
      <c r="O133">
        <f>IF(General!$F$134="Tier 1",'Costs (Tier 1)'!AY83,'Costs (Tier 2)'!AE9)*(-1)</f>
        <v>0</v>
      </c>
      <c r="P133">
        <f>IF(General!$F$134="Tier 1",'Costs (Tier 1)'!AZ83,'Costs (Tier 2)'!AF9)*(-1)</f>
        <v>0</v>
      </c>
      <c r="Q133">
        <f>IF(General!$F$134="Tier 1",'Costs (Tier 1)'!BA83,'Costs (Tier 2)'!AG9)*(-1)</f>
        <v>0</v>
      </c>
      <c r="R133">
        <f>IF(General!$F$134="Tier 1",'Costs (Tier 1)'!BB83,'Costs (Tier 2)'!AH9)*(-1)</f>
        <v>0</v>
      </c>
      <c r="S133">
        <f>IF(General!$F$134="Tier 1",'Costs (Tier 1)'!BC83,'Costs (Tier 2)'!AI9)*(-1)</f>
        <v>0</v>
      </c>
      <c r="T133">
        <f>IF(General!$F$134="Tier 1",'Costs (Tier 1)'!BD83,'Costs (Tier 2)'!AJ9)*(-1)</f>
        <v>0</v>
      </c>
      <c r="U133">
        <f>IF(General!$F$134="Tier 1",'Costs (Tier 1)'!BE83,'Costs (Tier 2)'!AK9)*(-1)</f>
        <v>0</v>
      </c>
      <c r="V133">
        <f>IF(General!$F$134="Tier 1",'Costs (Tier 1)'!BF83,'Costs (Tier 2)'!AL9)*(-1)</f>
        <v>0</v>
      </c>
      <c r="W133">
        <f>IF(General!$F$134="Tier 1",'Costs (Tier 1)'!BG83,'Costs (Tier 2)'!AM9)*(-1)</f>
        <v>0</v>
      </c>
      <c r="X133">
        <f>IF(General!$F$134="Tier 1",'Costs (Tier 1)'!BH83,'Costs (Tier 2)'!AN9)*(-1)</f>
        <v>0</v>
      </c>
      <c r="Y133">
        <f>IF(General!$F$134="Tier 1",'Costs (Tier 1)'!BI83,'Costs (Tier 2)'!AO9)*(-1)</f>
        <v>0</v>
      </c>
      <c r="Z133">
        <f>IF(General!$F$134="Tier 1",'Costs (Tier 1)'!BJ83,'Costs (Tier 2)'!AP9)*(-1)</f>
        <v>0</v>
      </c>
      <c r="AA133">
        <f>IF(General!$F$134="Tier 1",'Costs (Tier 1)'!BK83,'Costs (Tier 2)'!AQ9)*(-1)</f>
        <v>0</v>
      </c>
      <c r="AB133">
        <f>IF(General!$F$134="Tier 1",'Costs (Tier 1)'!BL83,'Costs (Tier 2)'!AR9)*(-1)</f>
        <v>0</v>
      </c>
      <c r="AC133">
        <f>IF(General!$F$134="Tier 1",'Costs (Tier 1)'!BM83,'Costs (Tier 2)'!AS9)*(-1)</f>
        <v>0</v>
      </c>
      <c r="AD133">
        <f>IF(General!$F$134="Tier 1",'Costs (Tier 1)'!BN83,'Costs (Tier 2)'!AT9)*(-1)</f>
        <v>0</v>
      </c>
      <c r="AE133">
        <f>IF(General!$F$134="Tier 1",'Costs (Tier 1)'!BO83,'Costs (Tier 2)'!AU9)*(-1)</f>
        <v>0</v>
      </c>
      <c r="AF133">
        <f>IF(General!$F$134="Tier 1",'Costs (Tier 1)'!BP83,'Costs (Tier 2)'!AV9)*(-1)</f>
        <v>0</v>
      </c>
      <c r="AG133">
        <f>IF(General!$F$134="Tier 1",'Costs (Tier 1)'!BQ83,'Costs (Tier 2)'!AW9)*(-1)</f>
        <v>0</v>
      </c>
      <c r="AH133">
        <f>IF(General!$F$134="Tier 1",'Costs (Tier 1)'!BR83,'Costs (Tier 2)'!AX9)*(-1)</f>
        <v>0</v>
      </c>
      <c r="AI133">
        <f>IF(General!$F$134="Tier 1",'Costs (Tier 1)'!BS83,'Costs (Tier 2)'!AY9)*(-1)</f>
        <v>0</v>
      </c>
      <c r="AJ133">
        <f>IF(General!$F$134="Tier 1",'Costs (Tier 1)'!BT83,'Costs (Tier 2)'!AZ9)*(-1)</f>
        <v>0</v>
      </c>
      <c r="AK133">
        <f>IF(General!$F$134="Tier 1",'Costs (Tier 1)'!BU83,'Costs (Tier 2)'!BA9)*(-1)</f>
        <v>0</v>
      </c>
    </row>
    <row r="134" spans="1:37" x14ac:dyDescent="0.35">
      <c r="A134" s="513" t="s">
        <v>787</v>
      </c>
      <c r="C134">
        <f t="shared" ref="C134:L134" si="29">SUM(C$42:C$46)</f>
        <v>0</v>
      </c>
      <c r="D134">
        <f t="shared" si="29"/>
        <v>0</v>
      </c>
      <c r="E134">
        <f t="shared" si="29"/>
        <v>0</v>
      </c>
      <c r="F134">
        <f t="shared" si="29"/>
        <v>0</v>
      </c>
      <c r="G134">
        <f t="shared" si="29"/>
        <v>0</v>
      </c>
      <c r="H134">
        <f t="shared" si="29"/>
        <v>0</v>
      </c>
      <c r="I134">
        <f t="shared" si="29"/>
        <v>0</v>
      </c>
      <c r="J134">
        <f t="shared" si="29"/>
        <v>0</v>
      </c>
      <c r="K134">
        <f t="shared" si="29"/>
        <v>0</v>
      </c>
      <c r="L134">
        <f t="shared" si="29"/>
        <v>0</v>
      </c>
      <c r="M134">
        <f t="shared" ref="M134:AK134" si="30">SUM(M$42:M$46)</f>
        <v>0</v>
      </c>
      <c r="N134">
        <f t="shared" si="30"/>
        <v>0</v>
      </c>
      <c r="O134">
        <f t="shared" si="30"/>
        <v>0</v>
      </c>
      <c r="P134">
        <f t="shared" si="30"/>
        <v>0</v>
      </c>
      <c r="Q134">
        <f t="shared" si="30"/>
        <v>0</v>
      </c>
      <c r="R134">
        <f t="shared" si="30"/>
        <v>0</v>
      </c>
      <c r="S134">
        <f t="shared" si="30"/>
        <v>0</v>
      </c>
      <c r="T134">
        <f t="shared" si="30"/>
        <v>0</v>
      </c>
      <c r="U134">
        <f t="shared" si="30"/>
        <v>0</v>
      </c>
      <c r="V134">
        <f t="shared" si="30"/>
        <v>0</v>
      </c>
      <c r="W134">
        <f t="shared" si="30"/>
        <v>0</v>
      </c>
      <c r="X134">
        <f t="shared" si="30"/>
        <v>0</v>
      </c>
      <c r="Y134">
        <f t="shared" si="30"/>
        <v>0</v>
      </c>
      <c r="Z134">
        <f t="shared" si="30"/>
        <v>0</v>
      </c>
      <c r="AA134">
        <f t="shared" si="30"/>
        <v>0</v>
      </c>
      <c r="AB134">
        <f t="shared" si="30"/>
        <v>0</v>
      </c>
      <c r="AC134">
        <f t="shared" si="30"/>
        <v>0</v>
      </c>
      <c r="AD134">
        <f t="shared" si="30"/>
        <v>0</v>
      </c>
      <c r="AE134">
        <f t="shared" si="30"/>
        <v>0</v>
      </c>
      <c r="AF134">
        <f t="shared" si="30"/>
        <v>0</v>
      </c>
      <c r="AG134">
        <f t="shared" si="30"/>
        <v>0</v>
      </c>
      <c r="AH134">
        <f t="shared" si="30"/>
        <v>0</v>
      </c>
      <c r="AI134">
        <f t="shared" si="30"/>
        <v>0</v>
      </c>
      <c r="AJ134">
        <f t="shared" si="30"/>
        <v>0</v>
      </c>
      <c r="AK134">
        <f t="shared" si="30"/>
        <v>0</v>
      </c>
    </row>
    <row r="136" spans="1:37" x14ac:dyDescent="0.35">
      <c r="A136" s="513" t="s">
        <v>808</v>
      </c>
      <c r="C136" t="s">
        <v>758</v>
      </c>
      <c r="D136" t="s">
        <v>357</v>
      </c>
      <c r="E136" t="s">
        <v>358</v>
      </c>
      <c r="F136" t="s">
        <v>359</v>
      </c>
      <c r="G136" t="s">
        <v>360</v>
      </c>
      <c r="H136" t="s">
        <v>361</v>
      </c>
      <c r="I136" t="s">
        <v>362</v>
      </c>
      <c r="J136" t="s">
        <v>363</v>
      </c>
      <c r="K136" t="s">
        <v>364</v>
      </c>
      <c r="L136" t="s">
        <v>365</v>
      </c>
      <c r="M136" t="s">
        <v>759</v>
      </c>
      <c r="N136" t="s">
        <v>760</v>
      </c>
      <c r="O136" t="s">
        <v>761</v>
      </c>
      <c r="P136" t="s">
        <v>762</v>
      </c>
      <c r="Q136" t="s">
        <v>763</v>
      </c>
      <c r="R136" t="s">
        <v>764</v>
      </c>
      <c r="S136" t="s">
        <v>765</v>
      </c>
      <c r="T136" t="s">
        <v>766</v>
      </c>
      <c r="U136" t="s">
        <v>767</v>
      </c>
      <c r="V136" t="s">
        <v>768</v>
      </c>
      <c r="W136" t="s">
        <v>769</v>
      </c>
      <c r="X136" t="s">
        <v>770</v>
      </c>
      <c r="Y136" t="s">
        <v>771</v>
      </c>
      <c r="Z136" t="s">
        <v>772</v>
      </c>
      <c r="AA136" t="s">
        <v>773</v>
      </c>
      <c r="AB136" t="s">
        <v>774</v>
      </c>
      <c r="AC136" t="s">
        <v>775</v>
      </c>
      <c r="AD136" t="s">
        <v>776</v>
      </c>
      <c r="AE136" t="s">
        <v>777</v>
      </c>
      <c r="AF136" t="s">
        <v>778</v>
      </c>
      <c r="AG136" t="s">
        <v>779</v>
      </c>
      <c r="AH136" t="s">
        <v>780</v>
      </c>
      <c r="AI136" t="s">
        <v>781</v>
      </c>
      <c r="AJ136" t="s">
        <v>782</v>
      </c>
      <c r="AK136" t="s">
        <v>783</v>
      </c>
    </row>
    <row r="137" spans="1:37" x14ac:dyDescent="0.35">
      <c r="A137" t="s">
        <v>378</v>
      </c>
      <c r="C137">
        <f>C127</f>
        <v>0</v>
      </c>
      <c r="D137">
        <f>D127/(1+Dashboard!$C$8)^D$48</f>
        <v>0</v>
      </c>
      <c r="E137">
        <f>E127/(1+Dashboard!$C$8)^E$48</f>
        <v>0</v>
      </c>
      <c r="F137">
        <f>F127/(1+Dashboard!$C$8)^F$48</f>
        <v>0</v>
      </c>
      <c r="G137">
        <f>G127/(1+Dashboard!$C$8)^G$48</f>
        <v>0</v>
      </c>
      <c r="H137">
        <f>H127/(1+Dashboard!$C$8)^H$48</f>
        <v>0</v>
      </c>
      <c r="I137">
        <f>I127/(1+Dashboard!$C$8)^I$48</f>
        <v>0</v>
      </c>
      <c r="J137">
        <f>J127/(1+Dashboard!$C$8)^J$48</f>
        <v>0</v>
      </c>
      <c r="K137">
        <f>K127/(1+Dashboard!$C$8)^K$48</f>
        <v>0</v>
      </c>
      <c r="L137">
        <f>L127/(1+Dashboard!$C$8)^L$48</f>
        <v>0</v>
      </c>
      <c r="M137">
        <f>M127/(1+Dashboard!$C$8)^M$48</f>
        <v>0</v>
      </c>
      <c r="N137">
        <f>N127/(1+Dashboard!$C$8)^N$48</f>
        <v>0</v>
      </c>
      <c r="O137">
        <f>O127/(1+Dashboard!$C$8)^O$48</f>
        <v>0</v>
      </c>
      <c r="P137">
        <f>P127/(1+Dashboard!$C$8)^P$48</f>
        <v>0</v>
      </c>
      <c r="Q137">
        <f>Q127/(1+Dashboard!$C$8)^Q$48</f>
        <v>0</v>
      </c>
      <c r="R137">
        <f>R127/(1+Dashboard!$C$8)^R$48</f>
        <v>0</v>
      </c>
      <c r="S137">
        <f>S127/(1+Dashboard!$C$8)^S$48</f>
        <v>0</v>
      </c>
      <c r="T137">
        <f>T127/(1+Dashboard!$C$8)^T$48</f>
        <v>0</v>
      </c>
      <c r="U137">
        <f>U127/(1+Dashboard!$C$8)^U$48</f>
        <v>0</v>
      </c>
      <c r="V137">
        <f>V127/(1+Dashboard!$C$8)^V$48</f>
        <v>0</v>
      </c>
      <c r="W137">
        <f>W127/(1+Dashboard!$C$8)^W$48</f>
        <v>0</v>
      </c>
      <c r="X137">
        <f>X127/(1+Dashboard!$C$8)^X$48</f>
        <v>0</v>
      </c>
      <c r="Y137">
        <f>Y127/(1+Dashboard!$C$8)^Y$48</f>
        <v>0</v>
      </c>
      <c r="Z137">
        <f>Z127/(1+Dashboard!$C$8)^Z$48</f>
        <v>0</v>
      </c>
      <c r="AA137">
        <f>AA127/(1+Dashboard!$C$8)^AA$48</f>
        <v>0</v>
      </c>
      <c r="AB137">
        <f>AB127/(1+Dashboard!$C$8)^AB$48</f>
        <v>0</v>
      </c>
      <c r="AC137">
        <f>AC127/(1+Dashboard!$C$8)^AC$48</f>
        <v>0</v>
      </c>
      <c r="AD137">
        <f>AD127/(1+Dashboard!$C$8)^AD$48</f>
        <v>0</v>
      </c>
      <c r="AE137">
        <f>AE127/(1+Dashboard!$C$8)^AE$48</f>
        <v>0</v>
      </c>
      <c r="AF137">
        <f>AF127/(1+Dashboard!$C$8)^AF$48</f>
        <v>0</v>
      </c>
      <c r="AG137">
        <f>AG127/(1+Dashboard!$C$8)^AG$48</f>
        <v>0</v>
      </c>
      <c r="AH137">
        <f>AH127/(1+Dashboard!$C$8)^AH$48</f>
        <v>0</v>
      </c>
      <c r="AI137">
        <f>AI127/(1+Dashboard!$C$8)^AI$48</f>
        <v>0</v>
      </c>
      <c r="AJ137">
        <f>AJ127/(1+Dashboard!$C$8)^AJ$48</f>
        <v>0</v>
      </c>
      <c r="AK137">
        <f>AK127/(1+Dashboard!$C$8)^AK$48</f>
        <v>0</v>
      </c>
    </row>
    <row r="138" spans="1:37" x14ac:dyDescent="0.35">
      <c r="A138" t="s">
        <v>527</v>
      </c>
      <c r="C138">
        <f t="shared" ref="C138:C143" si="31">C128</f>
        <v>0</v>
      </c>
      <c r="D138">
        <f>D128/(1+Dashboard!$C$8)^D$48</f>
        <v>0</v>
      </c>
      <c r="E138">
        <f>E128/(1+Dashboard!$C$8)^E$48</f>
        <v>0</v>
      </c>
      <c r="F138">
        <f>F128/(1+Dashboard!$C$8)^F$48</f>
        <v>0</v>
      </c>
      <c r="G138">
        <f>G128/(1+Dashboard!$C$8)^G$48</f>
        <v>0</v>
      </c>
      <c r="H138">
        <f>H128/(1+Dashboard!$C$8)^H$48</f>
        <v>0</v>
      </c>
      <c r="I138">
        <f>I128/(1+Dashboard!$C$8)^I$48</f>
        <v>0</v>
      </c>
      <c r="J138">
        <f>J128/(1+Dashboard!$C$8)^J$48</f>
        <v>0</v>
      </c>
      <c r="K138">
        <f>K128/(1+Dashboard!$C$8)^K$48</f>
        <v>0</v>
      </c>
      <c r="L138">
        <f>L128/(1+Dashboard!$C$8)^L$48</f>
        <v>0</v>
      </c>
      <c r="M138">
        <f>M128/(1+Dashboard!$C$8)^M$48</f>
        <v>0</v>
      </c>
      <c r="N138">
        <f>N128/(1+Dashboard!$C$8)^N$48</f>
        <v>0</v>
      </c>
      <c r="O138">
        <f>O128/(1+Dashboard!$C$8)^O$48</f>
        <v>0</v>
      </c>
      <c r="P138">
        <f>P128/(1+Dashboard!$C$8)^P$48</f>
        <v>0</v>
      </c>
      <c r="Q138">
        <f>Q128/(1+Dashboard!$C$8)^Q$48</f>
        <v>0</v>
      </c>
      <c r="R138">
        <f>R128/(1+Dashboard!$C$8)^R$48</f>
        <v>0</v>
      </c>
      <c r="S138">
        <f>S128/(1+Dashboard!$C$8)^S$48</f>
        <v>0</v>
      </c>
      <c r="T138">
        <f>T128/(1+Dashboard!$C$8)^T$48</f>
        <v>0</v>
      </c>
      <c r="U138">
        <f>U128/(1+Dashboard!$C$8)^U$48</f>
        <v>0</v>
      </c>
      <c r="V138">
        <f>V128/(1+Dashboard!$C$8)^V$48</f>
        <v>0</v>
      </c>
      <c r="W138">
        <f>W128/(1+Dashboard!$C$8)^W$48</f>
        <v>0</v>
      </c>
      <c r="X138">
        <f>X128/(1+Dashboard!$C$8)^X$48</f>
        <v>0</v>
      </c>
      <c r="Y138">
        <f>Y128/(1+Dashboard!$C$8)^Y$48</f>
        <v>0</v>
      </c>
      <c r="Z138">
        <f>Z128/(1+Dashboard!$C$8)^Z$48</f>
        <v>0</v>
      </c>
      <c r="AA138">
        <f>AA128/(1+Dashboard!$C$8)^AA$48</f>
        <v>0</v>
      </c>
      <c r="AB138">
        <f>AB128/(1+Dashboard!$C$8)^AB$48</f>
        <v>0</v>
      </c>
      <c r="AC138">
        <f>AC128/(1+Dashboard!$C$8)^AC$48</f>
        <v>0</v>
      </c>
      <c r="AD138">
        <f>AD128/(1+Dashboard!$C$8)^AD$48</f>
        <v>0</v>
      </c>
      <c r="AE138">
        <f>AE128/(1+Dashboard!$C$8)^AE$48</f>
        <v>0</v>
      </c>
      <c r="AF138">
        <f>AF128/(1+Dashboard!$C$8)^AF$48</f>
        <v>0</v>
      </c>
      <c r="AG138">
        <f>AG128/(1+Dashboard!$C$8)^AG$48</f>
        <v>0</v>
      </c>
      <c r="AH138">
        <f>AH128/(1+Dashboard!$C$8)^AH$48</f>
        <v>0</v>
      </c>
      <c r="AI138">
        <f>AI128/(1+Dashboard!$C$8)^AI$48</f>
        <v>0</v>
      </c>
      <c r="AJ138">
        <f>AJ128/(1+Dashboard!$C$8)^AJ$48</f>
        <v>0</v>
      </c>
      <c r="AK138">
        <f>AK128/(1+Dashboard!$C$8)^AK$48</f>
        <v>0</v>
      </c>
    </row>
    <row r="139" spans="1:37" x14ac:dyDescent="0.35">
      <c r="A139" t="s">
        <v>538</v>
      </c>
      <c r="C139">
        <f t="shared" si="31"/>
        <v>0</v>
      </c>
      <c r="D139">
        <f>D129/(1+Dashboard!$C$8)^D$48</f>
        <v>0</v>
      </c>
      <c r="E139">
        <f>E129/(1+Dashboard!$C$8)^E$48</f>
        <v>0</v>
      </c>
      <c r="F139">
        <f>F129/(1+Dashboard!$C$8)^F$48</f>
        <v>0</v>
      </c>
      <c r="G139">
        <f>G129/(1+Dashboard!$C$8)^G$48</f>
        <v>0</v>
      </c>
      <c r="H139">
        <f>H129/(1+Dashboard!$C$8)^H$48</f>
        <v>0</v>
      </c>
      <c r="I139">
        <f>I129/(1+Dashboard!$C$8)^I$48</f>
        <v>0</v>
      </c>
      <c r="J139">
        <f>J129/(1+Dashboard!$C$8)^J$48</f>
        <v>0</v>
      </c>
      <c r="K139">
        <f>K129/(1+Dashboard!$C$8)^K$48</f>
        <v>0</v>
      </c>
      <c r="L139">
        <f>L129/(1+Dashboard!$C$8)^L$48</f>
        <v>0</v>
      </c>
      <c r="M139">
        <f>M129/(1+Dashboard!$C$8)^M$48</f>
        <v>0</v>
      </c>
      <c r="N139">
        <f>N129/(1+Dashboard!$C$8)^N$48</f>
        <v>0</v>
      </c>
      <c r="O139">
        <f>O129/(1+Dashboard!$C$8)^O$48</f>
        <v>0</v>
      </c>
      <c r="P139">
        <f>P129/(1+Dashboard!$C$8)^P$48</f>
        <v>0</v>
      </c>
      <c r="Q139">
        <f>Q129/(1+Dashboard!$C$8)^Q$48</f>
        <v>0</v>
      </c>
      <c r="R139">
        <f>R129/(1+Dashboard!$C$8)^R$48</f>
        <v>0</v>
      </c>
      <c r="S139">
        <f>S129/(1+Dashboard!$C$8)^S$48</f>
        <v>0</v>
      </c>
      <c r="T139">
        <f>T129/(1+Dashboard!$C$8)^T$48</f>
        <v>0</v>
      </c>
      <c r="U139">
        <f>U129/(1+Dashboard!$C$8)^U$48</f>
        <v>0</v>
      </c>
      <c r="V139">
        <f>V129/(1+Dashboard!$C$8)^V$48</f>
        <v>0</v>
      </c>
      <c r="W139">
        <f>W129/(1+Dashboard!$C$8)^W$48</f>
        <v>0</v>
      </c>
      <c r="X139">
        <f>X129/(1+Dashboard!$C$8)^X$48</f>
        <v>0</v>
      </c>
      <c r="Y139">
        <f>Y129/(1+Dashboard!$C$8)^Y$48</f>
        <v>0</v>
      </c>
      <c r="Z139">
        <f>Z129/(1+Dashboard!$C$8)^Z$48</f>
        <v>0</v>
      </c>
      <c r="AA139">
        <f>AA129/(1+Dashboard!$C$8)^AA$48</f>
        <v>0</v>
      </c>
      <c r="AB139">
        <f>AB129/(1+Dashboard!$C$8)^AB$48</f>
        <v>0</v>
      </c>
      <c r="AC139">
        <f>AC129/(1+Dashboard!$C$8)^AC$48</f>
        <v>0</v>
      </c>
      <c r="AD139">
        <f>AD129/(1+Dashboard!$C$8)^AD$48</f>
        <v>0</v>
      </c>
      <c r="AE139">
        <f>AE129/(1+Dashboard!$C$8)^AE$48</f>
        <v>0</v>
      </c>
      <c r="AF139">
        <f>AF129/(1+Dashboard!$C$8)^AF$48</f>
        <v>0</v>
      </c>
      <c r="AG139">
        <f>AG129/(1+Dashboard!$C$8)^AG$48</f>
        <v>0</v>
      </c>
      <c r="AH139">
        <f>AH129/(1+Dashboard!$C$8)^AH$48</f>
        <v>0</v>
      </c>
      <c r="AI139">
        <f>AI129/(1+Dashboard!$C$8)^AI$48</f>
        <v>0</v>
      </c>
      <c r="AJ139">
        <f>AJ129/(1+Dashboard!$C$8)^AJ$48</f>
        <v>0</v>
      </c>
      <c r="AK139">
        <f>AK129/(1+Dashboard!$C$8)^AK$48</f>
        <v>0</v>
      </c>
    </row>
    <row r="140" spans="1:37" x14ac:dyDescent="0.35">
      <c r="A140" t="s">
        <v>543</v>
      </c>
      <c r="C140">
        <f t="shared" si="31"/>
        <v>0</v>
      </c>
      <c r="D140">
        <f>D130/(1+Dashboard!$C$8)^D$48</f>
        <v>0</v>
      </c>
      <c r="E140">
        <f>E130/(1+Dashboard!$C$8)^E$48</f>
        <v>0</v>
      </c>
      <c r="F140">
        <f>F130/(1+Dashboard!$C$8)^F$48</f>
        <v>0</v>
      </c>
      <c r="G140">
        <f>G130/(1+Dashboard!$C$8)^G$48</f>
        <v>0</v>
      </c>
      <c r="H140">
        <f>H130/(1+Dashboard!$C$8)^H$48</f>
        <v>0</v>
      </c>
      <c r="I140">
        <f>I130/(1+Dashboard!$C$8)^I$48</f>
        <v>0</v>
      </c>
      <c r="J140">
        <f>J130/(1+Dashboard!$C$8)^J$48</f>
        <v>0</v>
      </c>
      <c r="K140">
        <f>K130/(1+Dashboard!$C$8)^K$48</f>
        <v>0</v>
      </c>
      <c r="L140">
        <f>L130/(1+Dashboard!$C$8)^L$48</f>
        <v>0</v>
      </c>
      <c r="M140">
        <f>M130/(1+Dashboard!$C$8)^M$48</f>
        <v>0</v>
      </c>
      <c r="N140">
        <f>N130/(1+Dashboard!$C$8)^N$48</f>
        <v>0</v>
      </c>
      <c r="O140">
        <f>O130/(1+Dashboard!$C$8)^O$48</f>
        <v>0</v>
      </c>
      <c r="P140">
        <f>P130/(1+Dashboard!$C$8)^P$48</f>
        <v>0</v>
      </c>
      <c r="Q140">
        <f>Q130/(1+Dashboard!$C$8)^Q$48</f>
        <v>0</v>
      </c>
      <c r="R140">
        <f>R130/(1+Dashboard!$C$8)^R$48</f>
        <v>0</v>
      </c>
      <c r="S140">
        <f>S130/(1+Dashboard!$C$8)^S$48</f>
        <v>0</v>
      </c>
      <c r="T140">
        <f>T130/(1+Dashboard!$C$8)^T$48</f>
        <v>0</v>
      </c>
      <c r="U140">
        <f>U130/(1+Dashboard!$C$8)^U$48</f>
        <v>0</v>
      </c>
      <c r="V140">
        <f>V130/(1+Dashboard!$C$8)^V$48</f>
        <v>0</v>
      </c>
      <c r="W140">
        <f>W130/(1+Dashboard!$C$8)^W$48</f>
        <v>0</v>
      </c>
      <c r="X140">
        <f>X130/(1+Dashboard!$C$8)^X$48</f>
        <v>0</v>
      </c>
      <c r="Y140">
        <f>Y130/(1+Dashboard!$C$8)^Y$48</f>
        <v>0</v>
      </c>
      <c r="Z140">
        <f>Z130/(1+Dashboard!$C$8)^Z$48</f>
        <v>0</v>
      </c>
      <c r="AA140">
        <f>AA130/(1+Dashboard!$C$8)^AA$48</f>
        <v>0</v>
      </c>
      <c r="AB140">
        <f>AB130/(1+Dashboard!$C$8)^AB$48</f>
        <v>0</v>
      </c>
      <c r="AC140">
        <f>AC130/(1+Dashboard!$C$8)^AC$48</f>
        <v>0</v>
      </c>
      <c r="AD140">
        <f>AD130/(1+Dashboard!$C$8)^AD$48</f>
        <v>0</v>
      </c>
      <c r="AE140">
        <f>AE130/(1+Dashboard!$C$8)^AE$48</f>
        <v>0</v>
      </c>
      <c r="AF140">
        <f>AF130/(1+Dashboard!$C$8)^AF$48</f>
        <v>0</v>
      </c>
      <c r="AG140">
        <f>AG130/(1+Dashboard!$C$8)^AG$48</f>
        <v>0</v>
      </c>
      <c r="AH140">
        <f>AH130/(1+Dashboard!$C$8)^AH$48</f>
        <v>0</v>
      </c>
      <c r="AI140">
        <f>AI130/(1+Dashboard!$C$8)^AI$48</f>
        <v>0</v>
      </c>
      <c r="AJ140">
        <f>AJ130/(1+Dashboard!$C$8)^AJ$48</f>
        <v>0</v>
      </c>
      <c r="AK140">
        <f>AK130/(1+Dashboard!$C$8)^AK$48</f>
        <v>0</v>
      </c>
    </row>
    <row r="141" spans="1:37" x14ac:dyDescent="0.35">
      <c r="A141" t="s">
        <v>548</v>
      </c>
      <c r="C141">
        <f t="shared" si="31"/>
        <v>0</v>
      </c>
      <c r="D141">
        <f>D131/(1+Dashboard!$C$8)^D$48</f>
        <v>0</v>
      </c>
      <c r="E141">
        <f>E131/(1+Dashboard!$C$8)^E$48</f>
        <v>0</v>
      </c>
      <c r="F141">
        <f>F131/(1+Dashboard!$C$8)^F$48</f>
        <v>0</v>
      </c>
      <c r="G141">
        <f>G131/(1+Dashboard!$C$8)^G$48</f>
        <v>0</v>
      </c>
      <c r="H141">
        <f>H131/(1+Dashboard!$C$8)^H$48</f>
        <v>0</v>
      </c>
      <c r="I141">
        <f>I131/(1+Dashboard!$C$8)^I$48</f>
        <v>0</v>
      </c>
      <c r="J141">
        <f>J131/(1+Dashboard!$C$8)^J$48</f>
        <v>0</v>
      </c>
      <c r="K141">
        <f>K131/(1+Dashboard!$C$8)^K$48</f>
        <v>0</v>
      </c>
      <c r="L141">
        <f>L131/(1+Dashboard!$C$8)^L$48</f>
        <v>0</v>
      </c>
      <c r="M141">
        <f>M131/(1+Dashboard!$C$8)^M$48</f>
        <v>0</v>
      </c>
      <c r="N141">
        <f>N131/(1+Dashboard!$C$8)^N$48</f>
        <v>0</v>
      </c>
      <c r="O141">
        <f>O131/(1+Dashboard!$C$8)^O$48</f>
        <v>0</v>
      </c>
      <c r="P141">
        <f>P131/(1+Dashboard!$C$8)^P$48</f>
        <v>0</v>
      </c>
      <c r="Q141">
        <f>Q131/(1+Dashboard!$C$8)^Q$48</f>
        <v>0</v>
      </c>
      <c r="R141">
        <f>R131/(1+Dashboard!$C$8)^R$48</f>
        <v>0</v>
      </c>
      <c r="S141">
        <f>S131/(1+Dashboard!$C$8)^S$48</f>
        <v>0</v>
      </c>
      <c r="T141">
        <f>T131/(1+Dashboard!$C$8)^T$48</f>
        <v>0</v>
      </c>
      <c r="U141">
        <f>U131/(1+Dashboard!$C$8)^U$48</f>
        <v>0</v>
      </c>
      <c r="V141">
        <f>V131/(1+Dashboard!$C$8)^V$48</f>
        <v>0</v>
      </c>
      <c r="W141">
        <f>W131/(1+Dashboard!$C$8)^W$48</f>
        <v>0</v>
      </c>
      <c r="X141">
        <f>X131/(1+Dashboard!$C$8)^X$48</f>
        <v>0</v>
      </c>
      <c r="Y141">
        <f>Y131/(1+Dashboard!$C$8)^Y$48</f>
        <v>0</v>
      </c>
      <c r="Z141">
        <f>Z131/(1+Dashboard!$C$8)^Z$48</f>
        <v>0</v>
      </c>
      <c r="AA141">
        <f>AA131/(1+Dashboard!$C$8)^AA$48</f>
        <v>0</v>
      </c>
      <c r="AB141">
        <f>AB131/(1+Dashboard!$C$8)^AB$48</f>
        <v>0</v>
      </c>
      <c r="AC141">
        <f>AC131/(1+Dashboard!$C$8)^AC$48</f>
        <v>0</v>
      </c>
      <c r="AD141">
        <f>AD131/(1+Dashboard!$C$8)^AD$48</f>
        <v>0</v>
      </c>
      <c r="AE141">
        <f>AE131/(1+Dashboard!$C$8)^AE$48</f>
        <v>0</v>
      </c>
      <c r="AF141">
        <f>AF131/(1+Dashboard!$C$8)^AF$48</f>
        <v>0</v>
      </c>
      <c r="AG141">
        <f>AG131/(1+Dashboard!$C$8)^AG$48</f>
        <v>0</v>
      </c>
      <c r="AH141">
        <f>AH131/(1+Dashboard!$C$8)^AH$48</f>
        <v>0</v>
      </c>
      <c r="AI141">
        <f>AI131/(1+Dashboard!$C$8)^AI$48</f>
        <v>0</v>
      </c>
      <c r="AJ141">
        <f>AJ131/(1+Dashboard!$C$8)^AJ$48</f>
        <v>0</v>
      </c>
      <c r="AK141">
        <f>AK131/(1+Dashboard!$C$8)^AK$48</f>
        <v>0</v>
      </c>
    </row>
    <row r="142" spans="1:37" x14ac:dyDescent="0.35">
      <c r="A142" t="s">
        <v>552</v>
      </c>
      <c r="C142">
        <f t="shared" si="31"/>
        <v>0</v>
      </c>
      <c r="D142">
        <f>D132/(1+Dashboard!$C$8)^D$48</f>
        <v>0</v>
      </c>
      <c r="E142">
        <f>E132/(1+Dashboard!$C$8)^E$48</f>
        <v>0</v>
      </c>
      <c r="F142">
        <f>F132/(1+Dashboard!$C$8)^F$48</f>
        <v>0</v>
      </c>
      <c r="G142">
        <f>G132/(1+Dashboard!$C$8)^G$48</f>
        <v>0</v>
      </c>
      <c r="H142">
        <f>H132/(1+Dashboard!$C$8)^H$48</f>
        <v>0</v>
      </c>
      <c r="I142">
        <f>I132/(1+Dashboard!$C$8)^I$48</f>
        <v>0</v>
      </c>
      <c r="J142">
        <f>J132/(1+Dashboard!$C$8)^J$48</f>
        <v>0</v>
      </c>
      <c r="K142">
        <f>K132/(1+Dashboard!$C$8)^K$48</f>
        <v>0</v>
      </c>
      <c r="L142">
        <f>L132/(1+Dashboard!$C$8)^L$48</f>
        <v>0</v>
      </c>
      <c r="M142">
        <f>M132/(1+Dashboard!$C$8)^M$48</f>
        <v>0</v>
      </c>
      <c r="N142">
        <f>N132/(1+Dashboard!$C$8)^N$48</f>
        <v>0</v>
      </c>
      <c r="O142">
        <f>O132/(1+Dashboard!$C$8)^O$48</f>
        <v>0</v>
      </c>
      <c r="P142">
        <f>P132/(1+Dashboard!$C$8)^P$48</f>
        <v>0</v>
      </c>
      <c r="Q142">
        <f>Q132/(1+Dashboard!$C$8)^Q$48</f>
        <v>0</v>
      </c>
      <c r="R142">
        <f>R132/(1+Dashboard!$C$8)^R$48</f>
        <v>0</v>
      </c>
      <c r="S142">
        <f>S132/(1+Dashboard!$C$8)^S$48</f>
        <v>0</v>
      </c>
      <c r="T142">
        <f>T132/(1+Dashboard!$C$8)^T$48</f>
        <v>0</v>
      </c>
      <c r="U142">
        <f>U132/(1+Dashboard!$C$8)^U$48</f>
        <v>0</v>
      </c>
      <c r="V142">
        <f>V132/(1+Dashboard!$C$8)^V$48</f>
        <v>0</v>
      </c>
      <c r="W142">
        <f>W132/(1+Dashboard!$C$8)^W$48</f>
        <v>0</v>
      </c>
      <c r="X142">
        <f>X132/(1+Dashboard!$C$8)^X$48</f>
        <v>0</v>
      </c>
      <c r="Y142">
        <f>Y132/(1+Dashboard!$C$8)^Y$48</f>
        <v>0</v>
      </c>
      <c r="Z142">
        <f>Z132/(1+Dashboard!$C$8)^Z$48</f>
        <v>0</v>
      </c>
      <c r="AA142">
        <f>AA132/(1+Dashboard!$C$8)^AA$48</f>
        <v>0</v>
      </c>
      <c r="AB142">
        <f>AB132/(1+Dashboard!$C$8)^AB$48</f>
        <v>0</v>
      </c>
      <c r="AC142">
        <f>AC132/(1+Dashboard!$C$8)^AC$48</f>
        <v>0</v>
      </c>
      <c r="AD142">
        <f>AD132/(1+Dashboard!$C$8)^AD$48</f>
        <v>0</v>
      </c>
      <c r="AE142">
        <f>AE132/(1+Dashboard!$C$8)^AE$48</f>
        <v>0</v>
      </c>
      <c r="AF142">
        <f>AF132/(1+Dashboard!$C$8)^AF$48</f>
        <v>0</v>
      </c>
      <c r="AG142">
        <f>AG132/(1+Dashboard!$C$8)^AG$48</f>
        <v>0</v>
      </c>
      <c r="AH142">
        <f>AH132/(1+Dashboard!$C$8)^AH$48</f>
        <v>0</v>
      </c>
      <c r="AI142">
        <f>AI132/(1+Dashboard!$C$8)^AI$48</f>
        <v>0</v>
      </c>
      <c r="AJ142">
        <f>AJ132/(1+Dashboard!$C$8)^AJ$48</f>
        <v>0</v>
      </c>
      <c r="AK142">
        <f>AK132/(1+Dashboard!$C$8)^AK$48</f>
        <v>0</v>
      </c>
    </row>
    <row r="143" spans="1:37" x14ac:dyDescent="0.35">
      <c r="A143" t="s">
        <v>553</v>
      </c>
      <c r="C143">
        <f t="shared" si="31"/>
        <v>0</v>
      </c>
      <c r="D143">
        <f>D133/(1+Dashboard!$C$8)^D$48</f>
        <v>0</v>
      </c>
      <c r="E143">
        <f>E133/(1+Dashboard!$C$8)^E$48</f>
        <v>0</v>
      </c>
      <c r="F143">
        <f>F133/(1+Dashboard!$C$8)^F$48</f>
        <v>0</v>
      </c>
      <c r="G143">
        <f>G133/(1+Dashboard!$C$8)^G$48</f>
        <v>0</v>
      </c>
      <c r="H143">
        <f>H133/(1+Dashboard!$C$8)^H$48</f>
        <v>0</v>
      </c>
      <c r="I143">
        <f>I133/(1+Dashboard!$C$8)^I$48</f>
        <v>0</v>
      </c>
      <c r="J143">
        <f>J133/(1+Dashboard!$C$8)^J$48</f>
        <v>0</v>
      </c>
      <c r="K143">
        <f>K133/(1+Dashboard!$C$8)^K$48</f>
        <v>0</v>
      </c>
      <c r="L143">
        <f>L133/(1+Dashboard!$C$8)^L$48</f>
        <v>0</v>
      </c>
      <c r="M143">
        <f>M133/(1+Dashboard!$C$8)^M$48</f>
        <v>0</v>
      </c>
      <c r="N143">
        <f>N133/(1+Dashboard!$C$8)^N$48</f>
        <v>0</v>
      </c>
      <c r="O143">
        <f>O133/(1+Dashboard!$C$8)^O$48</f>
        <v>0</v>
      </c>
      <c r="P143">
        <f>P133/(1+Dashboard!$C$8)^P$48</f>
        <v>0</v>
      </c>
      <c r="Q143">
        <f>Q133/(1+Dashboard!$C$8)^Q$48</f>
        <v>0</v>
      </c>
      <c r="R143">
        <f>R133/(1+Dashboard!$C$8)^R$48</f>
        <v>0</v>
      </c>
      <c r="S143">
        <f>S133/(1+Dashboard!$C$8)^S$48</f>
        <v>0</v>
      </c>
      <c r="T143">
        <f>T133/(1+Dashboard!$C$8)^T$48</f>
        <v>0</v>
      </c>
      <c r="U143">
        <f>U133/(1+Dashboard!$C$8)^U$48</f>
        <v>0</v>
      </c>
      <c r="V143">
        <f>V133/(1+Dashboard!$C$8)^V$48</f>
        <v>0</v>
      </c>
      <c r="W143">
        <f>W133/(1+Dashboard!$C$8)^W$48</f>
        <v>0</v>
      </c>
      <c r="X143">
        <f>X133/(1+Dashboard!$C$8)^X$48</f>
        <v>0</v>
      </c>
      <c r="Y143">
        <f>Y133/(1+Dashboard!$C$8)^Y$48</f>
        <v>0</v>
      </c>
      <c r="Z143">
        <f>Z133/(1+Dashboard!$C$8)^Z$48</f>
        <v>0</v>
      </c>
      <c r="AA143">
        <f>AA133/(1+Dashboard!$C$8)^AA$48</f>
        <v>0</v>
      </c>
      <c r="AB143">
        <f>AB133/(1+Dashboard!$C$8)^AB$48</f>
        <v>0</v>
      </c>
      <c r="AC143">
        <f>AC133/(1+Dashboard!$C$8)^AC$48</f>
        <v>0</v>
      </c>
      <c r="AD143">
        <f>AD133/(1+Dashboard!$C$8)^AD$48</f>
        <v>0</v>
      </c>
      <c r="AE143">
        <f>AE133/(1+Dashboard!$C$8)^AE$48</f>
        <v>0</v>
      </c>
      <c r="AF143">
        <f>AF133/(1+Dashboard!$C$8)^AF$48</f>
        <v>0</v>
      </c>
      <c r="AG143">
        <f>AG133/(1+Dashboard!$C$8)^AG$48</f>
        <v>0</v>
      </c>
      <c r="AH143">
        <f>AH133/(1+Dashboard!$C$8)^AH$48</f>
        <v>0</v>
      </c>
      <c r="AI143">
        <f>AI133/(1+Dashboard!$C$8)^AI$48</f>
        <v>0</v>
      </c>
      <c r="AJ143">
        <f>AJ133/(1+Dashboard!$C$8)^AJ$48</f>
        <v>0</v>
      </c>
      <c r="AK143">
        <f>AK133/(1+Dashboard!$C$8)^AK$48</f>
        <v>0</v>
      </c>
    </row>
    <row r="144" spans="1:37" x14ac:dyDescent="0.35">
      <c r="A144" s="513" t="s">
        <v>787</v>
      </c>
      <c r="C144">
        <f>C55</f>
        <v>0</v>
      </c>
      <c r="D144">
        <f>D134/(1+Dashboard!$C$8)^D$48</f>
        <v>0</v>
      </c>
      <c r="E144">
        <f>E134/(1+Dashboard!$C$8)^E$48</f>
        <v>0</v>
      </c>
      <c r="F144">
        <f>F134/(1+Dashboard!$C$8)^F$48</f>
        <v>0</v>
      </c>
      <c r="G144">
        <f>G134/(1+Dashboard!$C$8)^G$48</f>
        <v>0</v>
      </c>
      <c r="H144">
        <f>H134/(1+Dashboard!$C$8)^H$48</f>
        <v>0</v>
      </c>
      <c r="I144">
        <f>I134/(1+Dashboard!$C$8)^I$48</f>
        <v>0</v>
      </c>
      <c r="J144">
        <f>J134/(1+Dashboard!$C$8)^J$48</f>
        <v>0</v>
      </c>
      <c r="K144">
        <f>K134/(1+Dashboard!$C$8)^K$48</f>
        <v>0</v>
      </c>
      <c r="L144">
        <f>L134/(1+Dashboard!$C$8)^L$48</f>
        <v>0</v>
      </c>
      <c r="M144">
        <f>M134/(1+Dashboard!$C$8)^M$48</f>
        <v>0</v>
      </c>
      <c r="N144">
        <f>N134/(1+Dashboard!$C$8)^N$48</f>
        <v>0</v>
      </c>
      <c r="O144">
        <f>O134/(1+Dashboard!$C$8)^O$48</f>
        <v>0</v>
      </c>
      <c r="P144">
        <f>P134/(1+Dashboard!$C$8)^P$48</f>
        <v>0</v>
      </c>
      <c r="Q144">
        <f>Q134/(1+Dashboard!$C$8)^Q$48</f>
        <v>0</v>
      </c>
      <c r="R144">
        <f>R134/(1+Dashboard!$C$8)^R$48</f>
        <v>0</v>
      </c>
      <c r="S144">
        <f>S134/(1+Dashboard!$C$8)^S$48</f>
        <v>0</v>
      </c>
      <c r="T144">
        <f>T134/(1+Dashboard!$C$8)^T$48</f>
        <v>0</v>
      </c>
      <c r="U144">
        <f>U134/(1+Dashboard!$C$8)^U$48</f>
        <v>0</v>
      </c>
      <c r="V144">
        <f>V134/(1+Dashboard!$C$8)^V$48</f>
        <v>0</v>
      </c>
      <c r="W144">
        <f>W134/(1+Dashboard!$C$8)^W$48</f>
        <v>0</v>
      </c>
      <c r="X144">
        <f>X134/(1+Dashboard!$C$8)^X$48</f>
        <v>0</v>
      </c>
      <c r="Y144">
        <f>Y134/(1+Dashboard!$C$8)^Y$48</f>
        <v>0</v>
      </c>
      <c r="Z144">
        <f>Z134/(1+Dashboard!$C$8)^Z$48</f>
        <v>0</v>
      </c>
      <c r="AA144">
        <f>AA134/(1+Dashboard!$C$8)^AA$48</f>
        <v>0</v>
      </c>
      <c r="AB144">
        <f>AB134/(1+Dashboard!$C$8)^AB$48</f>
        <v>0</v>
      </c>
      <c r="AC144">
        <f>AC134/(1+Dashboard!$C$8)^AC$48</f>
        <v>0</v>
      </c>
      <c r="AD144">
        <f>AD134/(1+Dashboard!$C$8)^AD$48</f>
        <v>0</v>
      </c>
      <c r="AE144">
        <f>AE134/(1+Dashboard!$C$8)^AE$48</f>
        <v>0</v>
      </c>
      <c r="AF144">
        <f>AF134/(1+Dashboard!$C$8)^AF$48</f>
        <v>0</v>
      </c>
      <c r="AG144">
        <f>AG134/(1+Dashboard!$C$8)^AG$48</f>
        <v>0</v>
      </c>
      <c r="AH144">
        <f>AH134/(1+Dashboard!$C$8)^AH$48</f>
        <v>0</v>
      </c>
      <c r="AI144">
        <f>AI134/(1+Dashboard!$C$8)^AI$48</f>
        <v>0</v>
      </c>
      <c r="AJ144">
        <f>AJ134/(1+Dashboard!$C$8)^AJ$48</f>
        <v>0</v>
      </c>
      <c r="AK144">
        <f>AK134/(1+Dashboard!$C$8)^AK$48</f>
        <v>0</v>
      </c>
    </row>
    <row r="146" spans="1:37" x14ac:dyDescent="0.35">
      <c r="A146" s="513" t="s">
        <v>809</v>
      </c>
      <c r="C146" t="s">
        <v>758</v>
      </c>
      <c r="D146" t="s">
        <v>357</v>
      </c>
      <c r="E146" t="s">
        <v>358</v>
      </c>
      <c r="F146" t="s">
        <v>359</v>
      </c>
      <c r="G146" t="s">
        <v>360</v>
      </c>
      <c r="H146" t="s">
        <v>361</v>
      </c>
      <c r="I146" t="s">
        <v>362</v>
      </c>
      <c r="J146" t="s">
        <v>363</v>
      </c>
      <c r="K146" t="s">
        <v>364</v>
      </c>
      <c r="L146" t="s">
        <v>365</v>
      </c>
      <c r="M146" t="s">
        <v>759</v>
      </c>
      <c r="N146" t="s">
        <v>760</v>
      </c>
      <c r="O146" t="s">
        <v>761</v>
      </c>
      <c r="P146" t="s">
        <v>762</v>
      </c>
      <c r="Q146" t="s">
        <v>763</v>
      </c>
      <c r="R146" t="s">
        <v>764</v>
      </c>
      <c r="S146" t="s">
        <v>765</v>
      </c>
      <c r="T146" t="s">
        <v>766</v>
      </c>
      <c r="U146" t="s">
        <v>767</v>
      </c>
      <c r="V146" t="s">
        <v>768</v>
      </c>
      <c r="W146" t="s">
        <v>769</v>
      </c>
      <c r="X146" t="s">
        <v>770</v>
      </c>
      <c r="Y146" t="s">
        <v>771</v>
      </c>
      <c r="Z146" t="s">
        <v>772</v>
      </c>
      <c r="AA146" t="s">
        <v>773</v>
      </c>
      <c r="AB146" t="s">
        <v>774</v>
      </c>
      <c r="AC146" t="s">
        <v>775</v>
      </c>
      <c r="AD146" t="s">
        <v>776</v>
      </c>
      <c r="AE146" t="s">
        <v>777</v>
      </c>
      <c r="AF146" t="s">
        <v>778</v>
      </c>
      <c r="AG146" t="s">
        <v>779</v>
      </c>
      <c r="AH146" t="s">
        <v>780</v>
      </c>
      <c r="AI146" t="s">
        <v>781</v>
      </c>
      <c r="AJ146" t="s">
        <v>782</v>
      </c>
      <c r="AK146" t="s">
        <v>783</v>
      </c>
    </row>
    <row r="147" spans="1:37" x14ac:dyDescent="0.35">
      <c r="A147" t="s">
        <v>810</v>
      </c>
      <c r="C147">
        <f>IF($H$12&gt;1,0,$B$12)</f>
        <v>0</v>
      </c>
      <c r="D147">
        <f>IF($H$12&gt;2,0,$B$12)</f>
        <v>0</v>
      </c>
      <c r="E147">
        <f>IF($H$12&gt;3,0,$B$12)</f>
        <v>0</v>
      </c>
      <c r="F147">
        <f>IF($H$12&gt;4,0,$B$12)</f>
        <v>0</v>
      </c>
      <c r="G147">
        <f>IF($H$12&gt;5,0,$B$12)</f>
        <v>0</v>
      </c>
      <c r="H147">
        <f>IF($H$12&gt;6,0,$B$12)</f>
        <v>0</v>
      </c>
      <c r="I147">
        <f>IF($H$12&gt;7,0,$B$12)</f>
        <v>0</v>
      </c>
      <c r="J147">
        <f>IF($H$12&gt;8,0,$B$12)</f>
        <v>0</v>
      </c>
      <c r="K147">
        <f>IF($H$12&gt;9,0,$B$12)</f>
        <v>0</v>
      </c>
      <c r="L147">
        <f>IF($H$12&gt;10,0,$B$12)</f>
        <v>0</v>
      </c>
      <c r="M147">
        <f>IF($H$12&gt;11,0,$B$12)</f>
        <v>0</v>
      </c>
      <c r="N147">
        <f>IF($H$12&gt;12,0,$B$12)</f>
        <v>0</v>
      </c>
      <c r="O147">
        <f>IF($H$12&gt;13,0,$B$12)</f>
        <v>0</v>
      </c>
      <c r="P147">
        <f>IF($H$12&gt;14,0,$B$12)</f>
        <v>0</v>
      </c>
      <c r="Q147">
        <f>IF($H$12&gt;15,0,$B$12)</f>
        <v>0</v>
      </c>
      <c r="R147">
        <f>IF($H$12&gt;16,0,$B$12)</f>
        <v>0</v>
      </c>
      <c r="S147">
        <f>IF($H$12&gt;17,0,$B$12)</f>
        <v>0</v>
      </c>
      <c r="T147">
        <f>IF($H$12&gt;18,0,$B$12)</f>
        <v>0</v>
      </c>
      <c r="U147">
        <f>IF($H$12&gt;19,0,$B$12)</f>
        <v>0</v>
      </c>
      <c r="V147">
        <f>IF($H$12&gt;20,0,$B$12)</f>
        <v>0</v>
      </c>
      <c r="W147">
        <f>IF($H$12&gt;21,0,$B$12)</f>
        <v>0</v>
      </c>
      <c r="X147">
        <f>IF($H$12&gt;22,0,$B$12)</f>
        <v>0</v>
      </c>
      <c r="Y147">
        <f>IF($H$12&gt;23,0,$B$12)</f>
        <v>0</v>
      </c>
      <c r="Z147">
        <f>IF($H$12&gt;24,0,$B$12)</f>
        <v>0</v>
      </c>
      <c r="AA147">
        <f>IF($H$12&gt;25,0,$B$12)</f>
        <v>0</v>
      </c>
      <c r="AB147">
        <f>IF($H$12&gt;26,0,$B$12)</f>
        <v>0</v>
      </c>
      <c r="AC147">
        <f>IF($H$12&gt;27,0,$B$12)</f>
        <v>0</v>
      </c>
      <c r="AD147">
        <f>IF($H$12&gt;28,0,$B$12)</f>
        <v>0</v>
      </c>
      <c r="AE147">
        <f>IF($H$12&gt;29,0,$B$12)</f>
        <v>0</v>
      </c>
      <c r="AF147">
        <f>IF($H$12&gt;30,0,$B$12)</f>
        <v>0</v>
      </c>
      <c r="AG147">
        <f>IF($H$12&gt;31,0,$B$12)</f>
        <v>0</v>
      </c>
      <c r="AH147">
        <f>IF($H$12&gt;32,0,$B$12)</f>
        <v>0</v>
      </c>
      <c r="AI147">
        <f>IF($H$12&gt;33,0,$B$12)</f>
        <v>0</v>
      </c>
      <c r="AJ147">
        <f>IF($H$12&gt;34,0,$B$12)</f>
        <v>0</v>
      </c>
      <c r="AK147">
        <f>IF($H$12&gt;35,0,$B$12)</f>
        <v>0</v>
      </c>
    </row>
    <row r="148" spans="1:37" x14ac:dyDescent="0.35">
      <c r="A148" t="s">
        <v>811</v>
      </c>
      <c r="C148">
        <f>IF($H$13&gt;1,0,$B$13)</f>
        <v>0</v>
      </c>
      <c r="D148">
        <f>IF($H$13&gt;2,0,$B$13)</f>
        <v>0</v>
      </c>
      <c r="E148">
        <f>IF($H$13&gt;3,0,$B$13)</f>
        <v>0</v>
      </c>
      <c r="F148">
        <f>IF($H$13&gt;4,0,$B$13)</f>
        <v>0</v>
      </c>
      <c r="G148">
        <f>IF($H$13&gt;5,0,$B$13)</f>
        <v>0</v>
      </c>
      <c r="H148">
        <f>IF($H$13&gt;6,0,$B$13)</f>
        <v>0</v>
      </c>
      <c r="I148">
        <f>IF($H$13&gt;7,0,$B$13)</f>
        <v>0</v>
      </c>
      <c r="J148">
        <f>IF($H$13&gt;8,0,$B$13)</f>
        <v>0</v>
      </c>
      <c r="K148">
        <f>IF($H$13&gt;9,0,$B$13)</f>
        <v>0</v>
      </c>
      <c r="L148">
        <f>IF($H$13&gt;10,0,$B$13)</f>
        <v>0</v>
      </c>
      <c r="M148">
        <f>IF($H$13&gt;11,0,$B$13)</f>
        <v>0</v>
      </c>
      <c r="N148">
        <f>IF($H$13&gt;12,0,$B$13)</f>
        <v>0</v>
      </c>
      <c r="O148">
        <f>IF($H$13&gt;13,0,$B$13)</f>
        <v>0</v>
      </c>
      <c r="P148">
        <f>IF($H$13&gt;14,0,$B$13)</f>
        <v>0</v>
      </c>
      <c r="Q148">
        <f>IF($H$13&gt;15,0,$B$13)</f>
        <v>0</v>
      </c>
      <c r="R148">
        <f>IF($H$13&gt;16,0,$B$13)</f>
        <v>0</v>
      </c>
      <c r="S148">
        <f>IF($H$13&gt;17,0,$B$13)</f>
        <v>0</v>
      </c>
      <c r="T148">
        <f>IF($H$13&gt;18,0,$B$13)</f>
        <v>0</v>
      </c>
      <c r="U148">
        <f>IF($H$13&gt;19,0,$B$13)</f>
        <v>0</v>
      </c>
      <c r="V148">
        <f>IF($H$13&gt;20,0,$B$13)</f>
        <v>0</v>
      </c>
      <c r="W148">
        <f>IF($H$13&gt;21,0,$B$13)</f>
        <v>0</v>
      </c>
      <c r="X148">
        <f>IF($H$13&gt;22,0,$B$13)</f>
        <v>0</v>
      </c>
      <c r="Y148">
        <f>IF($H$13&gt;23,0,$B$13)</f>
        <v>0</v>
      </c>
      <c r="Z148">
        <f>IF($H$13&gt;24,0,$B$13)</f>
        <v>0</v>
      </c>
      <c r="AA148">
        <f>IF($H$13&gt;25,0,$B$13)</f>
        <v>0</v>
      </c>
      <c r="AB148">
        <f>IF($H$13&gt;26,0,$B$13)</f>
        <v>0</v>
      </c>
      <c r="AC148">
        <f>IF($H$13&gt;27,0,$B$13)</f>
        <v>0</v>
      </c>
      <c r="AD148">
        <f>IF($H$13&gt;28,0,$B$13)</f>
        <v>0</v>
      </c>
      <c r="AE148">
        <f>IF($H$13&gt;29,0,$B$13)</f>
        <v>0</v>
      </c>
      <c r="AF148">
        <f>IF($H$13&gt;30,0,$B$13)</f>
        <v>0</v>
      </c>
      <c r="AG148">
        <f>IF($H$13&gt;31,0,$B$13)</f>
        <v>0</v>
      </c>
      <c r="AH148">
        <f>IF($H$13&gt;32,0,$B$13)</f>
        <v>0</v>
      </c>
      <c r="AI148">
        <f>IF($H$13&gt;33,0,$B$13)</f>
        <v>0</v>
      </c>
      <c r="AJ148">
        <f>IF($H$13&gt;34,0,$B$13)</f>
        <v>0</v>
      </c>
      <c r="AK148">
        <f>IF($H$13&gt;35,0,$B$13)</f>
        <v>0</v>
      </c>
    </row>
    <row r="149" spans="1:37" x14ac:dyDescent="0.35">
      <c r="A149" t="s">
        <v>812</v>
      </c>
      <c r="C149">
        <f>IF($H$14&gt;1,0,$B$14)</f>
        <v>0</v>
      </c>
      <c r="D149">
        <f>IF($H$14&gt;2,0,$B$14)</f>
        <v>0</v>
      </c>
      <c r="E149">
        <f>IF($H$14&gt;3,0,$B$14)</f>
        <v>0</v>
      </c>
      <c r="F149">
        <f>IF($H$14&gt;4,0,$B$14)</f>
        <v>0</v>
      </c>
      <c r="G149">
        <f>IF($H$14&gt;5,0,$B$14)</f>
        <v>0</v>
      </c>
      <c r="H149">
        <f>IF($H$14&gt;6,0,$B$14)</f>
        <v>0</v>
      </c>
      <c r="I149">
        <f>IF($H$14&gt;7,0,$B$14)</f>
        <v>0</v>
      </c>
      <c r="J149">
        <f>IF($H$14&gt;8,0,$B$14)</f>
        <v>0</v>
      </c>
      <c r="K149">
        <f>IF($H$14&gt;9,0,$B$14)</f>
        <v>0</v>
      </c>
      <c r="L149">
        <f>IF($H$14&gt;10,0,$B$14)</f>
        <v>0</v>
      </c>
      <c r="M149">
        <f>IF($H$14&gt;11,0,$B$14)</f>
        <v>0</v>
      </c>
      <c r="N149">
        <f>IF($H$14&gt;12,0,$B$14)</f>
        <v>0</v>
      </c>
      <c r="O149">
        <f>IF($H$14&gt;13,0,$B$14)</f>
        <v>0</v>
      </c>
      <c r="P149">
        <f>IF($H$14&gt;14,0,$B$14)</f>
        <v>0</v>
      </c>
      <c r="Q149">
        <f>IF($H$14&gt;15,0,$B$14)</f>
        <v>0</v>
      </c>
      <c r="R149">
        <f>IF($H$14&gt;16,0,$B$14)</f>
        <v>0</v>
      </c>
      <c r="S149">
        <f>IF($H$14&gt;17,0,$B$14)</f>
        <v>0</v>
      </c>
      <c r="T149">
        <f>IF($H$14&gt;18,0,$B$14)</f>
        <v>0</v>
      </c>
      <c r="U149">
        <f>IF($H$14&gt;19,0,$B$14)</f>
        <v>0</v>
      </c>
      <c r="V149">
        <f>IF($H$14&gt;20,0,$B$14)</f>
        <v>0</v>
      </c>
      <c r="W149">
        <f>IF($H$14&gt;21,0,$B$14)</f>
        <v>0</v>
      </c>
      <c r="X149">
        <f>IF($H$14&gt;22,0,$B$14)</f>
        <v>0</v>
      </c>
      <c r="Y149">
        <f>IF($H$14&gt;23,0,$B$14)</f>
        <v>0</v>
      </c>
      <c r="Z149">
        <f>IF($H$14&gt;24,0,$B$14)</f>
        <v>0</v>
      </c>
      <c r="AA149">
        <f>IF($H$14&gt;25,0,$B$14)</f>
        <v>0</v>
      </c>
      <c r="AB149">
        <f>IF($H$14&gt;26,0,$B$14)</f>
        <v>0</v>
      </c>
      <c r="AC149">
        <f>IF($H$14&gt;27,0,$B$14)</f>
        <v>0</v>
      </c>
      <c r="AD149">
        <f>IF($H$14&gt;28,0,$B$14)</f>
        <v>0</v>
      </c>
      <c r="AE149">
        <f>IF($H$14&gt;29,0,$B$14)</f>
        <v>0</v>
      </c>
      <c r="AF149">
        <f>IF($H$14&gt;30,0,$B$14)</f>
        <v>0</v>
      </c>
      <c r="AG149">
        <f>IF($H$14&gt;31,0,$B$14)</f>
        <v>0</v>
      </c>
      <c r="AH149">
        <f>IF($H$14&gt;32,0,$B$14)</f>
        <v>0</v>
      </c>
      <c r="AI149">
        <f>IF($H$14&gt;33,0,$B$14)</f>
        <v>0</v>
      </c>
      <c r="AJ149">
        <f>IF($H$14&gt;34,0,$B$14)</f>
        <v>0</v>
      </c>
      <c r="AK149">
        <f>IF($H$14&gt;35,0,$B$14)</f>
        <v>0</v>
      </c>
    </row>
    <row r="150" spans="1:37" x14ac:dyDescent="0.35">
      <c r="A150" t="s">
        <v>813</v>
      </c>
      <c r="C150">
        <f>IF($H$15&gt;1,0,$B$15)</f>
        <v>0</v>
      </c>
      <c r="D150">
        <f>IF($H$15&gt;2,0,$B$15)</f>
        <v>0</v>
      </c>
      <c r="E150">
        <f>IF($H$15&gt;3,0,$B$15)</f>
        <v>0</v>
      </c>
      <c r="F150">
        <f>IF($H$15&gt;4,0,$B$15)</f>
        <v>0</v>
      </c>
      <c r="G150">
        <f>IF($H$15&gt;5,0,$B$15)</f>
        <v>0</v>
      </c>
      <c r="H150">
        <f>IF($H$15&gt;6,0,$B$15)</f>
        <v>0</v>
      </c>
      <c r="I150">
        <f>IF($H$15&gt;7,0,$B$15)</f>
        <v>0</v>
      </c>
      <c r="J150">
        <f>IF($H$15&gt;8,0,$B$15)</f>
        <v>0</v>
      </c>
      <c r="K150">
        <f>IF($H$15&gt;9,0,$B$15)</f>
        <v>0</v>
      </c>
      <c r="L150">
        <f>IF($H$15&gt;10,0,$B$15)</f>
        <v>0</v>
      </c>
      <c r="M150">
        <f>IF($H$15&gt;11,0,$B$15)</f>
        <v>0</v>
      </c>
      <c r="N150">
        <f>IF($H$15&gt;12,0,$B$15)</f>
        <v>0</v>
      </c>
      <c r="O150">
        <f>IF($H$15&gt;13,0,$B$15)</f>
        <v>0</v>
      </c>
      <c r="P150">
        <f>IF($H$15&gt;14,0,$B$15)</f>
        <v>0</v>
      </c>
      <c r="Q150">
        <f>IF($H$15&gt;15,0,$B$15)</f>
        <v>0</v>
      </c>
      <c r="R150">
        <f>IF($H$15&gt;16,0,$B$15)</f>
        <v>0</v>
      </c>
      <c r="S150">
        <f>IF($H$15&gt;17,0,$B$15)</f>
        <v>0</v>
      </c>
      <c r="T150">
        <f>IF($H$15&gt;18,0,$B$15)</f>
        <v>0</v>
      </c>
      <c r="U150">
        <f>IF($H$15&gt;19,0,$B$15)</f>
        <v>0</v>
      </c>
      <c r="V150">
        <f>IF($H$15&gt;20,0,$B$15)</f>
        <v>0</v>
      </c>
      <c r="W150">
        <f>IF($H$15&gt;21,0,$B$15)</f>
        <v>0</v>
      </c>
      <c r="X150">
        <f>IF($H$15&gt;22,0,$B$15)</f>
        <v>0</v>
      </c>
      <c r="Y150">
        <f>IF($H$15&gt;23,0,$B$15)</f>
        <v>0</v>
      </c>
      <c r="Z150">
        <f>IF($H$15&gt;24,0,$B$15)</f>
        <v>0</v>
      </c>
      <c r="AA150">
        <f>IF($H$15&gt;25,0,$B$15)</f>
        <v>0</v>
      </c>
      <c r="AB150">
        <f>IF($H$15&gt;26,0,$B$15)</f>
        <v>0</v>
      </c>
      <c r="AC150">
        <f>IF($H$15&gt;27,0,$B$15)</f>
        <v>0</v>
      </c>
      <c r="AD150">
        <f>IF($H$15&gt;28,0,$B$15)</f>
        <v>0</v>
      </c>
      <c r="AE150">
        <f>IF($H$15&gt;29,0,$B$15)</f>
        <v>0</v>
      </c>
      <c r="AF150">
        <f>IF($H$15&gt;30,0,$B$15)</f>
        <v>0</v>
      </c>
      <c r="AG150">
        <f>IF($H$15&gt;31,0,$B$15)</f>
        <v>0</v>
      </c>
      <c r="AH150">
        <f>IF($H$15&gt;32,0,$B$15)</f>
        <v>0</v>
      </c>
      <c r="AI150">
        <f>IF($H$15&gt;33,0,$B$15)</f>
        <v>0</v>
      </c>
      <c r="AJ150">
        <f>IF($H$15&gt;34,0,$B$15)</f>
        <v>0</v>
      </c>
      <c r="AK150">
        <f>IF($H$15&gt;35,0,$B$15)</f>
        <v>0</v>
      </c>
    </row>
    <row r="151" spans="1:37" x14ac:dyDescent="0.35">
      <c r="A151" t="s">
        <v>814</v>
      </c>
      <c r="C151">
        <f>IF($H$16&gt;1,0,$B$16)</f>
        <v>0</v>
      </c>
      <c r="D151">
        <f>IF($H$16&gt;2,0,$B$16)</f>
        <v>0</v>
      </c>
      <c r="E151">
        <f>IF($H$16&gt;3,0,$B$16)</f>
        <v>0</v>
      </c>
      <c r="F151">
        <f>IF($H$16&gt;4,0,$B$16)</f>
        <v>0</v>
      </c>
      <c r="G151">
        <f>IF($H$16&gt;5,0,$B$16)</f>
        <v>0</v>
      </c>
      <c r="H151">
        <f>IF($H$16&gt;6,0,$B$16)</f>
        <v>0</v>
      </c>
      <c r="I151">
        <f>IF($H$16&gt;7,0,$B$16)</f>
        <v>0</v>
      </c>
      <c r="J151">
        <f>IF($H$16&gt;8,0,$B$16)</f>
        <v>0</v>
      </c>
      <c r="K151">
        <f>IF($H$16&gt;9,0,$B$16)</f>
        <v>0</v>
      </c>
      <c r="L151">
        <f>IF($H$16&gt;10,0,$B$16)</f>
        <v>0</v>
      </c>
      <c r="M151">
        <f>IF($H$16&gt;11,0,$B$16)</f>
        <v>0</v>
      </c>
      <c r="N151">
        <f>IF($H$16&gt;12,0,$B$16)</f>
        <v>0</v>
      </c>
      <c r="O151">
        <f>IF($H$16&gt;13,0,$B$16)</f>
        <v>0</v>
      </c>
      <c r="P151">
        <f>IF($H$16&gt;14,0,$B$16)</f>
        <v>0</v>
      </c>
      <c r="Q151">
        <f>IF($H$16&gt;15,0,$B$16)</f>
        <v>0</v>
      </c>
      <c r="R151">
        <f>IF($H$16&gt;16,0,$B$16)</f>
        <v>0</v>
      </c>
      <c r="S151">
        <f>IF($H$16&gt;17,0,$B$16)</f>
        <v>0</v>
      </c>
      <c r="T151">
        <f>IF($H$16&gt;18,0,$B$16)</f>
        <v>0</v>
      </c>
      <c r="U151">
        <f>IF($H$16&gt;19,0,$B$16)</f>
        <v>0</v>
      </c>
      <c r="V151">
        <f>IF($H$16&gt;20,0,$B$16)</f>
        <v>0</v>
      </c>
      <c r="W151">
        <f>IF($H$16&gt;21,0,$B$16)</f>
        <v>0</v>
      </c>
      <c r="X151">
        <f>IF($H$16&gt;22,0,$B$16)</f>
        <v>0</v>
      </c>
      <c r="Y151">
        <f>IF($H$16&gt;23,0,$B$16)</f>
        <v>0</v>
      </c>
      <c r="Z151">
        <f>IF($H$16&gt;24,0,$B$16)</f>
        <v>0</v>
      </c>
      <c r="AA151">
        <f>IF($H$16&gt;25,0,$B$16)</f>
        <v>0</v>
      </c>
      <c r="AB151">
        <f>IF($H$16&gt;26,0,$B$16)</f>
        <v>0</v>
      </c>
      <c r="AC151">
        <f>IF($H$16&gt;27,0,$B$16)</f>
        <v>0</v>
      </c>
      <c r="AD151">
        <f>IF($H$16&gt;28,0,$B$16)</f>
        <v>0</v>
      </c>
      <c r="AE151">
        <f>IF($H$16&gt;29,0,$B$16)</f>
        <v>0</v>
      </c>
      <c r="AF151">
        <f>IF($H$16&gt;30,0,$B$16)</f>
        <v>0</v>
      </c>
      <c r="AG151">
        <f>IF($H$16&gt;31,0,$B$16)</f>
        <v>0</v>
      </c>
      <c r="AH151">
        <f>IF($H$16&gt;32,0,$B$16)</f>
        <v>0</v>
      </c>
      <c r="AI151">
        <f>IF($H$16&gt;33,0,$B$16)</f>
        <v>0</v>
      </c>
      <c r="AJ151">
        <f>IF($H$16&gt;34,0,$B$16)</f>
        <v>0</v>
      </c>
      <c r="AK151">
        <f>IF($H$16&gt;35,0,$B$16)</f>
        <v>0</v>
      </c>
    </row>
    <row r="152" spans="1:37" x14ac:dyDescent="0.35">
      <c r="A152" t="s">
        <v>815</v>
      </c>
      <c r="C152">
        <f>IF($H$17&gt;1,0,$B$17)</f>
        <v>0</v>
      </c>
      <c r="D152">
        <f>IF($H$17&gt;2,0,$B$17)</f>
        <v>0</v>
      </c>
      <c r="E152">
        <f>IF($H$17&gt;3,0,$B$17)</f>
        <v>0</v>
      </c>
      <c r="F152">
        <f>IF($H$17&gt;4,0,$B$17)</f>
        <v>0</v>
      </c>
      <c r="G152">
        <f>IF($H$17&gt;5,0,$B$17)</f>
        <v>0</v>
      </c>
      <c r="H152">
        <f>IF($H$17&gt;6,0,$B$17)</f>
        <v>0</v>
      </c>
      <c r="I152">
        <f>IF($H$17&gt;7,0,$B$17)</f>
        <v>0</v>
      </c>
      <c r="J152">
        <f>IF($H$17&gt;8,0,$B$17)</f>
        <v>0</v>
      </c>
      <c r="K152">
        <f>IF($H$17&gt;9,0,$B$17)</f>
        <v>0</v>
      </c>
      <c r="L152">
        <f>IF($H$17&gt;10,0,$B$17)</f>
        <v>0</v>
      </c>
      <c r="M152">
        <f>IF($H$17&gt;11,0,$B$17)</f>
        <v>0</v>
      </c>
      <c r="N152">
        <f>IF($H$17&gt;12,0,$B$17)</f>
        <v>0</v>
      </c>
      <c r="O152">
        <f>IF($H$17&gt;13,0,$B$17)</f>
        <v>0</v>
      </c>
      <c r="P152">
        <f>IF($H$17&gt;14,0,$B$17)</f>
        <v>0</v>
      </c>
      <c r="Q152">
        <f>IF($H$17&gt;15,0,$B$17)</f>
        <v>0</v>
      </c>
      <c r="R152">
        <f>IF($H$17&gt;16,0,$B$17)</f>
        <v>0</v>
      </c>
      <c r="S152">
        <f>IF($H$17&gt;17,0,$B$17)</f>
        <v>0</v>
      </c>
      <c r="T152">
        <f>IF($H$17&gt;18,0,$B$17)</f>
        <v>0</v>
      </c>
      <c r="U152">
        <f>IF($H$17&gt;19,0,$B$17)</f>
        <v>0</v>
      </c>
      <c r="V152">
        <f>IF($H$17&gt;20,0,$B$17)</f>
        <v>0</v>
      </c>
      <c r="W152">
        <f>IF($H$17&gt;21,0,$B$17)</f>
        <v>0</v>
      </c>
      <c r="X152">
        <f>IF($H$17&gt;22,0,$B$17)</f>
        <v>0</v>
      </c>
      <c r="Y152">
        <f>IF($H$17&gt;23,0,$B$17)</f>
        <v>0</v>
      </c>
      <c r="Z152">
        <f>IF($H$17&gt;24,0,$B$17)</f>
        <v>0</v>
      </c>
      <c r="AA152">
        <f>IF($H$17&gt;25,0,$B$17)</f>
        <v>0</v>
      </c>
      <c r="AB152">
        <f>IF($H$17&gt;26,0,$B$17)</f>
        <v>0</v>
      </c>
      <c r="AC152">
        <f>IF($H$17&gt;27,0,$B$17)</f>
        <v>0</v>
      </c>
      <c r="AD152">
        <f>IF($H$17&gt;28,0,$B$17)</f>
        <v>0</v>
      </c>
      <c r="AE152">
        <f>IF($H$17&gt;29,0,$B$17)</f>
        <v>0</v>
      </c>
      <c r="AF152">
        <f>IF($H$17&gt;30,0,$B$17)</f>
        <v>0</v>
      </c>
      <c r="AG152">
        <f>IF($H$17&gt;31,0,$B$17)</f>
        <v>0</v>
      </c>
      <c r="AH152">
        <f>IF($H$17&gt;32,0,$B$17)</f>
        <v>0</v>
      </c>
      <c r="AI152">
        <f>IF($H$17&gt;33,0,$B$17)</f>
        <v>0</v>
      </c>
      <c r="AJ152">
        <f>IF($H$17&gt;34,0,$B$17)</f>
        <v>0</v>
      </c>
      <c r="AK152">
        <f>IF($H$17&gt;35,0,$B$17)</f>
        <v>0</v>
      </c>
    </row>
    <row r="153" spans="1:37" x14ac:dyDescent="0.35">
      <c r="A153" t="s">
        <v>816</v>
      </c>
      <c r="C153">
        <f>IF($H$18&gt;1,0,$B$18)</f>
        <v>0</v>
      </c>
      <c r="D153">
        <f>IF($H$18&gt;2,0,$B$18)</f>
        <v>0</v>
      </c>
      <c r="E153">
        <f>IF($H$18&gt;3,0,$B$18)</f>
        <v>0</v>
      </c>
      <c r="F153">
        <f>IF($H$18&gt;4,0,$B$18)</f>
        <v>0</v>
      </c>
      <c r="G153">
        <f>IF($H$18&gt;5,0,$B$18)</f>
        <v>0</v>
      </c>
      <c r="H153">
        <f>IF($H$18&gt;6,0,$B$18)</f>
        <v>0</v>
      </c>
      <c r="I153">
        <f>IF($H$18&gt;7,0,$B$18)</f>
        <v>0</v>
      </c>
      <c r="J153">
        <f>IF($H$18&gt;8,0,$B$18)</f>
        <v>0</v>
      </c>
      <c r="K153">
        <f>IF($H$18&gt;9,0,$B$18)</f>
        <v>0</v>
      </c>
      <c r="L153">
        <f>IF($H$18&gt;10,0,$B$18)</f>
        <v>0</v>
      </c>
      <c r="M153">
        <f>IF($H$18&gt;11,0,$B$18)</f>
        <v>0</v>
      </c>
      <c r="N153">
        <f>IF($H$18&gt;12,0,$B$18)</f>
        <v>0</v>
      </c>
      <c r="O153">
        <f>IF($H$18&gt;13,0,$B$18)</f>
        <v>0</v>
      </c>
      <c r="P153">
        <f>IF($H$18&gt;14,0,$B$18)</f>
        <v>0</v>
      </c>
      <c r="Q153">
        <f>IF($H$18&gt;15,0,$B$18)</f>
        <v>0</v>
      </c>
      <c r="R153">
        <f>IF($H$18&gt;16,0,$B$18)</f>
        <v>0</v>
      </c>
      <c r="S153">
        <f>IF($H$18&gt;17,0,$B$18)</f>
        <v>0</v>
      </c>
      <c r="T153">
        <f>IF($H$18&gt;18,0,$B$18)</f>
        <v>0</v>
      </c>
      <c r="U153">
        <f>IF($H$18&gt;19,0,$B$18)</f>
        <v>0</v>
      </c>
      <c r="V153">
        <f>IF($H$18&gt;20,0,$B$18)</f>
        <v>0</v>
      </c>
      <c r="W153">
        <f>IF($H$18&gt;21,0,$B$18)</f>
        <v>0</v>
      </c>
      <c r="X153">
        <f>IF($H$18&gt;22,0,$B$18)</f>
        <v>0</v>
      </c>
      <c r="Y153">
        <f>IF($H$18&gt;23,0,$B$18)</f>
        <v>0</v>
      </c>
      <c r="Z153">
        <f>IF($H$18&gt;24,0,$B$18)</f>
        <v>0</v>
      </c>
      <c r="AA153">
        <f>IF($H$18&gt;25,0,$B$18)</f>
        <v>0</v>
      </c>
      <c r="AB153">
        <f>IF($H$18&gt;26,0,$B$18)</f>
        <v>0</v>
      </c>
      <c r="AC153">
        <f>IF($H$18&gt;27,0,$B$18)</f>
        <v>0</v>
      </c>
      <c r="AD153">
        <f>IF($H$18&gt;28,0,$B$18)</f>
        <v>0</v>
      </c>
      <c r="AE153">
        <f>IF($H$18&gt;29,0,$B$18)</f>
        <v>0</v>
      </c>
      <c r="AF153">
        <f>IF($H$18&gt;30,0,$B$18)</f>
        <v>0</v>
      </c>
      <c r="AG153">
        <f>IF($H$18&gt;31,0,$B$18)</f>
        <v>0</v>
      </c>
      <c r="AH153">
        <f>IF($H$18&gt;32,0,$B$18)</f>
        <v>0</v>
      </c>
      <c r="AI153">
        <f>IF($H$18&gt;33,0,$B$18)</f>
        <v>0</v>
      </c>
      <c r="AJ153">
        <f>IF($H$18&gt;34,0,$B$18)</f>
        <v>0</v>
      </c>
      <c r="AK153">
        <f>IF($H$18&gt;35,0,$B$18)</f>
        <v>0</v>
      </c>
    </row>
    <row r="154" spans="1:37" x14ac:dyDescent="0.35">
      <c r="A154" t="s">
        <v>817</v>
      </c>
      <c r="C154">
        <f>IF($I$12&gt;1,0,$C$12)</f>
        <v>0</v>
      </c>
      <c r="D154">
        <f>IF($I$12&gt;2,0,$C$12)</f>
        <v>0</v>
      </c>
      <c r="E154">
        <f>IF($I$12&gt;3,0,$C$12)</f>
        <v>0</v>
      </c>
      <c r="F154">
        <f>IF($I$12&gt;4,0,$C$12)</f>
        <v>0</v>
      </c>
      <c r="G154">
        <f>IF($I$12&gt;5,0,$C$12)</f>
        <v>0</v>
      </c>
      <c r="H154">
        <f>IF($I$12&gt;6,0,$C$12)</f>
        <v>0</v>
      </c>
      <c r="I154">
        <f>IF($I$12&gt;7,0,$C$12)</f>
        <v>0</v>
      </c>
      <c r="J154">
        <f>IF($I$12&gt;8,0,$C$12)</f>
        <v>0</v>
      </c>
      <c r="K154">
        <f>IF($I$12&gt;9,0,$C$12)</f>
        <v>0</v>
      </c>
      <c r="L154">
        <f>IF($I$12&gt;10,0,$C$12)</f>
        <v>0</v>
      </c>
      <c r="M154">
        <f>IF($I$12&gt;11,0,$C$12)</f>
        <v>0</v>
      </c>
      <c r="N154">
        <f>IF($I$12&gt;12,0,$C$12)</f>
        <v>0</v>
      </c>
      <c r="O154">
        <f>IF($I$12&gt;13,0,$C$12)</f>
        <v>0</v>
      </c>
      <c r="P154">
        <f>IF($I$12&gt;14,0,$C$12)</f>
        <v>0</v>
      </c>
      <c r="Q154">
        <f>IF($I$12&gt;15,0,$C$12)</f>
        <v>0</v>
      </c>
      <c r="R154">
        <f>IF($I$12&gt;16,0,$C$12)</f>
        <v>0</v>
      </c>
      <c r="S154">
        <f>IF($I$12&gt;17,0,$C$12)</f>
        <v>0</v>
      </c>
      <c r="T154">
        <f>IF($I$12&gt;18,0,$C$12)</f>
        <v>0</v>
      </c>
      <c r="U154">
        <f>IF($I$12&gt;19,0,$C$12)</f>
        <v>0</v>
      </c>
      <c r="V154">
        <f>IF($I$12&gt;20,0,$C$12)</f>
        <v>0</v>
      </c>
      <c r="W154">
        <f>IF($I$12&gt;21,0,$C$12)</f>
        <v>0</v>
      </c>
      <c r="X154">
        <f>IF($I$12&gt;22,0,$C$12)</f>
        <v>0</v>
      </c>
      <c r="Y154">
        <f>IF($I$12&gt;23,0,$C$12)</f>
        <v>0</v>
      </c>
      <c r="Z154">
        <f>IF($I$12&gt;24,0,$C$12)</f>
        <v>0</v>
      </c>
      <c r="AA154">
        <f>IF($I$12&gt;25,0,$C$12)</f>
        <v>0</v>
      </c>
      <c r="AB154">
        <f>IF($I$12&gt;26,0,$C$12)</f>
        <v>0</v>
      </c>
      <c r="AC154">
        <f>IF($I$12&gt;27,0,$C$12)</f>
        <v>0</v>
      </c>
      <c r="AD154">
        <f>IF($I$12&gt;28,0,$C$12)</f>
        <v>0</v>
      </c>
      <c r="AE154">
        <f>IF($I$12&gt;29,0,$C$12)</f>
        <v>0</v>
      </c>
      <c r="AF154">
        <f>IF($I$12&gt;30,0,$C$12)</f>
        <v>0</v>
      </c>
      <c r="AG154">
        <f>IF($I$12&gt;31,0,$C$12)</f>
        <v>0</v>
      </c>
      <c r="AH154">
        <f>IF($I$12&gt;32,0,$C$12)</f>
        <v>0</v>
      </c>
      <c r="AI154">
        <f>IF($I$12&gt;33,0,$C$12)</f>
        <v>0</v>
      </c>
      <c r="AJ154">
        <f>IF($I$12&gt;34,0,$C$12)</f>
        <v>0</v>
      </c>
      <c r="AK154">
        <f>IF($I$12&gt;35,0,$C$12)</f>
        <v>0</v>
      </c>
    </row>
    <row r="155" spans="1:37" x14ac:dyDescent="0.35">
      <c r="A155" t="s">
        <v>818</v>
      </c>
      <c r="C155">
        <f>IF($I$13&gt;1,0,$C$13)</f>
        <v>0</v>
      </c>
      <c r="D155">
        <f>IF($I$13&gt;2,0,$C$13)</f>
        <v>0</v>
      </c>
      <c r="E155">
        <f>IF($I$13&gt;3,0,$C$13)</f>
        <v>0</v>
      </c>
      <c r="F155">
        <f>IF($I$13&gt;4,0,$C$13)</f>
        <v>0</v>
      </c>
      <c r="G155">
        <f>IF($I$13&gt;5,0,$C$13)</f>
        <v>0</v>
      </c>
      <c r="H155">
        <f>IF($I$13&gt;6,0,$C$13)</f>
        <v>0</v>
      </c>
      <c r="I155">
        <f>IF($I$13&gt;7,0,$C$13)</f>
        <v>0</v>
      </c>
      <c r="J155">
        <f>IF($I$13&gt;8,0,$C$13)</f>
        <v>0</v>
      </c>
      <c r="K155">
        <f>IF($I$13&gt;9,0,$C$13)</f>
        <v>0</v>
      </c>
      <c r="L155">
        <f>IF($I$13&gt;10,0,$C$13)</f>
        <v>0</v>
      </c>
      <c r="M155">
        <f>IF($I$13&gt;11,0,$C$13)</f>
        <v>0</v>
      </c>
      <c r="N155">
        <f>IF($I$13&gt;12,0,$C$13)</f>
        <v>0</v>
      </c>
      <c r="O155">
        <f>IF($I$13&gt;13,0,$C$13)</f>
        <v>0</v>
      </c>
      <c r="P155">
        <f>IF($I$13&gt;14,0,$C$13)</f>
        <v>0</v>
      </c>
      <c r="Q155">
        <f>IF($I$13&gt;15,0,$C$13)</f>
        <v>0</v>
      </c>
      <c r="R155">
        <f>IF($I$13&gt;16,0,$C$13)</f>
        <v>0</v>
      </c>
      <c r="S155">
        <f>IF($I$13&gt;17,0,$C$13)</f>
        <v>0</v>
      </c>
      <c r="T155">
        <f>IF($I$13&gt;18,0,$C$13)</f>
        <v>0</v>
      </c>
      <c r="U155">
        <f>IF($I$13&gt;19,0,$C$13)</f>
        <v>0</v>
      </c>
      <c r="V155">
        <f>IF($I$13&gt;20,0,$C$13)</f>
        <v>0</v>
      </c>
      <c r="W155">
        <f>IF($I$13&gt;21,0,$C$13)</f>
        <v>0</v>
      </c>
      <c r="X155">
        <f>IF($I$13&gt;22,0,$C$13)</f>
        <v>0</v>
      </c>
      <c r="Y155">
        <f>IF($I$13&gt;23,0,$C$13)</f>
        <v>0</v>
      </c>
      <c r="Z155">
        <f>IF($I$13&gt;24,0,$C$13)</f>
        <v>0</v>
      </c>
      <c r="AA155">
        <f>IF($I$13&gt;25,0,$C$13)</f>
        <v>0</v>
      </c>
      <c r="AB155">
        <f>IF($I$13&gt;26,0,$C$13)</f>
        <v>0</v>
      </c>
      <c r="AC155">
        <f>IF($I$13&gt;27,0,$C$13)</f>
        <v>0</v>
      </c>
      <c r="AD155">
        <f>IF($I$13&gt;28,0,$C$13)</f>
        <v>0</v>
      </c>
      <c r="AE155">
        <f>IF($I$13&gt;29,0,$C$13)</f>
        <v>0</v>
      </c>
      <c r="AF155">
        <f>IF($I$13&gt;30,0,$C$13)</f>
        <v>0</v>
      </c>
      <c r="AG155">
        <f>IF($I$13&gt;31,0,$C$13)</f>
        <v>0</v>
      </c>
      <c r="AH155">
        <f>IF($I$13&gt;32,0,$C$13)</f>
        <v>0</v>
      </c>
      <c r="AI155">
        <f>IF($I$13&gt;33,0,$C$13)</f>
        <v>0</v>
      </c>
      <c r="AJ155">
        <f>IF($I$13&gt;34,0,$C$13)</f>
        <v>0</v>
      </c>
      <c r="AK155">
        <f>IF($I$13&gt;35,0,$C$13)</f>
        <v>0</v>
      </c>
    </row>
    <row r="156" spans="1:37" x14ac:dyDescent="0.35">
      <c r="A156" t="s">
        <v>819</v>
      </c>
      <c r="C156">
        <f>IF($I$14&gt;1,0,$C$14)</f>
        <v>0</v>
      </c>
      <c r="D156">
        <f>IF($I$14&gt;2,0,$C$14)</f>
        <v>0</v>
      </c>
      <c r="E156">
        <f>IF($I$14&gt;3,0,$C$14)</f>
        <v>0</v>
      </c>
      <c r="F156">
        <f>IF($I$14&gt;4,0,$C$14)</f>
        <v>0</v>
      </c>
      <c r="G156">
        <f>IF($I$14&gt;5,0,$C$14)</f>
        <v>0</v>
      </c>
      <c r="H156">
        <f>IF($I$14&gt;6,0,$C$14)</f>
        <v>0</v>
      </c>
      <c r="I156">
        <f>IF($I$14&gt;7,0,$C$14)</f>
        <v>0</v>
      </c>
      <c r="J156">
        <f>IF($I$14&gt;8,0,$C$14)</f>
        <v>0</v>
      </c>
      <c r="K156">
        <f>IF($I$14&gt;9,0,$C$14)</f>
        <v>0</v>
      </c>
      <c r="L156">
        <f>IF($I$14&gt;10,0,$C$14)</f>
        <v>0</v>
      </c>
      <c r="M156">
        <f>IF($I$14&gt;11,0,$C$14)</f>
        <v>0</v>
      </c>
      <c r="N156">
        <f>IF($I$14&gt;12,0,$C$14)</f>
        <v>0</v>
      </c>
      <c r="O156">
        <f>IF($I$14&gt;13,0,$C$14)</f>
        <v>0</v>
      </c>
      <c r="P156">
        <f>IF($I$14&gt;14,0,$C$14)</f>
        <v>0</v>
      </c>
      <c r="Q156">
        <f>IF($I$14&gt;15,0,$C$14)</f>
        <v>0</v>
      </c>
      <c r="R156">
        <f>IF($I$14&gt;16,0,$C$14)</f>
        <v>0</v>
      </c>
      <c r="S156">
        <f>IF($I$14&gt;17,0,$C$14)</f>
        <v>0</v>
      </c>
      <c r="T156">
        <f>IF($I$14&gt;18,0,$C$14)</f>
        <v>0</v>
      </c>
      <c r="U156">
        <f>IF($I$14&gt;19,0,$C$14)</f>
        <v>0</v>
      </c>
      <c r="V156">
        <f>IF($I$14&gt;20,0,$C$14)</f>
        <v>0</v>
      </c>
      <c r="W156">
        <f>IF($I$14&gt;21,0,$C$14)</f>
        <v>0</v>
      </c>
      <c r="X156">
        <f>IF($I$14&gt;22,0,$C$14)</f>
        <v>0</v>
      </c>
      <c r="Y156">
        <f>IF($I$14&gt;23,0,$C$14)</f>
        <v>0</v>
      </c>
      <c r="Z156">
        <f>IF($I$14&gt;24,0,$C$14)</f>
        <v>0</v>
      </c>
      <c r="AA156">
        <f>IF($I$14&gt;25,0,$C$14)</f>
        <v>0</v>
      </c>
      <c r="AB156">
        <f>IF($I$14&gt;26,0,$C$14)</f>
        <v>0</v>
      </c>
      <c r="AC156">
        <f>IF($I$14&gt;27,0,$C$14)</f>
        <v>0</v>
      </c>
      <c r="AD156">
        <f>IF($I$14&gt;28,0,$C$14)</f>
        <v>0</v>
      </c>
      <c r="AE156">
        <f>IF($I$14&gt;29,0,$C$14)</f>
        <v>0</v>
      </c>
      <c r="AF156">
        <f>IF($I$14&gt;30,0,$C$14)</f>
        <v>0</v>
      </c>
      <c r="AG156">
        <f>IF($I$14&gt;31,0,$C$14)</f>
        <v>0</v>
      </c>
      <c r="AH156">
        <f>IF($I$14&gt;32,0,$C$14)</f>
        <v>0</v>
      </c>
      <c r="AI156">
        <f>IF($I$14&gt;33,0,$C$14)</f>
        <v>0</v>
      </c>
      <c r="AJ156">
        <f>IF($I$14&gt;34,0,$C$14)</f>
        <v>0</v>
      </c>
      <c r="AK156">
        <f>IF($I$14&gt;35,0,$C$14)</f>
        <v>0</v>
      </c>
    </row>
    <row r="157" spans="1:37" x14ac:dyDescent="0.35">
      <c r="A157" t="s">
        <v>820</v>
      </c>
      <c r="C157">
        <f>IF($I$15&gt;1,0,$C$15)</f>
        <v>0</v>
      </c>
      <c r="D157">
        <f>IF($I$15&gt;2,0,$C$15)</f>
        <v>0</v>
      </c>
      <c r="E157">
        <f>IF($I$15&gt;3,0,$C$15)</f>
        <v>0</v>
      </c>
      <c r="F157">
        <f>IF($I$15&gt;4,0,$C$15)</f>
        <v>0</v>
      </c>
      <c r="G157">
        <f>IF($I$15&gt;5,0,$C$15)</f>
        <v>0</v>
      </c>
      <c r="H157">
        <f>IF($I$15&gt;6,0,$C$15)</f>
        <v>0</v>
      </c>
      <c r="I157">
        <f>IF($I$15&gt;7,0,$C$15)</f>
        <v>0</v>
      </c>
      <c r="J157">
        <f>IF($I$15&gt;8,0,$C$15)</f>
        <v>0</v>
      </c>
      <c r="K157">
        <f>IF($I$15&gt;9,0,$C$15)</f>
        <v>0</v>
      </c>
      <c r="L157">
        <f>IF($I$15&gt;10,0,$C$15)</f>
        <v>0</v>
      </c>
      <c r="M157">
        <f>IF($I$15&gt;11,0,$C$15)</f>
        <v>0</v>
      </c>
      <c r="N157">
        <f>IF($I$15&gt;12,0,$C$15)</f>
        <v>0</v>
      </c>
      <c r="O157">
        <f>IF($I$15&gt;13,0,$C$15)</f>
        <v>0</v>
      </c>
      <c r="P157">
        <f>IF($I$15&gt;14,0,$C$15)</f>
        <v>0</v>
      </c>
      <c r="Q157">
        <f>IF($I$15&gt;15,0,$C$15)</f>
        <v>0</v>
      </c>
      <c r="R157">
        <f>IF($I$15&gt;16,0,$C$15)</f>
        <v>0</v>
      </c>
      <c r="S157">
        <f>IF($I$15&gt;17,0,$C$15)</f>
        <v>0</v>
      </c>
      <c r="T157">
        <f>IF($I$15&gt;18,0,$C$15)</f>
        <v>0</v>
      </c>
      <c r="U157">
        <f>IF($I$15&gt;19,0,$C$15)</f>
        <v>0</v>
      </c>
      <c r="V157">
        <f>IF($I$15&gt;20,0,$C$15)</f>
        <v>0</v>
      </c>
      <c r="W157">
        <f>IF($I$15&gt;21,0,$C$15)</f>
        <v>0</v>
      </c>
      <c r="X157">
        <f>IF($I$15&gt;22,0,$C$15)</f>
        <v>0</v>
      </c>
      <c r="Y157">
        <f>IF($I$15&gt;23,0,$C$15)</f>
        <v>0</v>
      </c>
      <c r="Z157">
        <f>IF($I$15&gt;24,0,$C$15)</f>
        <v>0</v>
      </c>
      <c r="AA157">
        <f>IF($I$15&gt;25,0,$C$15)</f>
        <v>0</v>
      </c>
      <c r="AB157">
        <f>IF($I$15&gt;26,0,$C$15)</f>
        <v>0</v>
      </c>
      <c r="AC157">
        <f>IF($I$15&gt;27,0,$C$15)</f>
        <v>0</v>
      </c>
      <c r="AD157">
        <f>IF($I$15&gt;28,0,$C$15)</f>
        <v>0</v>
      </c>
      <c r="AE157">
        <f>IF($I$15&gt;29,0,$C$15)</f>
        <v>0</v>
      </c>
      <c r="AF157">
        <f>IF($I$15&gt;30,0,$C$15)</f>
        <v>0</v>
      </c>
      <c r="AG157">
        <f>IF($I$15&gt;31,0,$C$15)</f>
        <v>0</v>
      </c>
      <c r="AH157">
        <f>IF($I$15&gt;32,0,$C$15)</f>
        <v>0</v>
      </c>
      <c r="AI157">
        <f>IF($I$15&gt;33,0,$C$15)</f>
        <v>0</v>
      </c>
      <c r="AJ157">
        <f>IF($I$15&gt;34,0,$C$15)</f>
        <v>0</v>
      </c>
      <c r="AK157">
        <f>IF($I$15&gt;35,0,$C$15)</f>
        <v>0</v>
      </c>
    </row>
    <row r="158" spans="1:37" x14ac:dyDescent="0.35">
      <c r="A158" t="s">
        <v>821</v>
      </c>
      <c r="C158">
        <f>IF($I$16&gt;1,0,$C$16)</f>
        <v>0</v>
      </c>
      <c r="D158">
        <f>IF($I$16&gt;2,0,$C$16)</f>
        <v>0</v>
      </c>
      <c r="E158">
        <f>IF($I$16&gt;3,0,$C$16)</f>
        <v>0</v>
      </c>
      <c r="F158">
        <f>IF($I$16&gt;4,0,$C$16)</f>
        <v>0</v>
      </c>
      <c r="G158">
        <f>IF($I$16&gt;5,0,$C$16)</f>
        <v>0</v>
      </c>
      <c r="H158">
        <f>IF($I$16&gt;6,0,$C$16)</f>
        <v>0</v>
      </c>
      <c r="I158">
        <f>IF($I$16&gt;7,0,$C$16)</f>
        <v>0</v>
      </c>
      <c r="J158">
        <f>IF($I$16&gt;8,0,$C$16)</f>
        <v>0</v>
      </c>
      <c r="K158">
        <f>IF($I$16&gt;9,0,$C$16)</f>
        <v>0</v>
      </c>
      <c r="L158">
        <f>IF($I$16&gt;10,0,$C$16)</f>
        <v>0</v>
      </c>
      <c r="M158">
        <f>IF($I$16&gt;11,0,$C$16)</f>
        <v>0</v>
      </c>
      <c r="N158">
        <f>IF($I$16&gt;12,0,$C$16)</f>
        <v>0</v>
      </c>
      <c r="O158">
        <f>IF($I$16&gt;13,0,$C$16)</f>
        <v>0</v>
      </c>
      <c r="P158">
        <f>IF($I$16&gt;14,0,$C$16)</f>
        <v>0</v>
      </c>
      <c r="Q158">
        <f>IF($I$16&gt;15,0,$C$16)</f>
        <v>0</v>
      </c>
      <c r="R158">
        <f>IF($I$16&gt;16,0,$C$16)</f>
        <v>0</v>
      </c>
      <c r="S158">
        <f>IF($I$16&gt;17,0,$C$16)</f>
        <v>0</v>
      </c>
      <c r="T158">
        <f>IF($I$16&gt;18,0,$C$16)</f>
        <v>0</v>
      </c>
      <c r="U158">
        <f>IF($I$16&gt;19,0,$C$16)</f>
        <v>0</v>
      </c>
      <c r="V158">
        <f>IF($I$16&gt;20,0,$C$16)</f>
        <v>0</v>
      </c>
      <c r="W158">
        <f>IF($I$16&gt;21,0,$C$16)</f>
        <v>0</v>
      </c>
      <c r="X158">
        <f>IF($I$16&gt;22,0,$C$16)</f>
        <v>0</v>
      </c>
      <c r="Y158">
        <f>IF($I$16&gt;23,0,$C$16)</f>
        <v>0</v>
      </c>
      <c r="Z158">
        <f>IF($I$16&gt;24,0,$C$16)</f>
        <v>0</v>
      </c>
      <c r="AA158">
        <f>IF($I$16&gt;25,0,$C$16)</f>
        <v>0</v>
      </c>
      <c r="AB158">
        <f>IF($I$16&gt;26,0,$C$16)</f>
        <v>0</v>
      </c>
      <c r="AC158">
        <f>IF($I$16&gt;27,0,$C$16)</f>
        <v>0</v>
      </c>
      <c r="AD158">
        <f>IF($I$16&gt;28,0,$C$16)</f>
        <v>0</v>
      </c>
      <c r="AE158">
        <f>IF($I$16&gt;29,0,$C$16)</f>
        <v>0</v>
      </c>
      <c r="AF158">
        <f>IF($I$16&gt;30,0,$C$16)</f>
        <v>0</v>
      </c>
      <c r="AG158">
        <f>IF($I$16&gt;31,0,$C$16)</f>
        <v>0</v>
      </c>
      <c r="AH158">
        <f>IF($I$16&gt;32,0,$C$16)</f>
        <v>0</v>
      </c>
      <c r="AI158">
        <f>IF($I$16&gt;33,0,$C$16)</f>
        <v>0</v>
      </c>
      <c r="AJ158">
        <f>IF($I$16&gt;34,0,$C$16)</f>
        <v>0</v>
      </c>
      <c r="AK158">
        <f>IF($I$16&gt;35,0,$C$16)</f>
        <v>0</v>
      </c>
    </row>
    <row r="159" spans="1:37" x14ac:dyDescent="0.35">
      <c r="A159" t="s">
        <v>822</v>
      </c>
      <c r="C159">
        <f>IF($I$17&gt;1,0,$C$17)</f>
        <v>0</v>
      </c>
      <c r="D159">
        <f>IF($I$17&gt;2,0,$C$17)</f>
        <v>0</v>
      </c>
      <c r="E159">
        <f>IF($I$17&gt;3,0,$C$17)</f>
        <v>0</v>
      </c>
      <c r="F159">
        <f>IF($I$17&gt;4,0,$C$17)</f>
        <v>0</v>
      </c>
      <c r="G159">
        <f>IF($I$17&gt;5,0,$C$17)</f>
        <v>0</v>
      </c>
      <c r="H159">
        <f>IF($I$17&gt;6,0,$C$17)</f>
        <v>0</v>
      </c>
      <c r="I159">
        <f>IF($I$17&gt;7,0,$C$17)</f>
        <v>0</v>
      </c>
      <c r="J159">
        <f>IF($I$17&gt;8,0,$C$17)</f>
        <v>0</v>
      </c>
      <c r="K159">
        <f>IF($I$17&gt;9,0,$C$17)</f>
        <v>0</v>
      </c>
      <c r="L159">
        <f>IF($I$17&gt;10,0,$C$17)</f>
        <v>0</v>
      </c>
      <c r="M159">
        <f>IF($I$17&gt;11,0,$C$17)</f>
        <v>0</v>
      </c>
      <c r="N159">
        <f>IF($I$17&gt;12,0,$C$17)</f>
        <v>0</v>
      </c>
      <c r="O159">
        <f>IF($I$17&gt;13,0,$C$17)</f>
        <v>0</v>
      </c>
      <c r="P159">
        <f>IF($I$17&gt;14,0,$C$17)</f>
        <v>0</v>
      </c>
      <c r="Q159">
        <f>IF($I$17&gt;15,0,$C$17)</f>
        <v>0</v>
      </c>
      <c r="R159">
        <f>IF($I$17&gt;16,0,$C$17)</f>
        <v>0</v>
      </c>
      <c r="S159">
        <f>IF($I$17&gt;17,0,$C$17)</f>
        <v>0</v>
      </c>
      <c r="T159">
        <f>IF($I$17&gt;18,0,$C$17)</f>
        <v>0</v>
      </c>
      <c r="U159">
        <f>IF($I$17&gt;19,0,$C$17)</f>
        <v>0</v>
      </c>
      <c r="V159">
        <f>IF($I$17&gt;20,0,$C$17)</f>
        <v>0</v>
      </c>
      <c r="W159">
        <f>IF($I$17&gt;21,0,$C$17)</f>
        <v>0</v>
      </c>
      <c r="X159">
        <f>IF($I$17&gt;22,0,$C$17)</f>
        <v>0</v>
      </c>
      <c r="Y159">
        <f>IF($I$17&gt;23,0,$C$17)</f>
        <v>0</v>
      </c>
      <c r="Z159">
        <f>IF($I$17&gt;24,0,$C$17)</f>
        <v>0</v>
      </c>
      <c r="AA159">
        <f>IF($I$17&gt;25,0,$C$17)</f>
        <v>0</v>
      </c>
      <c r="AB159">
        <f>IF($I$17&gt;26,0,$C$17)</f>
        <v>0</v>
      </c>
      <c r="AC159">
        <f>IF($I$17&gt;27,0,$C$17)</f>
        <v>0</v>
      </c>
      <c r="AD159">
        <f>IF($I$17&gt;28,0,$C$17)</f>
        <v>0</v>
      </c>
      <c r="AE159">
        <f>IF($I$17&gt;29,0,$C$17)</f>
        <v>0</v>
      </c>
      <c r="AF159">
        <f>IF($I$17&gt;30,0,$C$17)</f>
        <v>0</v>
      </c>
      <c r="AG159">
        <f>IF($I$17&gt;31,0,$C$17)</f>
        <v>0</v>
      </c>
      <c r="AH159">
        <f>IF($I$17&gt;32,0,$C$17)</f>
        <v>0</v>
      </c>
      <c r="AI159">
        <f>IF($I$17&gt;33,0,$C$17)</f>
        <v>0</v>
      </c>
      <c r="AJ159">
        <f>IF($I$17&gt;34,0,$C$17)</f>
        <v>0</v>
      </c>
      <c r="AK159">
        <f>IF($I$17&gt;35,0,$C$17)</f>
        <v>0</v>
      </c>
    </row>
    <row r="160" spans="1:37" x14ac:dyDescent="0.35">
      <c r="A160" t="s">
        <v>823</v>
      </c>
      <c r="C160">
        <f>IF($I$18&gt;1,0,$C$18)</f>
        <v>0</v>
      </c>
      <c r="D160">
        <f>IF($I$18&gt;2,0,$C$18)</f>
        <v>0</v>
      </c>
      <c r="E160">
        <f>IF($I$18&gt;3,0,$C$18)</f>
        <v>0</v>
      </c>
      <c r="F160">
        <f>IF($I$18&gt;4,0,$C$18)</f>
        <v>0</v>
      </c>
      <c r="G160">
        <f>IF($I$18&gt;5,0,$C$18)</f>
        <v>0</v>
      </c>
      <c r="H160">
        <f>IF($I$18&gt;6,0,$C$18)</f>
        <v>0</v>
      </c>
      <c r="I160">
        <f>IF($I$18&gt;7,0,$C$18)</f>
        <v>0</v>
      </c>
      <c r="J160">
        <f>IF($I$18&gt;8,0,$C$18)</f>
        <v>0</v>
      </c>
      <c r="K160">
        <f>IF($I$18&gt;9,0,$C$18)</f>
        <v>0</v>
      </c>
      <c r="L160">
        <f>IF($I$18&gt;10,0,$C$18)</f>
        <v>0</v>
      </c>
      <c r="M160">
        <f>IF($I$18&gt;11,0,$C$18)</f>
        <v>0</v>
      </c>
      <c r="N160">
        <f>IF($I$18&gt;12,0,$C$18)</f>
        <v>0</v>
      </c>
      <c r="O160">
        <f>IF($I$18&gt;13,0,$C$18)</f>
        <v>0</v>
      </c>
      <c r="P160">
        <f>IF($I$18&gt;14,0,$C$18)</f>
        <v>0</v>
      </c>
      <c r="Q160">
        <f>IF($I$18&gt;15,0,$C$18)</f>
        <v>0</v>
      </c>
      <c r="R160">
        <f>IF($I$18&gt;16,0,$C$18)</f>
        <v>0</v>
      </c>
      <c r="S160">
        <f>IF($I$18&gt;17,0,$C$18)</f>
        <v>0</v>
      </c>
      <c r="T160">
        <f>IF($I$18&gt;18,0,$C$18)</f>
        <v>0</v>
      </c>
      <c r="U160">
        <f>IF($I$18&gt;19,0,$C$18)</f>
        <v>0</v>
      </c>
      <c r="V160">
        <f>IF($I$18&gt;20,0,$C$18)</f>
        <v>0</v>
      </c>
      <c r="W160">
        <f>IF($I$18&gt;21,0,$C$18)</f>
        <v>0</v>
      </c>
      <c r="X160">
        <f>IF($I$18&gt;22,0,$C$18)</f>
        <v>0</v>
      </c>
      <c r="Y160">
        <f>IF($I$18&gt;23,0,$C$18)</f>
        <v>0</v>
      </c>
      <c r="Z160">
        <f>IF($I$18&gt;24,0,$C$18)</f>
        <v>0</v>
      </c>
      <c r="AA160">
        <f>IF($I$18&gt;25,0,$C$18)</f>
        <v>0</v>
      </c>
      <c r="AB160">
        <f>IF($I$18&gt;26,0,$C$18)</f>
        <v>0</v>
      </c>
      <c r="AC160">
        <f>IF($I$18&gt;27,0,$C$18)</f>
        <v>0</v>
      </c>
      <c r="AD160">
        <f>IF($I$18&gt;28,0,$C$18)</f>
        <v>0</v>
      </c>
      <c r="AE160">
        <f>IF($I$18&gt;29,0,$C$18)</f>
        <v>0</v>
      </c>
      <c r="AF160">
        <f>IF($I$18&gt;30,0,$C$18)</f>
        <v>0</v>
      </c>
      <c r="AG160">
        <f>IF($I$18&gt;31,0,$C$18)</f>
        <v>0</v>
      </c>
      <c r="AH160">
        <f>IF($I$18&gt;32,0,$C$18)</f>
        <v>0</v>
      </c>
      <c r="AI160">
        <f>IF($I$18&gt;33,0,$C$18)</f>
        <v>0</v>
      </c>
      <c r="AJ160">
        <f>IF($I$18&gt;34,0,$C$18)</f>
        <v>0</v>
      </c>
      <c r="AK160">
        <f>IF($I$18&gt;35,0,$C$18)</f>
        <v>0</v>
      </c>
    </row>
    <row r="161" spans="1:37" x14ac:dyDescent="0.35">
      <c r="A161" t="s">
        <v>824</v>
      </c>
      <c r="C161">
        <f>IF($J$12&gt;1,0,$D$12)</f>
        <v>0</v>
      </c>
      <c r="D161">
        <f>IF($J$12&gt;2,0,$D$12)</f>
        <v>0</v>
      </c>
      <c r="E161">
        <f>IF($J$12&gt;3,0,$D$12)</f>
        <v>0</v>
      </c>
      <c r="F161">
        <f>IF($J$12&gt;4,0,$D$12)</f>
        <v>0</v>
      </c>
      <c r="G161">
        <f>IF($J$12&gt;5,0,$D$12)</f>
        <v>0</v>
      </c>
      <c r="H161">
        <f>IF($J$12&gt;6,0,$D$12)</f>
        <v>0</v>
      </c>
      <c r="I161">
        <f>IF($J$12&gt;7,0,$D$12)</f>
        <v>0</v>
      </c>
      <c r="J161">
        <f>IF($J$12&gt;8,0,$D$12)</f>
        <v>0</v>
      </c>
      <c r="K161">
        <f>IF($J$12&gt;9,0,$D$12)</f>
        <v>0</v>
      </c>
      <c r="L161">
        <f>IF($J$12&gt;10,0,$D$12)</f>
        <v>0</v>
      </c>
      <c r="M161">
        <f>IF($J$12&gt;11,0,$D$12)</f>
        <v>0</v>
      </c>
      <c r="N161">
        <f>IF($J$12&gt;12,0,$D$12)</f>
        <v>0</v>
      </c>
      <c r="O161">
        <f>IF($J$12&gt;13,0,$D$12)</f>
        <v>0</v>
      </c>
      <c r="P161">
        <f>IF($J$12&gt;14,0,$D$12)</f>
        <v>0</v>
      </c>
      <c r="Q161">
        <f>IF($J$12&gt;15,0,$D$12)</f>
        <v>0</v>
      </c>
      <c r="R161">
        <f>IF($J$12&gt;16,0,$D$12)</f>
        <v>0</v>
      </c>
      <c r="S161">
        <f>IF($J$12&gt;17,0,$D$12)</f>
        <v>0</v>
      </c>
      <c r="T161">
        <f>IF($J$12&gt;18,0,$D$12)</f>
        <v>0</v>
      </c>
      <c r="U161">
        <f>IF($J$12&gt;19,0,$D$12)</f>
        <v>0</v>
      </c>
      <c r="V161">
        <f>IF($J$12&gt;20,0,$D$12)</f>
        <v>0</v>
      </c>
      <c r="W161">
        <f>IF($J$12&gt;21,0,$D$12)</f>
        <v>0</v>
      </c>
      <c r="X161">
        <f>IF($J$12&gt;22,0,$D$12)</f>
        <v>0</v>
      </c>
      <c r="Y161">
        <f>IF($J$12&gt;23,0,$D$12)</f>
        <v>0</v>
      </c>
      <c r="Z161">
        <f>IF($J$12&gt;24,0,$D$12)</f>
        <v>0</v>
      </c>
      <c r="AA161">
        <f>IF($J$12&gt;25,0,$D$12)</f>
        <v>0</v>
      </c>
      <c r="AB161">
        <f>IF($J$12&gt;26,0,$D$12)</f>
        <v>0</v>
      </c>
      <c r="AC161">
        <f>IF($J$12&gt;27,0,$D$12)</f>
        <v>0</v>
      </c>
      <c r="AD161">
        <f>IF($J$12&gt;28,0,$D$12)</f>
        <v>0</v>
      </c>
      <c r="AE161">
        <f>IF($J$12&gt;29,0,$D$12)</f>
        <v>0</v>
      </c>
      <c r="AF161">
        <f>IF($J$12&gt;30,0,$D$12)</f>
        <v>0</v>
      </c>
      <c r="AG161">
        <f>IF($J$12&gt;31,0,$D$12)</f>
        <v>0</v>
      </c>
      <c r="AH161">
        <f>IF($J$12&gt;32,0,$D$12)</f>
        <v>0</v>
      </c>
      <c r="AI161">
        <f>IF($J$12&gt;33,0,$D$12)</f>
        <v>0</v>
      </c>
      <c r="AJ161">
        <f>IF($J$12&gt;34,0,$D$12)</f>
        <v>0</v>
      </c>
      <c r="AK161">
        <f>IF($J$12&gt;35,0,$D$12)</f>
        <v>0</v>
      </c>
    </row>
    <row r="162" spans="1:37" x14ac:dyDescent="0.35">
      <c r="A162" t="s">
        <v>825</v>
      </c>
      <c r="C162">
        <f>IF($J$13&gt;1,0,$D$13)</f>
        <v>0</v>
      </c>
      <c r="D162">
        <f>IF($J$13&gt;2,0,$D$13)</f>
        <v>0</v>
      </c>
      <c r="E162">
        <f>IF($J$13&gt;3,0,$D$13)</f>
        <v>0</v>
      </c>
      <c r="F162">
        <f>IF($J$13&gt;4,0,$D$13)</f>
        <v>0</v>
      </c>
      <c r="G162">
        <f>IF($J$13&gt;5,0,$D$13)</f>
        <v>0</v>
      </c>
      <c r="H162">
        <f>IF($J$13&gt;6,0,$D$13)</f>
        <v>0</v>
      </c>
      <c r="I162">
        <f>IF($J$13&gt;7,0,$D$13)</f>
        <v>0</v>
      </c>
      <c r="J162">
        <f>IF($J$13&gt;8,0,$D$13)</f>
        <v>0</v>
      </c>
      <c r="K162">
        <f>IF($J$13&gt;9,0,$D$13)</f>
        <v>0</v>
      </c>
      <c r="L162">
        <f>IF($J$13&gt;10,0,$D$13)</f>
        <v>0</v>
      </c>
      <c r="M162">
        <f>IF($J$13&gt;11,0,$D$13)</f>
        <v>0</v>
      </c>
      <c r="N162">
        <f>IF($J$13&gt;12,0,$D$13)</f>
        <v>0</v>
      </c>
      <c r="O162">
        <f>IF($J$13&gt;13,0,$D$13)</f>
        <v>0</v>
      </c>
      <c r="P162">
        <f>IF($J$13&gt;14,0,$D$13)</f>
        <v>0</v>
      </c>
      <c r="Q162">
        <f>IF($J$13&gt;15,0,$D$13)</f>
        <v>0</v>
      </c>
      <c r="R162">
        <f>IF($J$13&gt;16,0,$D$13)</f>
        <v>0</v>
      </c>
      <c r="S162">
        <f>IF($J$13&gt;17,0,$D$13)</f>
        <v>0</v>
      </c>
      <c r="T162">
        <f>IF($J$13&gt;18,0,$D$13)</f>
        <v>0</v>
      </c>
      <c r="U162">
        <f>IF($J$13&gt;19,0,$D$13)</f>
        <v>0</v>
      </c>
      <c r="V162">
        <f>IF($J$13&gt;20,0,$D$13)</f>
        <v>0</v>
      </c>
      <c r="W162">
        <f>IF($J$13&gt;21,0,$D$13)</f>
        <v>0</v>
      </c>
      <c r="X162">
        <f>IF($J$13&gt;22,0,$D$13)</f>
        <v>0</v>
      </c>
      <c r="Y162">
        <f>IF($J$13&gt;23,0,$D$13)</f>
        <v>0</v>
      </c>
      <c r="Z162">
        <f>IF($J$13&gt;24,0,$D$13)</f>
        <v>0</v>
      </c>
      <c r="AA162">
        <f>IF($J$13&gt;25,0,$D$13)</f>
        <v>0</v>
      </c>
      <c r="AB162">
        <f>IF($J$13&gt;26,0,$D$13)</f>
        <v>0</v>
      </c>
      <c r="AC162">
        <f>IF($J$13&gt;27,0,$D$13)</f>
        <v>0</v>
      </c>
      <c r="AD162">
        <f>IF($J$13&gt;28,0,$D$13)</f>
        <v>0</v>
      </c>
      <c r="AE162">
        <f>IF($J$13&gt;29,0,$D$13)</f>
        <v>0</v>
      </c>
      <c r="AF162">
        <f>IF($J$13&gt;30,0,$D$13)</f>
        <v>0</v>
      </c>
      <c r="AG162">
        <f>IF($J$13&gt;31,0,$D$13)</f>
        <v>0</v>
      </c>
      <c r="AH162">
        <f>IF($J$13&gt;32,0,$D$13)</f>
        <v>0</v>
      </c>
      <c r="AI162">
        <f>IF($J$13&gt;33,0,$D$13)</f>
        <v>0</v>
      </c>
      <c r="AJ162">
        <f>IF($J$13&gt;34,0,$D$13)</f>
        <v>0</v>
      </c>
      <c r="AK162">
        <f>IF($J$13&gt;35,0,$D$13)</f>
        <v>0</v>
      </c>
    </row>
    <row r="163" spans="1:37" x14ac:dyDescent="0.35">
      <c r="A163" t="s">
        <v>826</v>
      </c>
      <c r="C163">
        <f>IF($J$14&gt;1,0,$D$14)</f>
        <v>0</v>
      </c>
      <c r="D163">
        <f>IF($J$14&gt;2,0,$D$14)</f>
        <v>0</v>
      </c>
      <c r="E163">
        <f>IF($J$14&gt;3,0,$D$14)</f>
        <v>0</v>
      </c>
      <c r="F163">
        <f>IF($J$14&gt;4,0,$D$14)</f>
        <v>0</v>
      </c>
      <c r="G163">
        <f>IF($J$14&gt;5,0,$D$14)</f>
        <v>0</v>
      </c>
      <c r="H163">
        <f>IF($J$14&gt;6,0,$D$14)</f>
        <v>0</v>
      </c>
      <c r="I163">
        <f>IF($J$14&gt;7,0,$D$14)</f>
        <v>0</v>
      </c>
      <c r="J163">
        <f>IF($J$14&gt;8,0,$D$14)</f>
        <v>0</v>
      </c>
      <c r="K163">
        <f>IF($J$14&gt;9,0,$D$14)</f>
        <v>0</v>
      </c>
      <c r="L163">
        <f>IF($J$14&gt;10,0,$D$14)</f>
        <v>0</v>
      </c>
      <c r="M163">
        <f>IF($J$14&gt;11,0,$D$14)</f>
        <v>0</v>
      </c>
      <c r="N163">
        <f>IF($J$14&gt;12,0,$D$14)</f>
        <v>0</v>
      </c>
      <c r="O163">
        <f>IF($J$14&gt;13,0,$D$14)</f>
        <v>0</v>
      </c>
      <c r="P163">
        <f>IF($J$14&gt;14,0,$D$14)</f>
        <v>0</v>
      </c>
      <c r="Q163">
        <f>IF($J$14&gt;15,0,$D$14)</f>
        <v>0</v>
      </c>
      <c r="R163">
        <f>IF($J$14&gt;16,0,$D$14)</f>
        <v>0</v>
      </c>
      <c r="S163">
        <f>IF($J$14&gt;17,0,$D$14)</f>
        <v>0</v>
      </c>
      <c r="T163">
        <f>IF($J$14&gt;18,0,$D$14)</f>
        <v>0</v>
      </c>
      <c r="U163">
        <f>IF($J$14&gt;19,0,$D$14)</f>
        <v>0</v>
      </c>
      <c r="V163">
        <f>IF($J$14&gt;20,0,$D$14)</f>
        <v>0</v>
      </c>
      <c r="W163">
        <f>IF($J$14&gt;21,0,$D$14)</f>
        <v>0</v>
      </c>
      <c r="X163">
        <f>IF($J$14&gt;22,0,$D$14)</f>
        <v>0</v>
      </c>
      <c r="Y163">
        <f>IF($J$14&gt;23,0,$D$14)</f>
        <v>0</v>
      </c>
      <c r="Z163">
        <f>IF($J$14&gt;24,0,$D$14)</f>
        <v>0</v>
      </c>
      <c r="AA163">
        <f>IF($J$14&gt;25,0,$D$14)</f>
        <v>0</v>
      </c>
      <c r="AB163">
        <f>IF($J$14&gt;26,0,$D$14)</f>
        <v>0</v>
      </c>
      <c r="AC163">
        <f>IF($J$14&gt;27,0,$D$14)</f>
        <v>0</v>
      </c>
      <c r="AD163">
        <f>IF($J$14&gt;28,0,$D$14)</f>
        <v>0</v>
      </c>
      <c r="AE163">
        <f>IF($J$14&gt;29,0,$D$14)</f>
        <v>0</v>
      </c>
      <c r="AF163">
        <f>IF($J$14&gt;30,0,$D$14)</f>
        <v>0</v>
      </c>
      <c r="AG163">
        <f>IF($J$14&gt;31,0,$D$14)</f>
        <v>0</v>
      </c>
      <c r="AH163">
        <f>IF($J$14&gt;32,0,$D$14)</f>
        <v>0</v>
      </c>
      <c r="AI163">
        <f>IF($J$14&gt;33,0,$D$14)</f>
        <v>0</v>
      </c>
      <c r="AJ163">
        <f>IF($J$14&gt;34,0,$D$14)</f>
        <v>0</v>
      </c>
      <c r="AK163">
        <f>IF($J$14&gt;35,0,$D$14)</f>
        <v>0</v>
      </c>
    </row>
    <row r="164" spans="1:37" x14ac:dyDescent="0.35">
      <c r="A164" t="s">
        <v>827</v>
      </c>
      <c r="C164">
        <f>IF($J$15&gt;1,0,$D$15)</f>
        <v>0</v>
      </c>
      <c r="D164">
        <f>IF($J$15&gt;2,0,$D$15)</f>
        <v>0</v>
      </c>
      <c r="E164">
        <f>IF($J$15&gt;3,0,$D$15)</f>
        <v>0</v>
      </c>
      <c r="F164">
        <f>IF($J$15&gt;4,0,$D$15)</f>
        <v>0</v>
      </c>
      <c r="G164">
        <f>IF($J$15&gt;5,0,$D$15)</f>
        <v>0</v>
      </c>
      <c r="H164">
        <f>IF($J$15&gt;6,0,$D$15)</f>
        <v>0</v>
      </c>
      <c r="I164">
        <f>IF($J$15&gt;7,0,$D$15)</f>
        <v>0</v>
      </c>
      <c r="J164">
        <f>IF($J$15&gt;8,0,$D$15)</f>
        <v>0</v>
      </c>
      <c r="K164">
        <f>IF($J$15&gt;9,0,$D$15)</f>
        <v>0</v>
      </c>
      <c r="L164">
        <f>IF($J$15&gt;10,0,$D$15)</f>
        <v>0</v>
      </c>
      <c r="M164">
        <f>IF($J$15&gt;11,0,$D$15)</f>
        <v>0</v>
      </c>
      <c r="N164">
        <f>IF($J$15&gt;12,0,$D$15)</f>
        <v>0</v>
      </c>
      <c r="O164">
        <f>IF($J$15&gt;13,0,$D$15)</f>
        <v>0</v>
      </c>
      <c r="P164">
        <f>IF($J$15&gt;14,0,$D$15)</f>
        <v>0</v>
      </c>
      <c r="Q164">
        <f>IF($J$15&gt;15,0,$D$15)</f>
        <v>0</v>
      </c>
      <c r="R164">
        <f>IF($J$15&gt;16,0,$D$15)</f>
        <v>0</v>
      </c>
      <c r="S164">
        <f>IF($J$15&gt;17,0,$D$15)</f>
        <v>0</v>
      </c>
      <c r="T164">
        <f>IF($J$15&gt;18,0,$D$15)</f>
        <v>0</v>
      </c>
      <c r="U164">
        <f>IF($J$15&gt;19,0,$D$15)</f>
        <v>0</v>
      </c>
      <c r="V164">
        <f>IF($J$15&gt;20,0,$D$15)</f>
        <v>0</v>
      </c>
      <c r="W164">
        <f>IF($J$15&gt;21,0,$D$15)</f>
        <v>0</v>
      </c>
      <c r="X164">
        <f>IF($J$15&gt;22,0,$D$15)</f>
        <v>0</v>
      </c>
      <c r="Y164">
        <f>IF($J$15&gt;23,0,$D$15)</f>
        <v>0</v>
      </c>
      <c r="Z164">
        <f>IF($J$15&gt;24,0,$D$15)</f>
        <v>0</v>
      </c>
      <c r="AA164">
        <f>IF($J$15&gt;25,0,$D$15)</f>
        <v>0</v>
      </c>
      <c r="AB164">
        <f>IF($J$15&gt;26,0,$D$15)</f>
        <v>0</v>
      </c>
      <c r="AC164">
        <f>IF($J$15&gt;27,0,$D$15)</f>
        <v>0</v>
      </c>
      <c r="AD164">
        <f>IF($J$15&gt;28,0,$D$15)</f>
        <v>0</v>
      </c>
      <c r="AE164">
        <f>IF($J$15&gt;29,0,$D$15)</f>
        <v>0</v>
      </c>
      <c r="AF164">
        <f>IF($J$15&gt;30,0,$D$15)</f>
        <v>0</v>
      </c>
      <c r="AG164">
        <f>IF($J$15&gt;31,0,$D$15)</f>
        <v>0</v>
      </c>
      <c r="AH164">
        <f>IF($J$15&gt;32,0,$D$15)</f>
        <v>0</v>
      </c>
      <c r="AI164">
        <f>IF($J$15&gt;33,0,$D$15)</f>
        <v>0</v>
      </c>
      <c r="AJ164">
        <f>IF($J$15&gt;34,0,$D$15)</f>
        <v>0</v>
      </c>
      <c r="AK164">
        <f>IF($J$15&gt;35,0,$D$15)</f>
        <v>0</v>
      </c>
    </row>
    <row r="165" spans="1:37" x14ac:dyDescent="0.35">
      <c r="A165" t="s">
        <v>828</v>
      </c>
      <c r="C165">
        <f>IF($J$16&gt;1,0,$D$16)</f>
        <v>0</v>
      </c>
      <c r="D165">
        <f>IF($J$16&gt;2,0,$D$16)</f>
        <v>0</v>
      </c>
      <c r="E165">
        <f>IF($J$16&gt;3,0,$D$16)</f>
        <v>0</v>
      </c>
      <c r="F165">
        <f>IF($J$16&gt;4,0,$D$16)</f>
        <v>0</v>
      </c>
      <c r="G165">
        <f>IF($J$16&gt;5,0,$D$16)</f>
        <v>0</v>
      </c>
      <c r="H165">
        <f>IF($J$16&gt;6,0,$D$16)</f>
        <v>0</v>
      </c>
      <c r="I165">
        <f>IF($J$16&gt;7,0,$D$16)</f>
        <v>0</v>
      </c>
      <c r="J165">
        <f>IF($J$16&gt;8,0,$D$16)</f>
        <v>0</v>
      </c>
      <c r="K165">
        <f>IF($J$16&gt;9,0,$D$16)</f>
        <v>0</v>
      </c>
      <c r="L165">
        <f>IF($J$16&gt;10,0,$D$16)</f>
        <v>0</v>
      </c>
      <c r="M165">
        <f>IF($J$16&gt;11,0,$D$16)</f>
        <v>0</v>
      </c>
      <c r="N165">
        <f>IF($J$16&gt;12,0,$D$16)</f>
        <v>0</v>
      </c>
      <c r="O165">
        <f>IF($J$16&gt;13,0,$D$16)</f>
        <v>0</v>
      </c>
      <c r="P165">
        <f>IF($J$16&gt;14,0,$D$16)</f>
        <v>0</v>
      </c>
      <c r="Q165">
        <f>IF($J$16&gt;15,0,$D$16)</f>
        <v>0</v>
      </c>
      <c r="R165">
        <f>IF($J$16&gt;16,0,$D$16)</f>
        <v>0</v>
      </c>
      <c r="S165">
        <f>IF($J$16&gt;17,0,$D$16)</f>
        <v>0</v>
      </c>
      <c r="T165">
        <f>IF($J$16&gt;18,0,$D$16)</f>
        <v>0</v>
      </c>
      <c r="U165">
        <f>IF($J$16&gt;19,0,$D$16)</f>
        <v>0</v>
      </c>
      <c r="V165">
        <f>IF($J$16&gt;20,0,$D$16)</f>
        <v>0</v>
      </c>
      <c r="W165">
        <f>IF($J$16&gt;21,0,$D$16)</f>
        <v>0</v>
      </c>
      <c r="X165">
        <f>IF($J$16&gt;22,0,$D$16)</f>
        <v>0</v>
      </c>
      <c r="Y165">
        <f>IF($J$16&gt;23,0,$D$16)</f>
        <v>0</v>
      </c>
      <c r="Z165">
        <f>IF($J$16&gt;24,0,$D$16)</f>
        <v>0</v>
      </c>
      <c r="AA165">
        <f>IF($J$16&gt;25,0,$D$16)</f>
        <v>0</v>
      </c>
      <c r="AB165">
        <f>IF($J$16&gt;26,0,$D$16)</f>
        <v>0</v>
      </c>
      <c r="AC165">
        <f>IF($J$16&gt;27,0,$D$16)</f>
        <v>0</v>
      </c>
      <c r="AD165">
        <f>IF($J$16&gt;28,0,$D$16)</f>
        <v>0</v>
      </c>
      <c r="AE165">
        <f>IF($J$16&gt;29,0,$D$16)</f>
        <v>0</v>
      </c>
      <c r="AF165">
        <f>IF($J$16&gt;30,0,$D$16)</f>
        <v>0</v>
      </c>
      <c r="AG165">
        <f>IF($J$16&gt;31,0,$D$16)</f>
        <v>0</v>
      </c>
      <c r="AH165">
        <f>IF($J$16&gt;32,0,$D$16)</f>
        <v>0</v>
      </c>
      <c r="AI165">
        <f>IF($J$16&gt;33,0,$D$16)</f>
        <v>0</v>
      </c>
      <c r="AJ165">
        <f>IF($J$16&gt;34,0,$D$16)</f>
        <v>0</v>
      </c>
      <c r="AK165">
        <f>IF($J$16&gt;35,0,$D$16)</f>
        <v>0</v>
      </c>
    </row>
    <row r="166" spans="1:37" x14ac:dyDescent="0.35">
      <c r="A166" t="s">
        <v>829</v>
      </c>
      <c r="C166">
        <f>IF($J$17&gt;1,0,$D$17)</f>
        <v>0</v>
      </c>
      <c r="D166">
        <f>IF($J$17&gt;2,0,$D$17)</f>
        <v>0</v>
      </c>
      <c r="E166">
        <f>IF($J$17&gt;3,0,$D$17)</f>
        <v>0</v>
      </c>
      <c r="F166">
        <f>IF($J$17&gt;4,0,$D$17)</f>
        <v>0</v>
      </c>
      <c r="G166">
        <f>IF($J$17&gt;5,0,$D$17)</f>
        <v>0</v>
      </c>
      <c r="H166">
        <f>IF($J$17&gt;6,0,$D$17)</f>
        <v>0</v>
      </c>
      <c r="I166">
        <f>IF($J$17&gt;7,0,$D$17)</f>
        <v>0</v>
      </c>
      <c r="J166">
        <f>IF($J$17&gt;8,0,$D$17)</f>
        <v>0</v>
      </c>
      <c r="K166">
        <f>IF($J$17&gt;9,0,$D$17)</f>
        <v>0</v>
      </c>
      <c r="L166">
        <f>IF($J$17&gt;10,0,$D$17)</f>
        <v>0</v>
      </c>
      <c r="M166">
        <f>IF($J$17&gt;11,0,$D$17)</f>
        <v>0</v>
      </c>
      <c r="N166">
        <f>IF($J$17&gt;12,0,$D$17)</f>
        <v>0</v>
      </c>
      <c r="O166">
        <f>IF($J$17&gt;13,0,$D$17)</f>
        <v>0</v>
      </c>
      <c r="P166">
        <f>IF($J$17&gt;14,0,$D$17)</f>
        <v>0</v>
      </c>
      <c r="Q166">
        <f>IF($J$17&gt;15,0,$D$17)</f>
        <v>0</v>
      </c>
      <c r="R166">
        <f>IF($J$17&gt;16,0,$D$17)</f>
        <v>0</v>
      </c>
      <c r="S166">
        <f>IF($J$17&gt;17,0,$D$17)</f>
        <v>0</v>
      </c>
      <c r="T166">
        <f>IF($J$17&gt;18,0,$D$17)</f>
        <v>0</v>
      </c>
      <c r="U166">
        <f>IF($J$17&gt;19,0,$D$17)</f>
        <v>0</v>
      </c>
      <c r="V166">
        <f>IF($J$17&gt;20,0,$D$17)</f>
        <v>0</v>
      </c>
      <c r="W166">
        <f>IF($J$17&gt;21,0,$D$17)</f>
        <v>0</v>
      </c>
      <c r="X166">
        <f>IF($J$17&gt;22,0,$D$17)</f>
        <v>0</v>
      </c>
      <c r="Y166">
        <f>IF($J$17&gt;23,0,$D$17)</f>
        <v>0</v>
      </c>
      <c r="Z166">
        <f>IF($J$17&gt;24,0,$D$17)</f>
        <v>0</v>
      </c>
      <c r="AA166">
        <f>IF($J$17&gt;25,0,$D$17)</f>
        <v>0</v>
      </c>
      <c r="AB166">
        <f>IF($J$17&gt;26,0,$D$17)</f>
        <v>0</v>
      </c>
      <c r="AC166">
        <f>IF($J$17&gt;27,0,$D$17)</f>
        <v>0</v>
      </c>
      <c r="AD166">
        <f>IF($J$17&gt;28,0,$D$17)</f>
        <v>0</v>
      </c>
      <c r="AE166">
        <f>IF($J$17&gt;29,0,$D$17)</f>
        <v>0</v>
      </c>
      <c r="AF166">
        <f>IF($J$17&gt;30,0,$D$17)</f>
        <v>0</v>
      </c>
      <c r="AG166">
        <f>IF($J$17&gt;31,0,$D$17)</f>
        <v>0</v>
      </c>
      <c r="AH166">
        <f>IF($J$17&gt;32,0,$D$17)</f>
        <v>0</v>
      </c>
      <c r="AI166">
        <f>IF($J$17&gt;33,0,$D$17)</f>
        <v>0</v>
      </c>
      <c r="AJ166">
        <f>IF($J$17&gt;34,0,$D$17)</f>
        <v>0</v>
      </c>
      <c r="AK166">
        <f>IF($J$17&gt;35,0,$D$17)</f>
        <v>0</v>
      </c>
    </row>
    <row r="167" spans="1:37" x14ac:dyDescent="0.35">
      <c r="A167" t="s">
        <v>830</v>
      </c>
      <c r="C167">
        <f>IF($J$18&gt;1,0,$D$18)</f>
        <v>0</v>
      </c>
      <c r="D167">
        <f>IF($J$18&gt;2,0,$D$18)</f>
        <v>0</v>
      </c>
      <c r="E167">
        <f>IF($J$18&gt;3,0,$D$18)</f>
        <v>0</v>
      </c>
      <c r="F167">
        <f>IF($J$18&gt;4,0,$D$18)</f>
        <v>0</v>
      </c>
      <c r="G167">
        <f>IF($J$18&gt;5,0,$D$18)</f>
        <v>0</v>
      </c>
      <c r="H167">
        <f>IF($J$18&gt;6,0,$D$18)</f>
        <v>0</v>
      </c>
      <c r="I167">
        <f>IF($J$18&gt;7,0,$D$18)</f>
        <v>0</v>
      </c>
      <c r="J167">
        <f>IF($J$18&gt;8,0,$D$18)</f>
        <v>0</v>
      </c>
      <c r="K167">
        <f>IF($J$18&gt;9,0,$D$18)</f>
        <v>0</v>
      </c>
      <c r="L167">
        <f>IF($J$18&gt;10,0,$D$18)</f>
        <v>0</v>
      </c>
      <c r="M167">
        <f>IF($J$18&gt;11,0,$D$18)</f>
        <v>0</v>
      </c>
      <c r="N167">
        <f>IF($J$18&gt;12,0,$D$18)</f>
        <v>0</v>
      </c>
      <c r="O167">
        <f>IF($J$18&gt;13,0,$D$18)</f>
        <v>0</v>
      </c>
      <c r="P167">
        <f>IF($J$18&gt;14,0,$D$18)</f>
        <v>0</v>
      </c>
      <c r="Q167">
        <f>IF($J$18&gt;15,0,$D$18)</f>
        <v>0</v>
      </c>
      <c r="R167">
        <f>IF($J$18&gt;16,0,$D$18)</f>
        <v>0</v>
      </c>
      <c r="S167">
        <f>IF($J$18&gt;17,0,$D$18)</f>
        <v>0</v>
      </c>
      <c r="T167">
        <f>IF($J$18&gt;18,0,$D$18)</f>
        <v>0</v>
      </c>
      <c r="U167">
        <f>IF($J$18&gt;19,0,$D$18)</f>
        <v>0</v>
      </c>
      <c r="V167">
        <f>IF($J$18&gt;20,0,$D$18)</f>
        <v>0</v>
      </c>
      <c r="W167">
        <f>IF($J$18&gt;21,0,$D$18)</f>
        <v>0</v>
      </c>
      <c r="X167">
        <f>IF($J$18&gt;22,0,$D$18)</f>
        <v>0</v>
      </c>
      <c r="Y167">
        <f>IF($J$18&gt;23,0,$D$18)</f>
        <v>0</v>
      </c>
      <c r="Z167">
        <f>IF($J$18&gt;24,0,$D$18)</f>
        <v>0</v>
      </c>
      <c r="AA167">
        <f>IF($J$18&gt;25,0,$D$18)</f>
        <v>0</v>
      </c>
      <c r="AB167">
        <f>IF($J$18&gt;26,0,$D$18)</f>
        <v>0</v>
      </c>
      <c r="AC167">
        <f>IF($J$18&gt;27,0,$D$18)</f>
        <v>0</v>
      </c>
      <c r="AD167">
        <f>IF($J$18&gt;28,0,$D$18)</f>
        <v>0</v>
      </c>
      <c r="AE167">
        <f>IF($J$18&gt;29,0,$D$18)</f>
        <v>0</v>
      </c>
      <c r="AF167">
        <f>IF($J$18&gt;30,0,$D$18)</f>
        <v>0</v>
      </c>
      <c r="AG167">
        <f>IF($J$18&gt;31,0,$D$18)</f>
        <v>0</v>
      </c>
      <c r="AH167">
        <f>IF($J$18&gt;32,0,$D$18)</f>
        <v>0</v>
      </c>
      <c r="AI167">
        <f>IF($J$18&gt;33,0,$D$18)</f>
        <v>0</v>
      </c>
      <c r="AJ167">
        <f>IF($J$18&gt;34,0,$D$18)</f>
        <v>0</v>
      </c>
      <c r="AK167">
        <f>IF($J$18&gt;35,0,$D$18)</f>
        <v>0</v>
      </c>
    </row>
    <row r="168" spans="1:37" x14ac:dyDescent="0.35">
      <c r="A168" t="s">
        <v>831</v>
      </c>
      <c r="C168">
        <f>IF($K$12&gt;1,0,$E$12)</f>
        <v>0</v>
      </c>
      <c r="D168">
        <f>IF($K$12&gt;2,0,$E$12)</f>
        <v>0</v>
      </c>
      <c r="E168">
        <f>IF($K$12&gt;3,0,$E$12)</f>
        <v>0</v>
      </c>
      <c r="F168">
        <f>IF($K$12&gt;4,0,$E$12)</f>
        <v>0</v>
      </c>
      <c r="G168">
        <f>IF($K$12&gt;5,0,$E$12)</f>
        <v>0</v>
      </c>
      <c r="H168">
        <f>IF($K$12&gt;6,0,$E$12)</f>
        <v>0</v>
      </c>
      <c r="I168">
        <f>IF($K$12&gt;7,0,$E$12)</f>
        <v>0</v>
      </c>
      <c r="J168">
        <f>IF($K$12&gt;8,0,$E$12)</f>
        <v>0</v>
      </c>
      <c r="K168">
        <f>IF($K$12&gt;9,0,$E$12)</f>
        <v>0</v>
      </c>
      <c r="L168">
        <f>IF($K$12&gt;10,0,$E$12)</f>
        <v>0</v>
      </c>
      <c r="M168">
        <f>IF($K$12&gt;11,0,$E$12)</f>
        <v>0</v>
      </c>
      <c r="N168">
        <f>IF($K$12&gt;12,0,$E$12)</f>
        <v>0</v>
      </c>
      <c r="O168">
        <f>IF($K$12&gt;13,0,$E$12)</f>
        <v>0</v>
      </c>
      <c r="P168">
        <f>IF($K$12&gt;14,0,$E$12)</f>
        <v>0</v>
      </c>
      <c r="Q168">
        <f>IF($K$12&gt;15,0,$E$12)</f>
        <v>0</v>
      </c>
      <c r="R168">
        <f>IF($K$12&gt;16,0,$E$12)</f>
        <v>0</v>
      </c>
      <c r="S168">
        <f>IF($K$12&gt;17,0,$E$12)</f>
        <v>0</v>
      </c>
      <c r="T168">
        <f>IF($K$12&gt;18,0,$E$12)</f>
        <v>0</v>
      </c>
      <c r="U168">
        <f>IF($K$12&gt;19,0,$E$12)</f>
        <v>0</v>
      </c>
      <c r="V168">
        <f>IF($K$12&gt;20,0,$E$12)</f>
        <v>0</v>
      </c>
      <c r="W168">
        <f>IF($K$12&gt;21,0,$E$12)</f>
        <v>0</v>
      </c>
      <c r="X168">
        <f>IF($K$12&gt;22,0,$E$12)</f>
        <v>0</v>
      </c>
      <c r="Y168">
        <f>IF($K$12&gt;23,0,$E$12)</f>
        <v>0</v>
      </c>
      <c r="Z168">
        <f>IF($K$12&gt;24,0,$E$12)</f>
        <v>0</v>
      </c>
      <c r="AA168">
        <f>IF($K$12&gt;25,0,$E$12)</f>
        <v>0</v>
      </c>
      <c r="AB168">
        <f>IF($K$12&gt;26,0,$E$12)</f>
        <v>0</v>
      </c>
      <c r="AC168">
        <f>IF($K$12&gt;27,0,$E$12)</f>
        <v>0</v>
      </c>
      <c r="AD168">
        <f>IF($K$12&gt;28,0,$E$12)</f>
        <v>0</v>
      </c>
      <c r="AE168">
        <f>IF($K$12&gt;29,0,$E$12)</f>
        <v>0</v>
      </c>
      <c r="AF168">
        <f>IF($K$12&gt;30,0,$E$12)</f>
        <v>0</v>
      </c>
      <c r="AG168">
        <f>IF($K$12&gt;31,0,$E$12)</f>
        <v>0</v>
      </c>
      <c r="AH168">
        <f>IF($K$12&gt;32,0,$E$12)</f>
        <v>0</v>
      </c>
      <c r="AI168">
        <f>IF($K$12&gt;33,0,$E$12)</f>
        <v>0</v>
      </c>
      <c r="AJ168">
        <f>IF($K$12&gt;34,0,$E$12)</f>
        <v>0</v>
      </c>
      <c r="AK168">
        <f>IF($K$12&gt;35,0,$E$12)</f>
        <v>0</v>
      </c>
    </row>
    <row r="169" spans="1:37" x14ac:dyDescent="0.35">
      <c r="A169" t="s">
        <v>832</v>
      </c>
      <c r="C169">
        <f>IF($K$13&gt;1,0,$E$13)</f>
        <v>0</v>
      </c>
      <c r="D169">
        <f>IF($K$13&gt;2,0,$E$13)</f>
        <v>0</v>
      </c>
      <c r="E169">
        <f>IF($K$13&gt;3,0,$E$13)</f>
        <v>0</v>
      </c>
      <c r="F169">
        <f>IF($K$13&gt;4,0,$E$13)</f>
        <v>0</v>
      </c>
      <c r="G169">
        <f>IF($K$13&gt;5,0,$E$13)</f>
        <v>0</v>
      </c>
      <c r="H169">
        <f>IF($K$13&gt;6,0,$E$13)</f>
        <v>0</v>
      </c>
      <c r="I169">
        <f>IF($K$13&gt;7,0,$E$13)</f>
        <v>0</v>
      </c>
      <c r="J169">
        <f>IF($K$13&gt;8,0,$E$13)</f>
        <v>0</v>
      </c>
      <c r="K169">
        <f>IF($K$13&gt;9,0,$E$13)</f>
        <v>0</v>
      </c>
      <c r="L169">
        <f>IF($K$13&gt;10,0,$E$13)</f>
        <v>0</v>
      </c>
      <c r="M169">
        <f>IF($K$13&gt;11,0,$E$13)</f>
        <v>0</v>
      </c>
      <c r="N169">
        <f>IF($K$13&gt;12,0,$E$13)</f>
        <v>0</v>
      </c>
      <c r="O169">
        <f>IF($K$13&gt;13,0,$E$13)</f>
        <v>0</v>
      </c>
      <c r="P169">
        <f>IF($K$13&gt;14,0,$E$13)</f>
        <v>0</v>
      </c>
      <c r="Q169">
        <f>IF($K$13&gt;15,0,$E$13)</f>
        <v>0</v>
      </c>
      <c r="R169">
        <f>IF($K$13&gt;16,0,$E$13)</f>
        <v>0</v>
      </c>
      <c r="S169">
        <f>IF($K$13&gt;17,0,$E$13)</f>
        <v>0</v>
      </c>
      <c r="T169">
        <f>IF($K$13&gt;18,0,$E$13)</f>
        <v>0</v>
      </c>
      <c r="U169">
        <f>IF($K$13&gt;19,0,$E$13)</f>
        <v>0</v>
      </c>
      <c r="V169">
        <f>IF($K$13&gt;20,0,$E$13)</f>
        <v>0</v>
      </c>
      <c r="W169">
        <f>IF($K$13&gt;21,0,$E$13)</f>
        <v>0</v>
      </c>
      <c r="X169">
        <f>IF($K$13&gt;22,0,$E$13)</f>
        <v>0</v>
      </c>
      <c r="Y169">
        <f>IF($K$13&gt;23,0,$E$13)</f>
        <v>0</v>
      </c>
      <c r="Z169">
        <f>IF($K$13&gt;24,0,$E$13)</f>
        <v>0</v>
      </c>
      <c r="AA169">
        <f>IF($K$13&gt;25,0,$E$13)</f>
        <v>0</v>
      </c>
      <c r="AB169">
        <f>IF($K$13&gt;26,0,$E$13)</f>
        <v>0</v>
      </c>
      <c r="AC169">
        <f>IF($K$13&gt;27,0,$E$13)</f>
        <v>0</v>
      </c>
      <c r="AD169">
        <f>IF($K$13&gt;28,0,$E$13)</f>
        <v>0</v>
      </c>
      <c r="AE169">
        <f>IF($K$13&gt;29,0,$E$13)</f>
        <v>0</v>
      </c>
      <c r="AF169">
        <f>IF($K$13&gt;30,0,$E$13)</f>
        <v>0</v>
      </c>
      <c r="AG169">
        <f>IF($K$13&gt;31,0,$E$13)</f>
        <v>0</v>
      </c>
      <c r="AH169">
        <f>IF($K$13&gt;32,0,$E$13)</f>
        <v>0</v>
      </c>
      <c r="AI169">
        <f>IF($K$13&gt;33,0,$E$13)</f>
        <v>0</v>
      </c>
      <c r="AJ169">
        <f>IF($K$13&gt;34,0,$E$13)</f>
        <v>0</v>
      </c>
      <c r="AK169">
        <f>IF($K$13&gt;35,0,$E$13)</f>
        <v>0</v>
      </c>
    </row>
    <row r="170" spans="1:37" x14ac:dyDescent="0.35">
      <c r="A170" t="s">
        <v>833</v>
      </c>
      <c r="C170">
        <f>IF($K$14&gt;1,0,$E$14)</f>
        <v>0</v>
      </c>
      <c r="D170">
        <f>IF($K$14&gt;2,0,$E$14)</f>
        <v>0</v>
      </c>
      <c r="E170">
        <f>IF($K$14&gt;3,0,$E$14)</f>
        <v>0</v>
      </c>
      <c r="F170">
        <f>IF($K$14&gt;4,0,$E$14)</f>
        <v>0</v>
      </c>
      <c r="G170">
        <f>IF($K$14&gt;5,0,$E$14)</f>
        <v>0</v>
      </c>
      <c r="H170">
        <f>IF($K$14&gt;6,0,$E$14)</f>
        <v>0</v>
      </c>
      <c r="I170">
        <f>IF($K$14&gt;7,0,$E$14)</f>
        <v>0</v>
      </c>
      <c r="J170">
        <f>IF($K$14&gt;8,0,$E$14)</f>
        <v>0</v>
      </c>
      <c r="K170">
        <f>IF($K$14&gt;9,0,$E$14)</f>
        <v>0</v>
      </c>
      <c r="L170">
        <f>IF($K$14&gt;10,0,$E$14)</f>
        <v>0</v>
      </c>
      <c r="M170">
        <f>IF($K$14&gt;11,0,$E$14)</f>
        <v>0</v>
      </c>
      <c r="N170">
        <f>IF($K$14&gt;12,0,$E$14)</f>
        <v>0</v>
      </c>
      <c r="O170">
        <f>IF($K$14&gt;13,0,$E$14)</f>
        <v>0</v>
      </c>
      <c r="P170">
        <f>IF($K$14&gt;14,0,$E$14)</f>
        <v>0</v>
      </c>
      <c r="Q170">
        <f>IF($K$14&gt;15,0,$E$14)</f>
        <v>0</v>
      </c>
      <c r="R170">
        <f>IF($K$14&gt;16,0,$E$14)</f>
        <v>0</v>
      </c>
      <c r="S170">
        <f>IF($K$14&gt;17,0,$E$14)</f>
        <v>0</v>
      </c>
      <c r="T170">
        <f>IF($K$14&gt;18,0,$E$14)</f>
        <v>0</v>
      </c>
      <c r="U170">
        <f>IF($K$14&gt;19,0,$E$14)</f>
        <v>0</v>
      </c>
      <c r="V170">
        <f>IF($K$14&gt;20,0,$E$14)</f>
        <v>0</v>
      </c>
      <c r="W170">
        <f>IF($K$14&gt;21,0,$E$14)</f>
        <v>0</v>
      </c>
      <c r="X170">
        <f>IF($K$14&gt;22,0,$E$14)</f>
        <v>0</v>
      </c>
      <c r="Y170">
        <f>IF($K$14&gt;23,0,$E$14)</f>
        <v>0</v>
      </c>
      <c r="Z170">
        <f>IF($K$14&gt;24,0,$E$14)</f>
        <v>0</v>
      </c>
      <c r="AA170">
        <f>IF($K$14&gt;25,0,$E$14)</f>
        <v>0</v>
      </c>
      <c r="AB170">
        <f>IF($K$14&gt;26,0,$E$14)</f>
        <v>0</v>
      </c>
      <c r="AC170">
        <f>IF($K$14&gt;27,0,$E$14)</f>
        <v>0</v>
      </c>
      <c r="AD170">
        <f>IF($K$14&gt;28,0,$E$14)</f>
        <v>0</v>
      </c>
      <c r="AE170">
        <f>IF($K$14&gt;29,0,$E$14)</f>
        <v>0</v>
      </c>
      <c r="AF170">
        <f>IF($K$14&gt;30,0,$E$14)</f>
        <v>0</v>
      </c>
      <c r="AG170">
        <f>IF($K$14&gt;31,0,$E$14)</f>
        <v>0</v>
      </c>
      <c r="AH170">
        <f>IF($K$14&gt;32,0,$E$14)</f>
        <v>0</v>
      </c>
      <c r="AI170">
        <f>IF($K$14&gt;33,0,$E$14)</f>
        <v>0</v>
      </c>
      <c r="AJ170">
        <f>IF($K$14&gt;34,0,$E$14)</f>
        <v>0</v>
      </c>
      <c r="AK170">
        <f>IF($K$14&gt;35,0,$E$14)</f>
        <v>0</v>
      </c>
    </row>
    <row r="171" spans="1:37" x14ac:dyDescent="0.35">
      <c r="A171" t="s">
        <v>834</v>
      </c>
      <c r="C171">
        <f>IF($K$15&gt;1,0,$E$15)</f>
        <v>0</v>
      </c>
      <c r="D171">
        <f>IF($K$15&gt;2,0,$E$15)</f>
        <v>0</v>
      </c>
      <c r="E171">
        <f>IF($K$15&gt;3,0,$E$15)</f>
        <v>0</v>
      </c>
      <c r="F171">
        <f>IF($K$15&gt;4,0,$E$15)</f>
        <v>0</v>
      </c>
      <c r="G171">
        <f>IF($K$15&gt;5,0,$E$15)</f>
        <v>0</v>
      </c>
      <c r="H171">
        <f>IF($K$15&gt;6,0,$E$15)</f>
        <v>0</v>
      </c>
      <c r="I171">
        <f>IF($K$15&gt;7,0,$E$15)</f>
        <v>0</v>
      </c>
      <c r="J171">
        <f>IF($K$15&gt;8,0,$E$15)</f>
        <v>0</v>
      </c>
      <c r="K171">
        <f>IF($K$15&gt;9,0,$E$15)</f>
        <v>0</v>
      </c>
      <c r="L171">
        <f>IF($K$15&gt;10,0,$E$15)</f>
        <v>0</v>
      </c>
      <c r="M171">
        <f>IF($K$15&gt;11,0,$E$15)</f>
        <v>0</v>
      </c>
      <c r="N171">
        <f>IF($K$15&gt;12,0,$E$15)</f>
        <v>0</v>
      </c>
      <c r="O171">
        <f>IF($K$15&gt;13,0,$E$15)</f>
        <v>0</v>
      </c>
      <c r="P171">
        <f>IF($K$15&gt;14,0,$E$15)</f>
        <v>0</v>
      </c>
      <c r="Q171">
        <f>IF($K$15&gt;15,0,$E$15)</f>
        <v>0</v>
      </c>
      <c r="R171">
        <f>IF($K$15&gt;16,0,$E$15)</f>
        <v>0</v>
      </c>
      <c r="S171">
        <f>IF($K$15&gt;17,0,$E$15)</f>
        <v>0</v>
      </c>
      <c r="T171">
        <f>IF($K$15&gt;18,0,$E$15)</f>
        <v>0</v>
      </c>
      <c r="U171">
        <f>IF($K$15&gt;19,0,$E$15)</f>
        <v>0</v>
      </c>
      <c r="V171">
        <f>IF($K$15&gt;20,0,$E$15)</f>
        <v>0</v>
      </c>
      <c r="W171">
        <f>IF($K$15&gt;21,0,$E$15)</f>
        <v>0</v>
      </c>
      <c r="X171">
        <f>IF($K$15&gt;22,0,$E$15)</f>
        <v>0</v>
      </c>
      <c r="Y171">
        <f>IF($K$15&gt;23,0,$E$15)</f>
        <v>0</v>
      </c>
      <c r="Z171">
        <f>IF($K$15&gt;24,0,$E$15)</f>
        <v>0</v>
      </c>
      <c r="AA171">
        <f>IF($K$15&gt;25,0,$E$15)</f>
        <v>0</v>
      </c>
      <c r="AB171">
        <f>IF($K$15&gt;26,0,$E$15)</f>
        <v>0</v>
      </c>
      <c r="AC171">
        <f>IF($K$15&gt;27,0,$E$15)</f>
        <v>0</v>
      </c>
      <c r="AD171">
        <f>IF($K$15&gt;28,0,$E$15)</f>
        <v>0</v>
      </c>
      <c r="AE171">
        <f>IF($K$15&gt;29,0,$E$15)</f>
        <v>0</v>
      </c>
      <c r="AF171">
        <f>IF($K$15&gt;30,0,$E$15)</f>
        <v>0</v>
      </c>
      <c r="AG171">
        <f>IF($K$15&gt;31,0,$E$15)</f>
        <v>0</v>
      </c>
      <c r="AH171">
        <f>IF($K$15&gt;32,0,$E$15)</f>
        <v>0</v>
      </c>
      <c r="AI171">
        <f>IF($K$15&gt;33,0,$E$15)</f>
        <v>0</v>
      </c>
      <c r="AJ171">
        <f>IF($K$15&gt;34,0,$E$15)</f>
        <v>0</v>
      </c>
      <c r="AK171">
        <f>IF($K$15&gt;35,0,$E$15)</f>
        <v>0</v>
      </c>
    </row>
    <row r="172" spans="1:37" x14ac:dyDescent="0.35">
      <c r="A172" t="s">
        <v>835</v>
      </c>
      <c r="C172">
        <f>IF($K$16&gt;1,0,$E$16)</f>
        <v>0</v>
      </c>
      <c r="D172">
        <f>IF($K$16&gt;2,0,$E$16)</f>
        <v>0</v>
      </c>
      <c r="E172">
        <f>IF($K$16&gt;3,0,$E$16)</f>
        <v>0</v>
      </c>
      <c r="F172">
        <f>IF($K$16&gt;4,0,$E$16)</f>
        <v>0</v>
      </c>
      <c r="G172">
        <f>IF($K$16&gt;5,0,$E$16)</f>
        <v>0</v>
      </c>
      <c r="H172">
        <f>IF($K$16&gt;6,0,$E$16)</f>
        <v>0</v>
      </c>
      <c r="I172">
        <f>IF($K$16&gt;7,0,$E$16)</f>
        <v>0</v>
      </c>
      <c r="J172">
        <f>IF($K$16&gt;8,0,$E$16)</f>
        <v>0</v>
      </c>
      <c r="K172">
        <f>IF($K$16&gt;9,0,$E$16)</f>
        <v>0</v>
      </c>
      <c r="L172">
        <f>IF($K$16&gt;10,0,$E$16)</f>
        <v>0</v>
      </c>
      <c r="M172">
        <f>IF($K$16&gt;11,0,$E$16)</f>
        <v>0</v>
      </c>
      <c r="N172">
        <f>IF($K$16&gt;12,0,$E$16)</f>
        <v>0</v>
      </c>
      <c r="O172">
        <f>IF($K$16&gt;13,0,$E$16)</f>
        <v>0</v>
      </c>
      <c r="P172">
        <f>IF($K$16&gt;14,0,$E$16)</f>
        <v>0</v>
      </c>
      <c r="Q172">
        <f>IF($K$16&gt;15,0,$E$16)</f>
        <v>0</v>
      </c>
      <c r="R172">
        <f>IF($K$16&gt;16,0,$E$16)</f>
        <v>0</v>
      </c>
      <c r="S172">
        <f>IF($K$16&gt;17,0,$E$16)</f>
        <v>0</v>
      </c>
      <c r="T172">
        <f>IF($K$16&gt;18,0,$E$16)</f>
        <v>0</v>
      </c>
      <c r="U172">
        <f>IF($K$16&gt;19,0,$E$16)</f>
        <v>0</v>
      </c>
      <c r="V172">
        <f>IF($K$16&gt;20,0,$E$16)</f>
        <v>0</v>
      </c>
      <c r="W172">
        <f>IF($K$16&gt;21,0,$E$16)</f>
        <v>0</v>
      </c>
      <c r="X172">
        <f>IF($K$16&gt;22,0,$E$16)</f>
        <v>0</v>
      </c>
      <c r="Y172">
        <f>IF($K$16&gt;23,0,$E$16)</f>
        <v>0</v>
      </c>
      <c r="Z172">
        <f>IF($K$16&gt;24,0,$E$16)</f>
        <v>0</v>
      </c>
      <c r="AA172">
        <f>IF($K$16&gt;25,0,$E$16)</f>
        <v>0</v>
      </c>
      <c r="AB172">
        <f>IF($K$16&gt;26,0,$E$16)</f>
        <v>0</v>
      </c>
      <c r="AC172">
        <f>IF($K$16&gt;27,0,$E$16)</f>
        <v>0</v>
      </c>
      <c r="AD172">
        <f>IF($K$16&gt;28,0,$E$16)</f>
        <v>0</v>
      </c>
      <c r="AE172">
        <f>IF($K$16&gt;29,0,$E$16)</f>
        <v>0</v>
      </c>
      <c r="AF172">
        <f>IF($K$16&gt;30,0,$E$16)</f>
        <v>0</v>
      </c>
      <c r="AG172">
        <f>IF($K$16&gt;31,0,$E$16)</f>
        <v>0</v>
      </c>
      <c r="AH172">
        <f>IF($K$16&gt;32,0,$E$16)</f>
        <v>0</v>
      </c>
      <c r="AI172">
        <f>IF($K$16&gt;33,0,$E$16)</f>
        <v>0</v>
      </c>
      <c r="AJ172">
        <f>IF($K$16&gt;34,0,$E$16)</f>
        <v>0</v>
      </c>
      <c r="AK172">
        <f>IF($K$16&gt;35,0,$E$16)</f>
        <v>0</v>
      </c>
    </row>
    <row r="173" spans="1:37" x14ac:dyDescent="0.35">
      <c r="A173" t="s">
        <v>836</v>
      </c>
      <c r="C173">
        <f>IF($K$17&gt;1,0,$E$17)</f>
        <v>0</v>
      </c>
      <c r="D173">
        <f>IF($K$17&gt;2,0,$E$17)</f>
        <v>0</v>
      </c>
      <c r="E173">
        <f>IF($K$17&gt;3,0,$E$17)</f>
        <v>0</v>
      </c>
      <c r="F173">
        <f>IF($K$17&gt;4,0,$E$17)</f>
        <v>0</v>
      </c>
      <c r="G173">
        <f>IF($K$17&gt;5,0,$E$17)</f>
        <v>0</v>
      </c>
      <c r="H173">
        <f>IF($K$17&gt;6,0,$E$17)</f>
        <v>0</v>
      </c>
      <c r="I173">
        <f>IF($K$17&gt;7,0,$E$17)</f>
        <v>0</v>
      </c>
      <c r="J173">
        <f>IF($K$17&gt;8,0,$E$17)</f>
        <v>0</v>
      </c>
      <c r="K173">
        <f>IF($K$17&gt;9,0,$E$17)</f>
        <v>0</v>
      </c>
      <c r="L173">
        <f>IF($K$17&gt;10,0,$E$17)</f>
        <v>0</v>
      </c>
      <c r="M173">
        <f>IF($K$17&gt;11,0,$E$17)</f>
        <v>0</v>
      </c>
      <c r="N173">
        <f>IF($K$17&gt;12,0,$E$17)</f>
        <v>0</v>
      </c>
      <c r="O173">
        <f>IF($K$17&gt;13,0,$E$17)</f>
        <v>0</v>
      </c>
      <c r="P173">
        <f>IF($K$17&gt;14,0,$E$17)</f>
        <v>0</v>
      </c>
      <c r="Q173">
        <f>IF($K$17&gt;15,0,$E$17)</f>
        <v>0</v>
      </c>
      <c r="R173">
        <f>IF($K$17&gt;16,0,$E$17)</f>
        <v>0</v>
      </c>
      <c r="S173">
        <f>IF($K$17&gt;17,0,$E$17)</f>
        <v>0</v>
      </c>
      <c r="T173">
        <f>IF($K$17&gt;18,0,$E$17)</f>
        <v>0</v>
      </c>
      <c r="U173">
        <f>IF($K$17&gt;19,0,$E$17)</f>
        <v>0</v>
      </c>
      <c r="V173">
        <f>IF($K$17&gt;20,0,$E$17)</f>
        <v>0</v>
      </c>
      <c r="W173">
        <f>IF($K$17&gt;21,0,$E$17)</f>
        <v>0</v>
      </c>
      <c r="X173">
        <f>IF($K$17&gt;22,0,$E$17)</f>
        <v>0</v>
      </c>
      <c r="Y173">
        <f>IF($K$17&gt;23,0,$E$17)</f>
        <v>0</v>
      </c>
      <c r="Z173">
        <f>IF($K$17&gt;24,0,$E$17)</f>
        <v>0</v>
      </c>
      <c r="AA173">
        <f>IF($K$17&gt;25,0,$E$17)</f>
        <v>0</v>
      </c>
      <c r="AB173">
        <f>IF($K$17&gt;26,0,$E$17)</f>
        <v>0</v>
      </c>
      <c r="AC173">
        <f>IF($K$17&gt;27,0,$E$17)</f>
        <v>0</v>
      </c>
      <c r="AD173">
        <f>IF($K$17&gt;28,0,$E$17)</f>
        <v>0</v>
      </c>
      <c r="AE173">
        <f>IF($K$17&gt;29,0,$E$17)</f>
        <v>0</v>
      </c>
      <c r="AF173">
        <f>IF($K$17&gt;30,0,$E$17)</f>
        <v>0</v>
      </c>
      <c r="AG173">
        <f>IF($K$17&gt;31,0,$E$17)</f>
        <v>0</v>
      </c>
      <c r="AH173">
        <f>IF($K$17&gt;32,0,$E$17)</f>
        <v>0</v>
      </c>
      <c r="AI173">
        <f>IF($K$17&gt;33,0,$E$17)</f>
        <v>0</v>
      </c>
      <c r="AJ173">
        <f>IF($K$17&gt;34,0,$E$17)</f>
        <v>0</v>
      </c>
      <c r="AK173">
        <f>IF($K$17&gt;35,0,$E$17)</f>
        <v>0</v>
      </c>
    </row>
    <row r="174" spans="1:37" x14ac:dyDescent="0.35">
      <c r="A174" t="s">
        <v>837</v>
      </c>
      <c r="C174">
        <f>IF($K$18&gt;1,0,$E$18)</f>
        <v>0</v>
      </c>
      <c r="D174">
        <f>IF($K$18&gt;2,0,$E$18)</f>
        <v>0</v>
      </c>
      <c r="E174">
        <f>IF($K$18&gt;3,0,$E$18)</f>
        <v>0</v>
      </c>
      <c r="F174">
        <f>IF($K$18&gt;4,0,$E$18)</f>
        <v>0</v>
      </c>
      <c r="G174">
        <f>IF($K$18&gt;5,0,$E$18)</f>
        <v>0</v>
      </c>
      <c r="H174">
        <f>IF($K$18&gt;6,0,$E$18)</f>
        <v>0</v>
      </c>
      <c r="I174">
        <f>IF($K$18&gt;7,0,$E$18)</f>
        <v>0</v>
      </c>
      <c r="J174">
        <f>IF($K$18&gt;8,0,$E$18)</f>
        <v>0</v>
      </c>
      <c r="K174">
        <f>IF($K$18&gt;9,0,$E$18)</f>
        <v>0</v>
      </c>
      <c r="L174">
        <f>IF($K$18&gt;10,0,$E$18)</f>
        <v>0</v>
      </c>
      <c r="M174">
        <f>IF($K$18&gt;11,0,$E$18)</f>
        <v>0</v>
      </c>
      <c r="N174">
        <f>IF($K$18&gt;12,0,$E$18)</f>
        <v>0</v>
      </c>
      <c r="O174">
        <f>IF($K$18&gt;13,0,$E$18)</f>
        <v>0</v>
      </c>
      <c r="P174">
        <f>IF($K$18&gt;14,0,$E$18)</f>
        <v>0</v>
      </c>
      <c r="Q174">
        <f>IF($K$18&gt;15,0,$E$18)</f>
        <v>0</v>
      </c>
      <c r="R174">
        <f>IF($K$18&gt;16,0,$E$18)</f>
        <v>0</v>
      </c>
      <c r="S174">
        <f>IF($K$18&gt;17,0,$E$18)</f>
        <v>0</v>
      </c>
      <c r="T174">
        <f>IF($K$18&gt;18,0,$E$18)</f>
        <v>0</v>
      </c>
      <c r="U174">
        <f>IF($K$18&gt;19,0,$E$18)</f>
        <v>0</v>
      </c>
      <c r="V174">
        <f>IF($K$18&gt;20,0,$E$18)</f>
        <v>0</v>
      </c>
      <c r="W174">
        <f>IF($K$18&gt;21,0,$E$18)</f>
        <v>0</v>
      </c>
      <c r="X174">
        <f>IF($K$18&gt;22,0,$E$18)</f>
        <v>0</v>
      </c>
      <c r="Y174">
        <f>IF($K$18&gt;23,0,$E$18)</f>
        <v>0</v>
      </c>
      <c r="Z174">
        <f>IF($K$18&gt;24,0,$E$18)</f>
        <v>0</v>
      </c>
      <c r="AA174">
        <f>IF($K$18&gt;25,0,$E$18)</f>
        <v>0</v>
      </c>
      <c r="AB174">
        <f>IF($K$18&gt;26,0,$E$18)</f>
        <v>0</v>
      </c>
      <c r="AC174">
        <f>IF($K$18&gt;27,0,$E$18)</f>
        <v>0</v>
      </c>
      <c r="AD174">
        <f>IF($K$18&gt;28,0,$E$18)</f>
        <v>0</v>
      </c>
      <c r="AE174">
        <f>IF($K$18&gt;29,0,$E$18)</f>
        <v>0</v>
      </c>
      <c r="AF174">
        <f>IF($K$18&gt;30,0,$E$18)</f>
        <v>0</v>
      </c>
      <c r="AG174">
        <f>IF($K$18&gt;31,0,$E$18)</f>
        <v>0</v>
      </c>
      <c r="AH174">
        <f>IF($K$18&gt;32,0,$E$18)</f>
        <v>0</v>
      </c>
      <c r="AI174">
        <f>IF($K$18&gt;33,0,$E$18)</f>
        <v>0</v>
      </c>
      <c r="AJ174">
        <f>IF($K$18&gt;34,0,$E$18)</f>
        <v>0</v>
      </c>
      <c r="AK174">
        <f>IF($K$18&gt;35,0,$E$18)</f>
        <v>0</v>
      </c>
    </row>
    <row r="175" spans="1:37" x14ac:dyDescent="0.35">
      <c r="A175" t="s">
        <v>838</v>
      </c>
      <c r="C175">
        <f>IF($L$12&gt;1,0,$F$12)</f>
        <v>0</v>
      </c>
      <c r="D175">
        <f>IF($L$12&gt;2,0,$F$12)</f>
        <v>0</v>
      </c>
      <c r="E175">
        <f>IF($L$12&gt;3,0,$F$12)</f>
        <v>0</v>
      </c>
      <c r="F175">
        <f>IF($L$12&gt;4,0,$F$12)</f>
        <v>0</v>
      </c>
      <c r="G175">
        <f>IF($L$12&gt;5,0,$F$12)</f>
        <v>0</v>
      </c>
      <c r="H175">
        <f>IF($L$12&gt;6,0,$F$12)</f>
        <v>0</v>
      </c>
      <c r="I175">
        <f>IF($L$12&gt;7,0,$F$12)</f>
        <v>0</v>
      </c>
      <c r="J175">
        <f>IF($L$12&gt;8,0,$F$12)</f>
        <v>0</v>
      </c>
      <c r="K175">
        <f>IF($L$12&gt;9,0,$F$12)</f>
        <v>0</v>
      </c>
      <c r="L175">
        <f>IF($L$12&gt;10,0,$F$12)</f>
        <v>0</v>
      </c>
      <c r="M175">
        <f>IF($L$12&gt;11,0,$F$12)</f>
        <v>0</v>
      </c>
      <c r="N175">
        <f>IF($L$12&gt;12,0,$F$12)</f>
        <v>0</v>
      </c>
      <c r="O175">
        <f>IF($L$12&gt;13,0,$F$12)</f>
        <v>0</v>
      </c>
      <c r="P175">
        <f>IF($L$12&gt;14,0,$F$12)</f>
        <v>0</v>
      </c>
      <c r="Q175">
        <f>IF($L$12&gt;15,0,$F$12)</f>
        <v>0</v>
      </c>
      <c r="R175">
        <f>IF($L$12&gt;16,0,$F$12)</f>
        <v>0</v>
      </c>
      <c r="S175">
        <f>IF($L$12&gt;17,0,$F$12)</f>
        <v>0</v>
      </c>
      <c r="T175">
        <f>IF($L$12&gt;18,0,$F$12)</f>
        <v>0</v>
      </c>
      <c r="U175">
        <f>IF($L$12&gt;19,0,$F$12)</f>
        <v>0</v>
      </c>
      <c r="V175">
        <f>IF($L$12&gt;20,0,$F$12)</f>
        <v>0</v>
      </c>
      <c r="W175">
        <f>IF($L$12&gt;21,0,$F$12)</f>
        <v>0</v>
      </c>
      <c r="X175">
        <f>IF($L$12&gt;22,0,$F$12)</f>
        <v>0</v>
      </c>
      <c r="Y175">
        <f>IF($L$12&gt;23,0,$F$12)</f>
        <v>0</v>
      </c>
      <c r="Z175">
        <f>IF($L$12&gt;24,0,$F$12)</f>
        <v>0</v>
      </c>
      <c r="AA175">
        <f>IF($L$12&gt;25,0,$F$12)</f>
        <v>0</v>
      </c>
      <c r="AB175">
        <f>IF($L$12&gt;26,0,$F$12)</f>
        <v>0</v>
      </c>
      <c r="AC175">
        <f>IF($L$12&gt;27,0,$F$12)</f>
        <v>0</v>
      </c>
      <c r="AD175">
        <f>IF($L$12&gt;28,0,$F$12)</f>
        <v>0</v>
      </c>
      <c r="AE175">
        <f>IF($L$12&gt;29,0,$F$12)</f>
        <v>0</v>
      </c>
      <c r="AF175">
        <f>IF($L$12&gt;30,0,$F$12)</f>
        <v>0</v>
      </c>
      <c r="AG175">
        <f>IF($L$12&gt;31,0,$F$12)</f>
        <v>0</v>
      </c>
      <c r="AH175">
        <f>IF($L$12&gt;32,0,$F$12)</f>
        <v>0</v>
      </c>
      <c r="AI175">
        <f>IF($L$12&gt;33,0,$F$12)</f>
        <v>0</v>
      </c>
      <c r="AJ175">
        <f>IF($L$12&gt;34,0,$F$12)</f>
        <v>0</v>
      </c>
      <c r="AK175">
        <f>IF($L$12&gt;35,0,$F$12)</f>
        <v>0</v>
      </c>
    </row>
    <row r="176" spans="1:37" x14ac:dyDescent="0.35">
      <c r="A176" t="s">
        <v>839</v>
      </c>
      <c r="C176">
        <f>IF($L$13&gt;1,0,$F$13)</f>
        <v>0</v>
      </c>
      <c r="D176">
        <f>IF($L$13&gt;2,0,$F$13)</f>
        <v>0</v>
      </c>
      <c r="E176">
        <f>IF($L$13&gt;3,0,$F$13)</f>
        <v>0</v>
      </c>
      <c r="F176">
        <f>IF($L$13&gt;4,0,$F$13)</f>
        <v>0</v>
      </c>
      <c r="G176">
        <f>IF($L$13&gt;5,0,$F$13)</f>
        <v>0</v>
      </c>
      <c r="H176">
        <f>IF($L$13&gt;6,0,$F$13)</f>
        <v>0</v>
      </c>
      <c r="I176">
        <f>IF($L$13&gt;7,0,$F$13)</f>
        <v>0</v>
      </c>
      <c r="J176">
        <f>IF($L$13&gt;8,0,$F$13)</f>
        <v>0</v>
      </c>
      <c r="K176">
        <f>IF($L$13&gt;9,0,$F$13)</f>
        <v>0</v>
      </c>
      <c r="L176">
        <f>IF($L$13&gt;10,0,$F$13)</f>
        <v>0</v>
      </c>
      <c r="M176">
        <f>IF($L$13&gt;11,0,$F$13)</f>
        <v>0</v>
      </c>
      <c r="N176">
        <f>IF($L$13&gt;12,0,$F$13)</f>
        <v>0</v>
      </c>
      <c r="O176">
        <f>IF($L$13&gt;13,0,$F$13)</f>
        <v>0</v>
      </c>
      <c r="P176">
        <f>IF($L$13&gt;14,0,$F$13)</f>
        <v>0</v>
      </c>
      <c r="Q176">
        <f>IF($L$13&gt;15,0,$F$13)</f>
        <v>0</v>
      </c>
      <c r="R176">
        <f>IF($L$13&gt;16,0,$F$13)</f>
        <v>0</v>
      </c>
      <c r="S176">
        <f>IF($L$13&gt;17,0,$F$13)</f>
        <v>0</v>
      </c>
      <c r="T176">
        <f>IF($L$13&gt;18,0,$F$13)</f>
        <v>0</v>
      </c>
      <c r="U176">
        <f>IF($L$13&gt;19,0,$F$13)</f>
        <v>0</v>
      </c>
      <c r="V176">
        <f>IF($L$13&gt;20,0,$F$13)</f>
        <v>0</v>
      </c>
      <c r="W176">
        <f>IF($L$13&gt;21,0,$F$13)</f>
        <v>0</v>
      </c>
      <c r="X176">
        <f>IF($L$13&gt;22,0,$F$13)</f>
        <v>0</v>
      </c>
      <c r="Y176">
        <f>IF($L$13&gt;23,0,$F$13)</f>
        <v>0</v>
      </c>
      <c r="Z176">
        <f>IF($L$13&gt;24,0,$F$13)</f>
        <v>0</v>
      </c>
      <c r="AA176">
        <f>IF($L$13&gt;25,0,$F$13)</f>
        <v>0</v>
      </c>
      <c r="AB176">
        <f>IF($L$13&gt;26,0,$F$13)</f>
        <v>0</v>
      </c>
      <c r="AC176">
        <f>IF($L$13&gt;27,0,$F$13)</f>
        <v>0</v>
      </c>
      <c r="AD176">
        <f>IF($L$13&gt;28,0,$F$13)</f>
        <v>0</v>
      </c>
      <c r="AE176">
        <f>IF($L$13&gt;29,0,$F$13)</f>
        <v>0</v>
      </c>
      <c r="AF176">
        <f>IF($L$13&gt;30,0,$F$13)</f>
        <v>0</v>
      </c>
      <c r="AG176">
        <f>IF($L$13&gt;31,0,$F$13)</f>
        <v>0</v>
      </c>
      <c r="AH176">
        <f>IF($L$13&gt;32,0,$F$13)</f>
        <v>0</v>
      </c>
      <c r="AI176">
        <f>IF($L$13&gt;33,0,$F$13)</f>
        <v>0</v>
      </c>
      <c r="AJ176">
        <f>IF($L$13&gt;34,0,$F$13)</f>
        <v>0</v>
      </c>
      <c r="AK176">
        <f>IF($L$13&gt;35,0,$F$13)</f>
        <v>0</v>
      </c>
    </row>
    <row r="177" spans="1:37" x14ac:dyDescent="0.35">
      <c r="A177" t="s">
        <v>840</v>
      </c>
      <c r="C177">
        <f>IF($L$14&gt;1,0,$F$14)</f>
        <v>0</v>
      </c>
      <c r="D177">
        <f>IF($L$14&gt;2,0,$F$14)</f>
        <v>0</v>
      </c>
      <c r="E177">
        <f>IF($L$14&gt;3,0,$F$14)</f>
        <v>0</v>
      </c>
      <c r="F177">
        <f>IF($L$14&gt;4,0,$F$14)</f>
        <v>0</v>
      </c>
      <c r="G177">
        <f>IF($L$14&gt;5,0,$F$14)</f>
        <v>0</v>
      </c>
      <c r="H177">
        <f>IF($L$14&gt;6,0,$F$14)</f>
        <v>0</v>
      </c>
      <c r="I177">
        <f>IF($L$14&gt;7,0,$F$14)</f>
        <v>0</v>
      </c>
      <c r="J177">
        <f>IF($L$14&gt;8,0,$F$14)</f>
        <v>0</v>
      </c>
      <c r="K177">
        <f>IF($L$14&gt;9,0,$F$14)</f>
        <v>0</v>
      </c>
      <c r="L177">
        <f>IF($L$14&gt;10,0,$F$14)</f>
        <v>0</v>
      </c>
      <c r="M177">
        <f>IF($L$14&gt;11,0,$F$14)</f>
        <v>0</v>
      </c>
      <c r="N177">
        <f>IF($L$14&gt;12,0,$F$14)</f>
        <v>0</v>
      </c>
      <c r="O177">
        <f>IF($L$14&gt;13,0,$F$14)</f>
        <v>0</v>
      </c>
      <c r="P177">
        <f>IF($L$14&gt;14,0,$F$14)</f>
        <v>0</v>
      </c>
      <c r="Q177">
        <f>IF($L$14&gt;15,0,$F$14)</f>
        <v>0</v>
      </c>
      <c r="R177">
        <f>IF($L$14&gt;16,0,$F$14)</f>
        <v>0</v>
      </c>
      <c r="S177">
        <f>IF($L$14&gt;17,0,$F$14)</f>
        <v>0</v>
      </c>
      <c r="T177">
        <f>IF($L$14&gt;18,0,$F$14)</f>
        <v>0</v>
      </c>
      <c r="U177">
        <f>IF($L$14&gt;19,0,$F$14)</f>
        <v>0</v>
      </c>
      <c r="V177">
        <f>IF($L$14&gt;20,0,$F$14)</f>
        <v>0</v>
      </c>
      <c r="W177">
        <f>IF($L$14&gt;21,0,$F$14)</f>
        <v>0</v>
      </c>
      <c r="X177">
        <f>IF($L$14&gt;22,0,$F$14)</f>
        <v>0</v>
      </c>
      <c r="Y177">
        <f>IF($L$14&gt;23,0,$F$14)</f>
        <v>0</v>
      </c>
      <c r="Z177">
        <f>IF($L$14&gt;24,0,$F$14)</f>
        <v>0</v>
      </c>
      <c r="AA177">
        <f>IF($L$14&gt;25,0,$F$14)</f>
        <v>0</v>
      </c>
      <c r="AB177">
        <f>IF($L$14&gt;26,0,$F$14)</f>
        <v>0</v>
      </c>
      <c r="AC177">
        <f>IF($L$14&gt;27,0,$F$14)</f>
        <v>0</v>
      </c>
      <c r="AD177">
        <f>IF($L$14&gt;28,0,$F$14)</f>
        <v>0</v>
      </c>
      <c r="AE177">
        <f>IF($L$14&gt;29,0,$F$14)</f>
        <v>0</v>
      </c>
      <c r="AF177">
        <f>IF($L$14&gt;30,0,$F$14)</f>
        <v>0</v>
      </c>
      <c r="AG177">
        <f>IF($L$14&gt;31,0,$F$14)</f>
        <v>0</v>
      </c>
      <c r="AH177">
        <f>IF($L$14&gt;32,0,$F$14)</f>
        <v>0</v>
      </c>
      <c r="AI177">
        <f>IF($L$14&gt;33,0,$F$14)</f>
        <v>0</v>
      </c>
      <c r="AJ177">
        <f>IF($L$14&gt;34,0,$F$14)</f>
        <v>0</v>
      </c>
      <c r="AK177">
        <f>IF($L$14&gt;35,0,$F$14)</f>
        <v>0</v>
      </c>
    </row>
    <row r="178" spans="1:37" x14ac:dyDescent="0.35">
      <c r="A178" t="s">
        <v>841</v>
      </c>
      <c r="C178">
        <f>IF($L$15&gt;1,0,$F$15)</f>
        <v>0</v>
      </c>
      <c r="D178">
        <f>IF($L$15&gt;2,0,$F$15)</f>
        <v>0</v>
      </c>
      <c r="E178">
        <f>IF($L$15&gt;3,0,$F$15)</f>
        <v>0</v>
      </c>
      <c r="F178">
        <f>IF($L$15&gt;4,0,$F$15)</f>
        <v>0</v>
      </c>
      <c r="G178">
        <f>IF($L$15&gt;5,0,$F$15)</f>
        <v>0</v>
      </c>
      <c r="H178">
        <f>IF($L$15&gt;6,0,$F$15)</f>
        <v>0</v>
      </c>
      <c r="I178">
        <f>IF($L$15&gt;7,0,$F$15)</f>
        <v>0</v>
      </c>
      <c r="J178">
        <f>IF($L$15&gt;8,0,$F$15)</f>
        <v>0</v>
      </c>
      <c r="K178">
        <f>IF($L$15&gt;9,0,$F$15)</f>
        <v>0</v>
      </c>
      <c r="L178">
        <f>IF($L$15&gt;10,0,$F$15)</f>
        <v>0</v>
      </c>
      <c r="M178">
        <f>IF($L$15&gt;11,0,$F$15)</f>
        <v>0</v>
      </c>
      <c r="N178">
        <f>IF($L$15&gt;12,0,$F$15)</f>
        <v>0</v>
      </c>
      <c r="O178">
        <f>IF($L$15&gt;13,0,$F$15)</f>
        <v>0</v>
      </c>
      <c r="P178">
        <f>IF($L$15&gt;14,0,$F$15)</f>
        <v>0</v>
      </c>
      <c r="Q178">
        <f>IF($L$15&gt;15,0,$F$15)</f>
        <v>0</v>
      </c>
      <c r="R178">
        <f>IF($L$15&gt;16,0,$F$15)</f>
        <v>0</v>
      </c>
      <c r="S178">
        <f>IF($L$15&gt;17,0,$F$15)</f>
        <v>0</v>
      </c>
      <c r="T178">
        <f>IF($L$15&gt;18,0,$F$15)</f>
        <v>0</v>
      </c>
      <c r="U178">
        <f>IF($L$15&gt;19,0,$F$15)</f>
        <v>0</v>
      </c>
      <c r="V178">
        <f>IF($L$15&gt;20,0,$F$15)</f>
        <v>0</v>
      </c>
      <c r="W178">
        <f>IF($L$15&gt;21,0,$F$15)</f>
        <v>0</v>
      </c>
      <c r="X178">
        <f>IF($L$15&gt;22,0,$F$15)</f>
        <v>0</v>
      </c>
      <c r="Y178">
        <f>IF($L$15&gt;23,0,$F$15)</f>
        <v>0</v>
      </c>
      <c r="Z178">
        <f>IF($L$15&gt;24,0,$F$15)</f>
        <v>0</v>
      </c>
      <c r="AA178">
        <f>IF($L$15&gt;25,0,$F$15)</f>
        <v>0</v>
      </c>
      <c r="AB178">
        <f>IF($L$15&gt;26,0,$F$15)</f>
        <v>0</v>
      </c>
      <c r="AC178">
        <f>IF($L$15&gt;27,0,$F$15)</f>
        <v>0</v>
      </c>
      <c r="AD178">
        <f>IF($L$15&gt;28,0,$F$15)</f>
        <v>0</v>
      </c>
      <c r="AE178">
        <f>IF($L$15&gt;29,0,$F$15)</f>
        <v>0</v>
      </c>
      <c r="AF178">
        <f>IF($L$15&gt;30,0,$F$15)</f>
        <v>0</v>
      </c>
      <c r="AG178">
        <f>IF($L$15&gt;31,0,$F$15)</f>
        <v>0</v>
      </c>
      <c r="AH178">
        <f>IF($L$15&gt;32,0,$F$15)</f>
        <v>0</v>
      </c>
      <c r="AI178">
        <f>IF($L$15&gt;33,0,$F$15)</f>
        <v>0</v>
      </c>
      <c r="AJ178">
        <f>IF($L$15&gt;34,0,$F$15)</f>
        <v>0</v>
      </c>
      <c r="AK178">
        <f>IF($L$15&gt;35,0,$F$15)</f>
        <v>0</v>
      </c>
    </row>
    <row r="179" spans="1:37" x14ac:dyDescent="0.35">
      <c r="A179" t="s">
        <v>842</v>
      </c>
      <c r="C179">
        <f>IF($L$16&gt;1,0,$F$16)</f>
        <v>0</v>
      </c>
      <c r="D179">
        <f>IF($L$16&gt;2,0,$F$16)</f>
        <v>0</v>
      </c>
      <c r="E179">
        <f>IF($L$16&gt;3,0,$F$16)</f>
        <v>0</v>
      </c>
      <c r="F179">
        <f>IF($L$16&gt;4,0,$F$16)</f>
        <v>0</v>
      </c>
      <c r="G179">
        <f>IF($L$16&gt;5,0,$F$16)</f>
        <v>0</v>
      </c>
      <c r="H179">
        <f>IF($L$16&gt;6,0,$F$16)</f>
        <v>0</v>
      </c>
      <c r="I179">
        <f>IF($L$16&gt;7,0,$F$16)</f>
        <v>0</v>
      </c>
      <c r="J179">
        <f>IF($L$16&gt;8,0,$F$16)</f>
        <v>0</v>
      </c>
      <c r="K179">
        <f>IF($L$16&gt;9,0,$F$16)</f>
        <v>0</v>
      </c>
      <c r="L179">
        <f>IF($L$16&gt;10,0,$F$16)</f>
        <v>0</v>
      </c>
      <c r="M179">
        <f>IF($L$16&gt;11,0,$F$16)</f>
        <v>0</v>
      </c>
      <c r="N179">
        <f>IF($L$16&gt;12,0,$F$16)</f>
        <v>0</v>
      </c>
      <c r="O179">
        <f>IF($L$16&gt;13,0,$F$16)</f>
        <v>0</v>
      </c>
      <c r="P179">
        <f>IF($L$16&gt;14,0,$F$16)</f>
        <v>0</v>
      </c>
      <c r="Q179">
        <f>IF($L$16&gt;15,0,$F$16)</f>
        <v>0</v>
      </c>
      <c r="R179">
        <f>IF($L$16&gt;16,0,$F$16)</f>
        <v>0</v>
      </c>
      <c r="S179">
        <f>IF($L$16&gt;17,0,$F$16)</f>
        <v>0</v>
      </c>
      <c r="T179">
        <f>IF($L$16&gt;18,0,$F$16)</f>
        <v>0</v>
      </c>
      <c r="U179">
        <f>IF($L$16&gt;19,0,$F$16)</f>
        <v>0</v>
      </c>
      <c r="V179">
        <f>IF($L$16&gt;20,0,$F$16)</f>
        <v>0</v>
      </c>
      <c r="W179">
        <f>IF($L$16&gt;21,0,$F$16)</f>
        <v>0</v>
      </c>
      <c r="X179">
        <f>IF($L$16&gt;22,0,$F$16)</f>
        <v>0</v>
      </c>
      <c r="Y179">
        <f>IF($L$16&gt;23,0,$F$16)</f>
        <v>0</v>
      </c>
      <c r="Z179">
        <f>IF($L$16&gt;24,0,$F$16)</f>
        <v>0</v>
      </c>
      <c r="AA179">
        <f>IF($L$16&gt;25,0,$F$16)</f>
        <v>0</v>
      </c>
      <c r="AB179">
        <f>IF($L$16&gt;26,0,$F$16)</f>
        <v>0</v>
      </c>
      <c r="AC179">
        <f>IF($L$16&gt;27,0,$F$16)</f>
        <v>0</v>
      </c>
      <c r="AD179">
        <f>IF($L$16&gt;28,0,$F$16)</f>
        <v>0</v>
      </c>
      <c r="AE179">
        <f>IF($L$16&gt;29,0,$F$16)</f>
        <v>0</v>
      </c>
      <c r="AF179">
        <f>IF($L$16&gt;30,0,$F$16)</f>
        <v>0</v>
      </c>
      <c r="AG179">
        <f>IF($L$16&gt;31,0,$F$16)</f>
        <v>0</v>
      </c>
      <c r="AH179">
        <f>IF($L$16&gt;32,0,$F$16)</f>
        <v>0</v>
      </c>
      <c r="AI179">
        <f>IF($L$16&gt;33,0,$F$16)</f>
        <v>0</v>
      </c>
      <c r="AJ179">
        <f>IF($L$16&gt;34,0,$F$16)</f>
        <v>0</v>
      </c>
      <c r="AK179">
        <f>IF($L$16&gt;35,0,$F$16)</f>
        <v>0</v>
      </c>
    </row>
    <row r="180" spans="1:37" x14ac:dyDescent="0.35">
      <c r="A180" t="s">
        <v>843</v>
      </c>
      <c r="C180">
        <f>IF($L$17&gt;1,0,$F$17)</f>
        <v>0</v>
      </c>
      <c r="D180">
        <f>IF($L$17&gt;2,0,$F$17)</f>
        <v>0</v>
      </c>
      <c r="E180">
        <f>IF($L$17&gt;3,0,$F$17)</f>
        <v>0</v>
      </c>
      <c r="F180">
        <f>IF($L$17&gt;4,0,$F$17)</f>
        <v>0</v>
      </c>
      <c r="G180">
        <f>IF($L$17&gt;5,0,$F$17)</f>
        <v>0</v>
      </c>
      <c r="H180">
        <f>IF($L$17&gt;6,0,$F$17)</f>
        <v>0</v>
      </c>
      <c r="I180">
        <f>IF($L$17&gt;7,0,$F$17)</f>
        <v>0</v>
      </c>
      <c r="J180">
        <f>IF($L$17&gt;8,0,$F$17)</f>
        <v>0</v>
      </c>
      <c r="K180">
        <f>IF($L$17&gt;9,0,$F$17)</f>
        <v>0</v>
      </c>
      <c r="L180">
        <f>IF($L$17&gt;10,0,$F$17)</f>
        <v>0</v>
      </c>
      <c r="M180">
        <f>IF($L$17&gt;11,0,$F$17)</f>
        <v>0</v>
      </c>
      <c r="N180">
        <f>IF($L$17&gt;12,0,$F$17)</f>
        <v>0</v>
      </c>
      <c r="O180">
        <f>IF($L$17&gt;13,0,$F$17)</f>
        <v>0</v>
      </c>
      <c r="P180">
        <f>IF($L$17&gt;14,0,$F$17)</f>
        <v>0</v>
      </c>
      <c r="Q180">
        <f>IF($L$17&gt;15,0,$F$17)</f>
        <v>0</v>
      </c>
      <c r="R180">
        <f>IF($L$17&gt;16,0,$F$17)</f>
        <v>0</v>
      </c>
      <c r="S180">
        <f>IF($L$17&gt;17,0,$F$17)</f>
        <v>0</v>
      </c>
      <c r="T180">
        <f>IF($L$17&gt;18,0,$F$17)</f>
        <v>0</v>
      </c>
      <c r="U180">
        <f>IF($L$17&gt;19,0,$F$17)</f>
        <v>0</v>
      </c>
      <c r="V180">
        <f>IF($L$17&gt;20,0,$F$17)</f>
        <v>0</v>
      </c>
      <c r="W180">
        <f>IF($L$17&gt;21,0,$F$17)</f>
        <v>0</v>
      </c>
      <c r="X180">
        <f>IF($L$17&gt;22,0,$F$17)</f>
        <v>0</v>
      </c>
      <c r="Y180">
        <f>IF($L$17&gt;23,0,$F$17)</f>
        <v>0</v>
      </c>
      <c r="Z180">
        <f>IF($L$17&gt;24,0,$F$17)</f>
        <v>0</v>
      </c>
      <c r="AA180">
        <f>IF($L$17&gt;25,0,$F$17)</f>
        <v>0</v>
      </c>
      <c r="AB180">
        <f>IF($L$17&gt;26,0,$F$17)</f>
        <v>0</v>
      </c>
      <c r="AC180">
        <f>IF($L$17&gt;27,0,$F$17)</f>
        <v>0</v>
      </c>
      <c r="AD180">
        <f>IF($L$17&gt;28,0,$F$17)</f>
        <v>0</v>
      </c>
      <c r="AE180">
        <f>IF($L$17&gt;29,0,$F$17)</f>
        <v>0</v>
      </c>
      <c r="AF180">
        <f>IF($L$17&gt;30,0,$F$17)</f>
        <v>0</v>
      </c>
      <c r="AG180">
        <f>IF($L$17&gt;31,0,$F$17)</f>
        <v>0</v>
      </c>
      <c r="AH180">
        <f>IF($L$17&gt;32,0,$F$17)</f>
        <v>0</v>
      </c>
      <c r="AI180">
        <f>IF($L$17&gt;33,0,$F$17)</f>
        <v>0</v>
      </c>
      <c r="AJ180">
        <f>IF($L$17&gt;34,0,$F$17)</f>
        <v>0</v>
      </c>
      <c r="AK180">
        <f>IF($L$17&gt;35,0,$F$17)</f>
        <v>0</v>
      </c>
    </row>
    <row r="181" spans="1:37" x14ac:dyDescent="0.35">
      <c r="A181" t="s">
        <v>844</v>
      </c>
      <c r="C181">
        <f>IF($L$18&gt;1,0,$F$18)</f>
        <v>0</v>
      </c>
      <c r="D181">
        <f>IF($L$18&gt;2,0,$F$18)</f>
        <v>0</v>
      </c>
      <c r="E181">
        <f>IF($L$18&gt;3,0,$F$18)</f>
        <v>0</v>
      </c>
      <c r="F181">
        <f>IF($L$18&gt;4,0,$F$18)</f>
        <v>0</v>
      </c>
      <c r="G181">
        <f>IF($L$18&gt;5,0,$F$18)</f>
        <v>0</v>
      </c>
      <c r="H181">
        <f>IF($L$18&gt;6,0,$F$18)</f>
        <v>0</v>
      </c>
      <c r="I181">
        <f>IF($L$18&gt;7,0,$F$18)</f>
        <v>0</v>
      </c>
      <c r="J181">
        <f>IF($L$18&gt;8,0,$F$18)</f>
        <v>0</v>
      </c>
      <c r="K181">
        <f>IF($L$18&gt;9,0,$F$18)</f>
        <v>0</v>
      </c>
      <c r="L181">
        <f>IF($L$18&gt;10,0,$F$18)</f>
        <v>0</v>
      </c>
      <c r="M181">
        <f>IF($L$18&gt;11,0,$F$18)</f>
        <v>0</v>
      </c>
      <c r="N181">
        <f>IF($L$18&gt;12,0,$F$18)</f>
        <v>0</v>
      </c>
      <c r="O181">
        <f>IF($L$18&gt;13,0,$F$18)</f>
        <v>0</v>
      </c>
      <c r="P181">
        <f>IF($L$18&gt;14,0,$F$18)</f>
        <v>0</v>
      </c>
      <c r="Q181">
        <f>IF($L$18&gt;15,0,$F$18)</f>
        <v>0</v>
      </c>
      <c r="R181">
        <f>IF($L$18&gt;16,0,$F$18)</f>
        <v>0</v>
      </c>
      <c r="S181">
        <f>IF($L$18&gt;17,0,$F$18)</f>
        <v>0</v>
      </c>
      <c r="T181">
        <f>IF($L$18&gt;18,0,$F$18)</f>
        <v>0</v>
      </c>
      <c r="U181">
        <f>IF($L$18&gt;19,0,$F$18)</f>
        <v>0</v>
      </c>
      <c r="V181">
        <f>IF($L$18&gt;20,0,$F$18)</f>
        <v>0</v>
      </c>
      <c r="W181">
        <f>IF($L$18&gt;21,0,$F$18)</f>
        <v>0</v>
      </c>
      <c r="X181">
        <f>IF($L$18&gt;22,0,$F$18)</f>
        <v>0</v>
      </c>
      <c r="Y181">
        <f>IF($L$18&gt;23,0,$F$18)</f>
        <v>0</v>
      </c>
      <c r="Z181">
        <f>IF($L$18&gt;24,0,$F$18)</f>
        <v>0</v>
      </c>
      <c r="AA181">
        <f>IF($L$18&gt;25,0,$F$18)</f>
        <v>0</v>
      </c>
      <c r="AB181">
        <f>IF($L$18&gt;26,0,$F$18)</f>
        <v>0</v>
      </c>
      <c r="AC181">
        <f>IF($L$18&gt;27,0,$F$18)</f>
        <v>0</v>
      </c>
      <c r="AD181">
        <f>IF($L$18&gt;28,0,$F$18)</f>
        <v>0</v>
      </c>
      <c r="AE181">
        <f>IF($L$18&gt;29,0,$F$18)</f>
        <v>0</v>
      </c>
      <c r="AF181">
        <f>IF($L$18&gt;30,0,$F$18)</f>
        <v>0</v>
      </c>
      <c r="AG181">
        <f>IF($L$18&gt;31,0,$F$18)</f>
        <v>0</v>
      </c>
      <c r="AH181">
        <f>IF($L$18&gt;32,0,$F$18)</f>
        <v>0</v>
      </c>
      <c r="AI181">
        <f>IF($L$18&gt;33,0,$F$18)</f>
        <v>0</v>
      </c>
      <c r="AJ181">
        <f>IF($L$18&gt;34,0,$F$18)</f>
        <v>0</v>
      </c>
      <c r="AK181">
        <f>IF($L$18&gt;35,0,$F$18)</f>
        <v>0</v>
      </c>
    </row>
    <row r="182" spans="1:37" x14ac:dyDescent="0.35">
      <c r="A182" s="513" t="s">
        <v>845</v>
      </c>
    </row>
    <row r="183" spans="1:37" x14ac:dyDescent="0.35">
      <c r="A183" t="s">
        <v>810</v>
      </c>
      <c r="C183">
        <f>IF($H$20&gt;1,0,$B$20)</f>
        <v>0</v>
      </c>
      <c r="D183">
        <f>IF($H$20&gt;2,0,$B$20)</f>
        <v>0</v>
      </c>
      <c r="E183">
        <f>IF($H$20&gt;3,0,$B$20)</f>
        <v>0</v>
      </c>
      <c r="F183">
        <f>IF($H$20&gt;4,0,$B$20)</f>
        <v>0</v>
      </c>
      <c r="G183">
        <f>IF($H$20&gt;5,0,$B$20)</f>
        <v>0</v>
      </c>
      <c r="H183">
        <f>IF($H$20&gt;6,0,$B$20)</f>
        <v>0</v>
      </c>
      <c r="I183">
        <f>IF($H$20&gt;7,0,$B$20)</f>
        <v>0</v>
      </c>
      <c r="J183">
        <f>IF($H$20&gt;8,0,$B$20)</f>
        <v>0</v>
      </c>
      <c r="K183">
        <f>IF($H$20&gt;9,0,$B$20)</f>
        <v>0</v>
      </c>
      <c r="L183">
        <f>IF($H$20&gt;10,0,$B$20)</f>
        <v>0</v>
      </c>
      <c r="M183">
        <f>IF($H$20&gt;11,0,$B$20)</f>
        <v>0</v>
      </c>
      <c r="N183">
        <f>IF($H$20&gt;12,0,$B$20)</f>
        <v>0</v>
      </c>
      <c r="O183">
        <f>IF($H$20&gt;13,0,$B$20)</f>
        <v>0</v>
      </c>
      <c r="P183">
        <f>IF($H$20&gt;14,0,$B$20)</f>
        <v>0</v>
      </c>
      <c r="Q183">
        <f>IF($H$20&gt;15,0,$B$20)</f>
        <v>0</v>
      </c>
      <c r="R183">
        <f>IF($H$20&gt;16,0,$B$20)</f>
        <v>0</v>
      </c>
      <c r="S183">
        <f>IF($H$20&gt;17,0,$B$20)</f>
        <v>0</v>
      </c>
      <c r="T183">
        <f>IF($H$20&gt;18,0,$B$20)</f>
        <v>0</v>
      </c>
      <c r="U183">
        <f>IF($H$20&gt;19,0,$B$20)</f>
        <v>0</v>
      </c>
      <c r="V183">
        <f>IF($H$20&gt;20,0,$B$20)</f>
        <v>0</v>
      </c>
      <c r="W183">
        <f>IF($H$20&gt;21,0,$B$20)</f>
        <v>0</v>
      </c>
      <c r="X183">
        <f>IF($H$20&gt;22,0,$B$20)</f>
        <v>0</v>
      </c>
      <c r="Y183">
        <f>IF($H$20&gt;23,0,$B$20)</f>
        <v>0</v>
      </c>
      <c r="Z183">
        <f>IF($H$20&gt;24,0,$B$20)</f>
        <v>0</v>
      </c>
      <c r="AA183">
        <f>IF($H$20&gt;25,0,$B$20)</f>
        <v>0</v>
      </c>
      <c r="AB183">
        <f>IF($H$20&gt;26,0,$B$20)</f>
        <v>0</v>
      </c>
      <c r="AC183">
        <f>IF($H$20&gt;27,0,$B$20)</f>
        <v>0</v>
      </c>
      <c r="AD183">
        <f>IF($H$20&gt;28,0,$B$20)</f>
        <v>0</v>
      </c>
      <c r="AE183">
        <f>IF($H$20&gt;29,0,$B$20)</f>
        <v>0</v>
      </c>
      <c r="AF183">
        <f>IF($H$20&gt;30,0,$B$20)</f>
        <v>0</v>
      </c>
      <c r="AG183">
        <f>IF($H$20&gt;31,0,$B$20)</f>
        <v>0</v>
      </c>
      <c r="AH183">
        <f>IF($H$20&gt;32,0,$B$20)</f>
        <v>0</v>
      </c>
      <c r="AI183">
        <f>IF($H$20&gt;33,0,$B$20)</f>
        <v>0</v>
      </c>
      <c r="AJ183">
        <f>IF($H$20&gt;34,0,$B$20)</f>
        <v>0</v>
      </c>
      <c r="AK183">
        <f>IF($H$20&gt;35,0,$B$20)</f>
        <v>0</v>
      </c>
    </row>
    <row r="184" spans="1:37" x14ac:dyDescent="0.35">
      <c r="A184" t="s">
        <v>811</v>
      </c>
      <c r="C184">
        <f>IF($H$21&gt;1,0,$B$21)</f>
        <v>0</v>
      </c>
      <c r="D184">
        <f>IF($H$21&gt;2,0,$B$21)</f>
        <v>0</v>
      </c>
      <c r="E184">
        <f>IF($H$21&gt;3,0,$B$21)</f>
        <v>0</v>
      </c>
      <c r="F184">
        <f>IF($H$21&gt;4,0,$B$21)</f>
        <v>0</v>
      </c>
      <c r="G184">
        <f>IF($H$21&gt;5,0,$B$21)</f>
        <v>0</v>
      </c>
      <c r="H184">
        <f>IF($H$21&gt;6,0,$B$21)</f>
        <v>0</v>
      </c>
      <c r="I184">
        <f>IF($H$21&gt;7,0,$B$21)</f>
        <v>0</v>
      </c>
      <c r="J184">
        <f>IF($H$21&gt;8,0,$B$21)</f>
        <v>0</v>
      </c>
      <c r="K184">
        <f>IF($H$21&gt;9,0,$B$21)</f>
        <v>0</v>
      </c>
      <c r="L184">
        <f>IF($H$21&gt;10,0,$B$21)</f>
        <v>0</v>
      </c>
      <c r="M184">
        <f>IF($H$21&gt;11,0,$B$21)</f>
        <v>0</v>
      </c>
      <c r="N184">
        <f>IF($H$21&gt;12,0,$B$21)</f>
        <v>0</v>
      </c>
      <c r="O184">
        <f>IF($H$21&gt;13,0,$B$21)</f>
        <v>0</v>
      </c>
      <c r="P184">
        <f>IF($H$21&gt;14,0,$B$21)</f>
        <v>0</v>
      </c>
      <c r="Q184">
        <f>IF($H$21&gt;15,0,$B$21)</f>
        <v>0</v>
      </c>
      <c r="R184">
        <f>IF($H$21&gt;16,0,$B$21)</f>
        <v>0</v>
      </c>
      <c r="S184">
        <f>IF($H$21&gt;17,0,$B$21)</f>
        <v>0</v>
      </c>
      <c r="T184">
        <f>IF($H$21&gt;18,0,$B$21)</f>
        <v>0</v>
      </c>
      <c r="U184">
        <f>IF($H$21&gt;19,0,$B$21)</f>
        <v>0</v>
      </c>
      <c r="V184">
        <f>IF($H$21&gt;20,0,$B$21)</f>
        <v>0</v>
      </c>
      <c r="W184">
        <f>IF($H$21&gt;21,0,$B$21)</f>
        <v>0</v>
      </c>
      <c r="X184">
        <f>IF($H$21&gt;22,0,$B$21)</f>
        <v>0</v>
      </c>
      <c r="Y184">
        <f>IF($H$21&gt;23,0,$B$21)</f>
        <v>0</v>
      </c>
      <c r="Z184">
        <f>IF($H$21&gt;24,0,$B$21)</f>
        <v>0</v>
      </c>
      <c r="AA184">
        <f>IF($H$21&gt;25,0,$B$21)</f>
        <v>0</v>
      </c>
      <c r="AB184">
        <f>IF($H$21&gt;26,0,$B$21)</f>
        <v>0</v>
      </c>
      <c r="AC184">
        <f>IF($H$21&gt;27,0,$B$21)</f>
        <v>0</v>
      </c>
      <c r="AD184">
        <f>IF($H$21&gt;28,0,$B$21)</f>
        <v>0</v>
      </c>
      <c r="AE184">
        <f>IF($H$21&gt;29,0,$B$21)</f>
        <v>0</v>
      </c>
      <c r="AF184">
        <f>IF($H$21&gt;30,0,$B$21)</f>
        <v>0</v>
      </c>
      <c r="AG184">
        <f>IF($H$21&gt;31,0,$B$21)</f>
        <v>0</v>
      </c>
      <c r="AH184">
        <f>IF($H$21&gt;32,0,$B$21)</f>
        <v>0</v>
      </c>
      <c r="AI184">
        <f>IF($H$21&gt;33,0,$B$21)</f>
        <v>0</v>
      </c>
      <c r="AJ184">
        <f>IF($H$21&gt;34,0,$B$21)</f>
        <v>0</v>
      </c>
      <c r="AK184">
        <f>IF($H$21&gt;35,0,$B$21)</f>
        <v>0</v>
      </c>
    </row>
    <row r="185" spans="1:37" x14ac:dyDescent="0.35">
      <c r="A185" t="s">
        <v>812</v>
      </c>
      <c r="C185">
        <f>IF($H$22&gt;1,0,$B$22)</f>
        <v>0</v>
      </c>
      <c r="D185">
        <f>IF($H$22&gt;2,0,$B$22)</f>
        <v>0</v>
      </c>
      <c r="E185">
        <f>IF($H$22&gt;3,0,$B$22)</f>
        <v>0</v>
      </c>
      <c r="F185">
        <f>IF($H$22&gt;4,0,$B$22)</f>
        <v>0</v>
      </c>
      <c r="G185">
        <f>IF($H$22&gt;5,0,$B$22)</f>
        <v>0</v>
      </c>
      <c r="H185">
        <f>IF($H$22&gt;6,0,$B$22)</f>
        <v>0</v>
      </c>
      <c r="I185">
        <f>IF($H$22&gt;7,0,$B$22)</f>
        <v>0</v>
      </c>
      <c r="J185">
        <f>IF($H$22&gt;8,0,$B$22)</f>
        <v>0</v>
      </c>
      <c r="K185">
        <f>IF($H$22&gt;9,0,$B$22)</f>
        <v>0</v>
      </c>
      <c r="L185">
        <f>IF($H$22&gt;10,0,$B$22)</f>
        <v>0</v>
      </c>
      <c r="M185">
        <f>IF($H$22&gt;11,0,$B$22)</f>
        <v>0</v>
      </c>
      <c r="N185">
        <f>IF($H$22&gt;12,0,$B$22)</f>
        <v>0</v>
      </c>
      <c r="O185">
        <f>IF($H$22&gt;13,0,$B$22)</f>
        <v>0</v>
      </c>
      <c r="P185">
        <f>IF($H$22&gt;14,0,$B$22)</f>
        <v>0</v>
      </c>
      <c r="Q185">
        <f>IF($H$22&gt;15,0,$B$22)</f>
        <v>0</v>
      </c>
      <c r="R185">
        <f>IF($H$22&gt;16,0,$B$22)</f>
        <v>0</v>
      </c>
      <c r="S185">
        <f>IF($H$22&gt;17,0,$B$22)</f>
        <v>0</v>
      </c>
      <c r="T185">
        <f>IF($H$22&gt;18,0,$B$22)</f>
        <v>0</v>
      </c>
      <c r="U185">
        <f>IF($H$22&gt;19,0,$B$22)</f>
        <v>0</v>
      </c>
      <c r="V185">
        <f>IF($H$22&gt;20,0,$B$22)</f>
        <v>0</v>
      </c>
      <c r="W185">
        <f>IF($H$22&gt;21,0,$B$22)</f>
        <v>0</v>
      </c>
      <c r="X185">
        <f>IF($H$22&gt;22,0,$B$22)</f>
        <v>0</v>
      </c>
      <c r="Y185">
        <f>IF($H$22&gt;23,0,$B$22)</f>
        <v>0</v>
      </c>
      <c r="Z185">
        <f>IF($H$22&gt;24,0,$B$22)</f>
        <v>0</v>
      </c>
      <c r="AA185">
        <f>IF($H$22&gt;25,0,$B$22)</f>
        <v>0</v>
      </c>
      <c r="AB185">
        <f>IF($H$22&gt;26,0,$B$22)</f>
        <v>0</v>
      </c>
      <c r="AC185">
        <f>IF($H$22&gt;27,0,$B$22)</f>
        <v>0</v>
      </c>
      <c r="AD185">
        <f>IF($H$22&gt;28,0,$B$22)</f>
        <v>0</v>
      </c>
      <c r="AE185">
        <f>IF($H$22&gt;29,0,$B$22)</f>
        <v>0</v>
      </c>
      <c r="AF185">
        <f>IF($H$22&gt;30,0,$B$22)</f>
        <v>0</v>
      </c>
      <c r="AG185">
        <f>IF($H$22&gt;31,0,$B$22)</f>
        <v>0</v>
      </c>
      <c r="AH185">
        <f>IF($H$22&gt;32,0,$B$22)</f>
        <v>0</v>
      </c>
      <c r="AI185">
        <f>IF($H$22&gt;33,0,$B$22)</f>
        <v>0</v>
      </c>
      <c r="AJ185">
        <f>IF($H$22&gt;34,0,$B$22)</f>
        <v>0</v>
      </c>
      <c r="AK185">
        <f>IF($H$22&gt;35,0,$B$22)</f>
        <v>0</v>
      </c>
    </row>
    <row r="186" spans="1:37" x14ac:dyDescent="0.35">
      <c r="A186" t="s">
        <v>813</v>
      </c>
      <c r="C186">
        <f>IF($H$23&gt;1,0,$B$23)</f>
        <v>0</v>
      </c>
      <c r="D186">
        <f>IF($H$23&gt;2,0,$B$23)</f>
        <v>0</v>
      </c>
      <c r="E186">
        <f>IF($H$23&gt;3,0,$B$23)</f>
        <v>0</v>
      </c>
      <c r="F186">
        <f>IF($H$23&gt;4,0,$B$23)</f>
        <v>0</v>
      </c>
      <c r="G186">
        <f>IF($H$23&gt;5,0,$B$23)</f>
        <v>0</v>
      </c>
      <c r="H186">
        <f>IF($H$23&gt;6,0,$B$23)</f>
        <v>0</v>
      </c>
      <c r="I186">
        <f>IF($H$23&gt;7,0,$B$23)</f>
        <v>0</v>
      </c>
      <c r="J186">
        <f>IF($H$23&gt;8,0,$B$23)</f>
        <v>0</v>
      </c>
      <c r="K186">
        <f>IF($H$23&gt;9,0,$B$23)</f>
        <v>0</v>
      </c>
      <c r="L186">
        <f>IF($H$23&gt;10,0,$B$23)</f>
        <v>0</v>
      </c>
      <c r="M186">
        <f>IF($H$23&gt;11,0,$B$23)</f>
        <v>0</v>
      </c>
      <c r="N186">
        <f>IF($H$23&gt;12,0,$B$23)</f>
        <v>0</v>
      </c>
      <c r="O186">
        <f>IF($H$23&gt;13,0,$B$23)</f>
        <v>0</v>
      </c>
      <c r="P186">
        <f>IF($H$23&gt;14,0,$B$23)</f>
        <v>0</v>
      </c>
      <c r="Q186">
        <f>IF($H$23&gt;15,0,$B$23)</f>
        <v>0</v>
      </c>
      <c r="R186">
        <f>IF($H$23&gt;16,0,$B$23)</f>
        <v>0</v>
      </c>
      <c r="S186">
        <f>IF($H$23&gt;17,0,$B$23)</f>
        <v>0</v>
      </c>
      <c r="T186">
        <f>IF($H$23&gt;18,0,$B$23)</f>
        <v>0</v>
      </c>
      <c r="U186">
        <f>IF($H$23&gt;19,0,$B$23)</f>
        <v>0</v>
      </c>
      <c r="V186">
        <f>IF($H$23&gt;20,0,$B$23)</f>
        <v>0</v>
      </c>
      <c r="W186">
        <f>IF($H$23&gt;21,0,$B$23)</f>
        <v>0</v>
      </c>
      <c r="X186">
        <f>IF($H$23&gt;22,0,$B$23)</f>
        <v>0</v>
      </c>
      <c r="Y186">
        <f>IF($H$23&gt;23,0,$B$23)</f>
        <v>0</v>
      </c>
      <c r="Z186">
        <f>IF($H$23&gt;24,0,$B$23)</f>
        <v>0</v>
      </c>
      <c r="AA186">
        <f>IF($H$23&gt;25,0,$B$23)</f>
        <v>0</v>
      </c>
      <c r="AB186">
        <f>IF($H$23&gt;26,0,$B$23)</f>
        <v>0</v>
      </c>
      <c r="AC186">
        <f>IF($H$23&gt;27,0,$B$23)</f>
        <v>0</v>
      </c>
      <c r="AD186">
        <f>IF($H$23&gt;28,0,$B$23)</f>
        <v>0</v>
      </c>
      <c r="AE186">
        <f>IF($H$23&gt;29,0,$B$23)</f>
        <v>0</v>
      </c>
      <c r="AF186">
        <f>IF($H$23&gt;30,0,$B$23)</f>
        <v>0</v>
      </c>
      <c r="AG186">
        <f>IF($H$23&gt;31,0,$B$23)</f>
        <v>0</v>
      </c>
      <c r="AH186">
        <f>IF($H$23&gt;32,0,$B$23)</f>
        <v>0</v>
      </c>
      <c r="AI186">
        <f>IF($H$23&gt;33,0,$B$23)</f>
        <v>0</v>
      </c>
      <c r="AJ186">
        <f>IF($H$23&gt;34,0,$B$23)</f>
        <v>0</v>
      </c>
      <c r="AK186">
        <f>IF($H$23&gt;35,0,$B$23)</f>
        <v>0</v>
      </c>
    </row>
    <row r="187" spans="1:37" x14ac:dyDescent="0.35">
      <c r="A187" t="s">
        <v>814</v>
      </c>
      <c r="C187">
        <f>IF($H$24&gt;1,0,$B$24)</f>
        <v>0</v>
      </c>
      <c r="D187">
        <f>IF($H$24&gt;2,0,$B$24)</f>
        <v>0</v>
      </c>
      <c r="E187">
        <f>IF($H$24&gt;3,0,$B$24)</f>
        <v>0</v>
      </c>
      <c r="F187">
        <f>IF($H$24&gt;4,0,$B$24)</f>
        <v>0</v>
      </c>
      <c r="G187">
        <f>IF($H$24&gt;5,0,$B$24)</f>
        <v>0</v>
      </c>
      <c r="H187">
        <f>IF($H$24&gt;6,0,$B$24)</f>
        <v>0</v>
      </c>
      <c r="I187">
        <f>IF($H$24&gt;7,0,$B$24)</f>
        <v>0</v>
      </c>
      <c r="J187">
        <f>IF($H$24&gt;8,0,$B$24)</f>
        <v>0</v>
      </c>
      <c r="K187">
        <f>IF($H$24&gt;9,0,$B$24)</f>
        <v>0</v>
      </c>
      <c r="L187">
        <f>IF($H$24&gt;10,0,$B$24)</f>
        <v>0</v>
      </c>
      <c r="M187">
        <f>IF($H$24&gt;11,0,$B$24)</f>
        <v>0</v>
      </c>
      <c r="N187">
        <f>IF($H$24&gt;12,0,$B$24)</f>
        <v>0</v>
      </c>
      <c r="O187">
        <f>IF($H$24&gt;13,0,$B$24)</f>
        <v>0</v>
      </c>
      <c r="P187">
        <f>IF($H$24&gt;14,0,$B$24)</f>
        <v>0</v>
      </c>
      <c r="Q187">
        <f>IF($H$24&gt;15,0,$B$24)</f>
        <v>0</v>
      </c>
      <c r="R187">
        <f>IF($H$24&gt;16,0,$B$24)</f>
        <v>0</v>
      </c>
      <c r="S187">
        <f>IF($H$24&gt;17,0,$B$24)</f>
        <v>0</v>
      </c>
      <c r="T187">
        <f>IF($H$24&gt;18,0,$B$24)</f>
        <v>0</v>
      </c>
      <c r="U187">
        <f>IF($H$24&gt;19,0,$B$24)</f>
        <v>0</v>
      </c>
      <c r="V187">
        <f>IF($H$24&gt;20,0,$B$24)</f>
        <v>0</v>
      </c>
      <c r="W187">
        <f>IF($H$24&gt;21,0,$B$24)</f>
        <v>0</v>
      </c>
      <c r="X187">
        <f>IF($H$24&gt;22,0,$B$24)</f>
        <v>0</v>
      </c>
      <c r="Y187">
        <f>IF($H$24&gt;23,0,$B$24)</f>
        <v>0</v>
      </c>
      <c r="Z187">
        <f>IF($H$24&gt;24,0,$B$24)</f>
        <v>0</v>
      </c>
      <c r="AA187">
        <f>IF($H$24&gt;25,0,$B$24)</f>
        <v>0</v>
      </c>
      <c r="AB187">
        <f>IF($H$24&gt;26,0,$B$24)</f>
        <v>0</v>
      </c>
      <c r="AC187">
        <f>IF($H$24&gt;27,0,$B$24)</f>
        <v>0</v>
      </c>
      <c r="AD187">
        <f>IF($H$24&gt;28,0,$B$24)</f>
        <v>0</v>
      </c>
      <c r="AE187">
        <f>IF($H$24&gt;29,0,$B$24)</f>
        <v>0</v>
      </c>
      <c r="AF187">
        <f>IF($H$24&gt;30,0,$B$24)</f>
        <v>0</v>
      </c>
      <c r="AG187">
        <f>IF($H$24&gt;31,0,$B$24)</f>
        <v>0</v>
      </c>
      <c r="AH187">
        <f>IF($H$24&gt;32,0,$B$24)</f>
        <v>0</v>
      </c>
      <c r="AI187">
        <f>IF($H$24&gt;33,0,$B$24)</f>
        <v>0</v>
      </c>
      <c r="AJ187">
        <f>IF($H$24&gt;34,0,$B$24)</f>
        <v>0</v>
      </c>
      <c r="AK187">
        <f>IF($H$24&gt;35,0,$B$24)</f>
        <v>0</v>
      </c>
    </row>
    <row r="188" spans="1:37" x14ac:dyDescent="0.35">
      <c r="A188" t="s">
        <v>815</v>
      </c>
      <c r="C188">
        <f>IF($H$25&gt;1,0,$B$25)</f>
        <v>0</v>
      </c>
      <c r="D188">
        <f>IF($H$25&gt;2,0,$B$25)</f>
        <v>0</v>
      </c>
      <c r="E188">
        <f>IF($H$25&gt;3,0,$B$25)</f>
        <v>0</v>
      </c>
      <c r="F188">
        <f>IF($H$25&gt;4,0,$B$25)</f>
        <v>0</v>
      </c>
      <c r="G188">
        <f>IF($H$25&gt;5,0,$B$25)</f>
        <v>0</v>
      </c>
      <c r="H188">
        <f>IF($H$25&gt;6,0,$B$25)</f>
        <v>0</v>
      </c>
      <c r="I188">
        <f>IF($H$25&gt;7,0,$B$25)</f>
        <v>0</v>
      </c>
      <c r="J188">
        <f>IF($H$25&gt;8,0,$B$25)</f>
        <v>0</v>
      </c>
      <c r="K188">
        <f>IF($H$25&gt;9,0,$B$25)</f>
        <v>0</v>
      </c>
      <c r="L188">
        <f>IF($H$25&gt;10,0,$B$25)</f>
        <v>0</v>
      </c>
      <c r="M188">
        <f>IF($H$25&gt;11,0,$B$25)</f>
        <v>0</v>
      </c>
      <c r="N188">
        <f>IF($H$25&gt;12,0,$B$25)</f>
        <v>0</v>
      </c>
      <c r="O188">
        <f>IF($H$25&gt;13,0,$B$25)</f>
        <v>0</v>
      </c>
      <c r="P188">
        <f>IF($H$25&gt;14,0,$B$25)</f>
        <v>0</v>
      </c>
      <c r="Q188">
        <f>IF($H$25&gt;15,0,$B$25)</f>
        <v>0</v>
      </c>
      <c r="R188">
        <f>IF($H$25&gt;16,0,$B$25)</f>
        <v>0</v>
      </c>
      <c r="S188">
        <f>IF($H$25&gt;17,0,$B$25)</f>
        <v>0</v>
      </c>
      <c r="T188">
        <f>IF($H$25&gt;18,0,$B$25)</f>
        <v>0</v>
      </c>
      <c r="U188">
        <f>IF($H$25&gt;19,0,$B$25)</f>
        <v>0</v>
      </c>
      <c r="V188">
        <f>IF($H$25&gt;20,0,$B$25)</f>
        <v>0</v>
      </c>
      <c r="W188">
        <f>IF($H$25&gt;21,0,$B$25)</f>
        <v>0</v>
      </c>
      <c r="X188">
        <f>IF($H$25&gt;22,0,$B$25)</f>
        <v>0</v>
      </c>
      <c r="Y188">
        <f>IF($H$25&gt;23,0,$B$25)</f>
        <v>0</v>
      </c>
      <c r="Z188">
        <f>IF($H$25&gt;24,0,$B$25)</f>
        <v>0</v>
      </c>
      <c r="AA188">
        <f>IF($H$25&gt;25,0,$B$25)</f>
        <v>0</v>
      </c>
      <c r="AB188">
        <f>IF($H$25&gt;26,0,$B$25)</f>
        <v>0</v>
      </c>
      <c r="AC188">
        <f>IF($H$25&gt;27,0,$B$25)</f>
        <v>0</v>
      </c>
      <c r="AD188">
        <f>IF($H$25&gt;28,0,$B$25)</f>
        <v>0</v>
      </c>
      <c r="AE188">
        <f>IF($H$25&gt;29,0,$B$25)</f>
        <v>0</v>
      </c>
      <c r="AF188">
        <f>IF($H$25&gt;30,0,$B$25)</f>
        <v>0</v>
      </c>
      <c r="AG188">
        <f>IF($H$25&gt;31,0,$B$25)</f>
        <v>0</v>
      </c>
      <c r="AH188">
        <f>IF($H$25&gt;32,0,$B$25)</f>
        <v>0</v>
      </c>
      <c r="AI188">
        <f>IF($H$25&gt;33,0,$B$25)</f>
        <v>0</v>
      </c>
      <c r="AJ188">
        <f>IF($H$25&gt;34,0,$B$25)</f>
        <v>0</v>
      </c>
      <c r="AK188">
        <f>IF($H$25&gt;35,0,$B$25)</f>
        <v>0</v>
      </c>
    </row>
    <row r="189" spans="1:37" x14ac:dyDescent="0.35">
      <c r="A189" t="s">
        <v>816</v>
      </c>
      <c r="C189">
        <f>IF($H$26&gt;1,0,$B$26)</f>
        <v>0</v>
      </c>
      <c r="D189">
        <f>IF($H$26&gt;2,0,$B$26)</f>
        <v>0</v>
      </c>
      <c r="E189">
        <f>IF($H$26&gt;3,0,$B$26)</f>
        <v>0</v>
      </c>
      <c r="F189">
        <f>IF($H$26&gt;4,0,$B$26)</f>
        <v>0</v>
      </c>
      <c r="G189">
        <f>IF($H$26&gt;5,0,$B$26)</f>
        <v>0</v>
      </c>
      <c r="H189">
        <f>IF($H$26&gt;6,0,$B$26)</f>
        <v>0</v>
      </c>
      <c r="I189">
        <f>IF($H$26&gt;7,0,$B$26)</f>
        <v>0</v>
      </c>
      <c r="J189">
        <f>IF($H$26&gt;8,0,$B$26)</f>
        <v>0</v>
      </c>
      <c r="K189">
        <f>IF($H$26&gt;9,0,$B$26)</f>
        <v>0</v>
      </c>
      <c r="L189">
        <f>IF($H$26&gt;10,0,$B$26)</f>
        <v>0</v>
      </c>
      <c r="M189">
        <f>IF($H$26&gt;11,0,$B$26)</f>
        <v>0</v>
      </c>
      <c r="N189">
        <f>IF($H$26&gt;12,0,$B$26)</f>
        <v>0</v>
      </c>
      <c r="O189">
        <f>IF($H$26&gt;13,0,$B$26)</f>
        <v>0</v>
      </c>
      <c r="P189">
        <f>IF($H$26&gt;14,0,$B$26)</f>
        <v>0</v>
      </c>
      <c r="Q189">
        <f>IF($H$26&gt;15,0,$B$26)</f>
        <v>0</v>
      </c>
      <c r="R189">
        <f>IF($H$26&gt;16,0,$B$26)</f>
        <v>0</v>
      </c>
      <c r="S189">
        <f>IF($H$26&gt;17,0,$B$26)</f>
        <v>0</v>
      </c>
      <c r="T189">
        <f>IF($H$26&gt;18,0,$B$26)</f>
        <v>0</v>
      </c>
      <c r="U189">
        <f>IF($H$26&gt;19,0,$B$26)</f>
        <v>0</v>
      </c>
      <c r="V189">
        <f>IF($H$26&gt;20,0,$B$26)</f>
        <v>0</v>
      </c>
      <c r="W189">
        <f>IF($H$26&gt;21,0,$B$26)</f>
        <v>0</v>
      </c>
      <c r="X189">
        <f>IF($H$26&gt;22,0,$B$26)</f>
        <v>0</v>
      </c>
      <c r="Y189">
        <f>IF($H$26&gt;23,0,$B$26)</f>
        <v>0</v>
      </c>
      <c r="Z189">
        <f>IF($H$26&gt;24,0,$B$26)</f>
        <v>0</v>
      </c>
      <c r="AA189">
        <f>IF($H$26&gt;25,0,$B$26)</f>
        <v>0</v>
      </c>
      <c r="AB189">
        <f>IF($H$26&gt;26,0,$B$26)</f>
        <v>0</v>
      </c>
      <c r="AC189">
        <f>IF($H$26&gt;27,0,$B$26)</f>
        <v>0</v>
      </c>
      <c r="AD189">
        <f>IF($H$26&gt;28,0,$B$26)</f>
        <v>0</v>
      </c>
      <c r="AE189">
        <f>IF($H$26&gt;29,0,$B$26)</f>
        <v>0</v>
      </c>
      <c r="AF189">
        <f>IF($H$26&gt;30,0,$B$26)</f>
        <v>0</v>
      </c>
      <c r="AG189">
        <f>IF($H$26&gt;31,0,$B$26)</f>
        <v>0</v>
      </c>
      <c r="AH189">
        <f>IF($H$26&gt;32,0,$B$26)</f>
        <v>0</v>
      </c>
      <c r="AI189">
        <f>IF($H$26&gt;33,0,$B$26)</f>
        <v>0</v>
      </c>
      <c r="AJ189">
        <f>IF($H$26&gt;34,0,$B$26)</f>
        <v>0</v>
      </c>
      <c r="AK189">
        <f>IF($H$26&gt;35,0,$B$26)</f>
        <v>0</v>
      </c>
    </row>
    <row r="190" spans="1:37" x14ac:dyDescent="0.35">
      <c r="A190" t="s">
        <v>817</v>
      </c>
      <c r="C190">
        <f>IF($I$20&gt;1,0,$C$20)</f>
        <v>0</v>
      </c>
      <c r="D190">
        <f>IF($I$20&gt;2,0,$C$20)</f>
        <v>0</v>
      </c>
      <c r="E190">
        <f>IF($I$20&gt;3,0,$C$20)</f>
        <v>0</v>
      </c>
      <c r="F190">
        <f>IF($I$20&gt;4,0,$C$20)</f>
        <v>0</v>
      </c>
      <c r="G190">
        <f>IF($I$20&gt;5,0,$C$20)</f>
        <v>0</v>
      </c>
      <c r="H190">
        <f>IF($I$20&gt;6,0,$C$20)</f>
        <v>0</v>
      </c>
      <c r="I190">
        <f>IF($I$20&gt;7,0,$C$20)</f>
        <v>0</v>
      </c>
      <c r="J190">
        <f>IF($I$20&gt;8,0,$C$20)</f>
        <v>0</v>
      </c>
      <c r="K190">
        <f>IF($I$20&gt;9,0,$C$20)</f>
        <v>0</v>
      </c>
      <c r="L190">
        <f>IF($I$20&gt;10,0,$C$20)</f>
        <v>0</v>
      </c>
      <c r="M190">
        <f>IF($I$20&gt;11,0,$C$20)</f>
        <v>0</v>
      </c>
      <c r="N190">
        <f>IF($I$20&gt;12,0,$C$20)</f>
        <v>0</v>
      </c>
      <c r="O190">
        <f>IF($I$20&gt;13,0,$C$20)</f>
        <v>0</v>
      </c>
      <c r="P190">
        <f>IF($I$20&gt;14,0,$C$20)</f>
        <v>0</v>
      </c>
      <c r="Q190">
        <f>IF($I$20&gt;15,0,$C$20)</f>
        <v>0</v>
      </c>
      <c r="R190">
        <f>IF($I$20&gt;16,0,$C$20)</f>
        <v>0</v>
      </c>
      <c r="S190">
        <f>IF($I$20&gt;17,0,$C$20)</f>
        <v>0</v>
      </c>
      <c r="T190">
        <f>IF($I$20&gt;18,0,$C$20)</f>
        <v>0</v>
      </c>
      <c r="U190">
        <f>IF($I$20&gt;19,0,$C$20)</f>
        <v>0</v>
      </c>
      <c r="V190">
        <f>IF($I$20&gt;20,0,$C$20)</f>
        <v>0</v>
      </c>
      <c r="W190">
        <f>IF($I$20&gt;21,0,$C$20)</f>
        <v>0</v>
      </c>
      <c r="X190">
        <f>IF($I$20&gt;22,0,$C$20)</f>
        <v>0</v>
      </c>
      <c r="Y190">
        <f>IF($I$20&gt;23,0,$C$20)</f>
        <v>0</v>
      </c>
      <c r="Z190">
        <f>IF($I$20&gt;24,0,$C$20)</f>
        <v>0</v>
      </c>
      <c r="AA190">
        <f>IF($I$20&gt;25,0,$C$20)</f>
        <v>0</v>
      </c>
      <c r="AB190">
        <f>IF($I$20&gt;26,0,$C$20)</f>
        <v>0</v>
      </c>
      <c r="AC190">
        <f>IF($I$20&gt;27,0,$C$20)</f>
        <v>0</v>
      </c>
      <c r="AD190">
        <f>IF($I$20&gt;28,0,$C$20)</f>
        <v>0</v>
      </c>
      <c r="AE190">
        <f>IF($I$20&gt;29,0,$C$20)</f>
        <v>0</v>
      </c>
      <c r="AF190">
        <f>IF($I$20&gt;30,0,$C$20)</f>
        <v>0</v>
      </c>
      <c r="AG190">
        <f>IF($I$20&gt;31,0,$C$20)</f>
        <v>0</v>
      </c>
      <c r="AH190">
        <f>IF($I$20&gt;32,0,$C$20)</f>
        <v>0</v>
      </c>
      <c r="AI190">
        <f>IF($I$20&gt;33,0,$C$20)</f>
        <v>0</v>
      </c>
      <c r="AJ190">
        <f>IF($I$20&gt;34,0,$C$20)</f>
        <v>0</v>
      </c>
      <c r="AK190">
        <f>IF($I$20&gt;35,0,$C$20)</f>
        <v>0</v>
      </c>
    </row>
    <row r="191" spans="1:37" x14ac:dyDescent="0.35">
      <c r="A191" t="s">
        <v>818</v>
      </c>
      <c r="C191">
        <f>IF($I$21&gt;1,0,$C$21)</f>
        <v>0</v>
      </c>
      <c r="D191">
        <f>IF($I$21&gt;2,0,$C$21)</f>
        <v>0</v>
      </c>
      <c r="E191">
        <f>IF($I$21&gt;3,0,$C$21)</f>
        <v>0</v>
      </c>
      <c r="F191">
        <f>IF($I$21&gt;4,0,$C$21)</f>
        <v>0</v>
      </c>
      <c r="G191">
        <f>IF($I$21&gt;5,0,$C$21)</f>
        <v>0</v>
      </c>
      <c r="H191">
        <f>IF($I$21&gt;6,0,$C$21)</f>
        <v>0</v>
      </c>
      <c r="I191">
        <f>IF($I$21&gt;7,0,$C$21)</f>
        <v>0</v>
      </c>
      <c r="J191">
        <f>IF($I$21&gt;8,0,$C$21)</f>
        <v>0</v>
      </c>
      <c r="K191">
        <f>IF($I$21&gt;9,0,$C$21)</f>
        <v>0</v>
      </c>
      <c r="L191">
        <f>IF($I$21&gt;10,0,$C$21)</f>
        <v>0</v>
      </c>
      <c r="M191">
        <f>IF($I$21&gt;11,0,$C$21)</f>
        <v>0</v>
      </c>
      <c r="N191">
        <f>IF($I$21&gt;12,0,$C$21)</f>
        <v>0</v>
      </c>
      <c r="O191">
        <f>IF($I$21&gt;13,0,$C$21)</f>
        <v>0</v>
      </c>
      <c r="P191">
        <f>IF($I$21&gt;14,0,$C$21)</f>
        <v>0</v>
      </c>
      <c r="Q191">
        <f>IF($I$21&gt;15,0,$C$21)</f>
        <v>0</v>
      </c>
      <c r="R191">
        <f>IF($I$21&gt;16,0,$C$21)</f>
        <v>0</v>
      </c>
      <c r="S191">
        <f>IF($I$21&gt;17,0,$C$21)</f>
        <v>0</v>
      </c>
      <c r="T191">
        <f>IF($I$21&gt;18,0,$C$21)</f>
        <v>0</v>
      </c>
      <c r="U191">
        <f>IF($I$21&gt;19,0,$C$21)</f>
        <v>0</v>
      </c>
      <c r="V191">
        <f>IF($I$21&gt;20,0,$C$21)</f>
        <v>0</v>
      </c>
      <c r="W191">
        <f>IF($I$21&gt;21,0,$C$21)</f>
        <v>0</v>
      </c>
      <c r="X191">
        <f>IF($I$21&gt;22,0,$C$21)</f>
        <v>0</v>
      </c>
      <c r="Y191">
        <f>IF($I$21&gt;23,0,$C$21)</f>
        <v>0</v>
      </c>
      <c r="Z191">
        <f>IF($I$21&gt;24,0,$C$21)</f>
        <v>0</v>
      </c>
      <c r="AA191">
        <f>IF($I$21&gt;25,0,$C$21)</f>
        <v>0</v>
      </c>
      <c r="AB191">
        <f>IF($I$21&gt;26,0,$C$21)</f>
        <v>0</v>
      </c>
      <c r="AC191">
        <f>IF($I$21&gt;27,0,$C$21)</f>
        <v>0</v>
      </c>
      <c r="AD191">
        <f>IF($I$21&gt;28,0,$C$21)</f>
        <v>0</v>
      </c>
      <c r="AE191">
        <f>IF($I$21&gt;29,0,$C$21)</f>
        <v>0</v>
      </c>
      <c r="AF191">
        <f>IF($I$21&gt;30,0,$C$21)</f>
        <v>0</v>
      </c>
      <c r="AG191">
        <f>IF($I$21&gt;31,0,$C$21)</f>
        <v>0</v>
      </c>
      <c r="AH191">
        <f>IF($I$21&gt;32,0,$C$21)</f>
        <v>0</v>
      </c>
      <c r="AI191">
        <f>IF($I$21&gt;33,0,$C$21)</f>
        <v>0</v>
      </c>
      <c r="AJ191">
        <f>IF($I$21&gt;34,0,$C$21)</f>
        <v>0</v>
      </c>
      <c r="AK191">
        <f>IF($I$21&gt;35,0,$C$21)</f>
        <v>0</v>
      </c>
    </row>
    <row r="192" spans="1:37" x14ac:dyDescent="0.35">
      <c r="A192" t="s">
        <v>819</v>
      </c>
      <c r="C192">
        <f>IF($I$22&gt;1,0,$C$22)</f>
        <v>0</v>
      </c>
      <c r="D192">
        <f>IF($I$22&gt;2,0,$C$22)</f>
        <v>0</v>
      </c>
      <c r="E192">
        <f>IF($I$22&gt;3,0,$C$22)</f>
        <v>0</v>
      </c>
      <c r="F192">
        <f>IF($I$22&gt;4,0,$C$22)</f>
        <v>0</v>
      </c>
      <c r="G192">
        <f>IF($I$22&gt;5,0,$C$22)</f>
        <v>0</v>
      </c>
      <c r="H192">
        <f>IF($I$22&gt;6,0,$C$22)</f>
        <v>0</v>
      </c>
      <c r="I192">
        <f>IF($I$22&gt;7,0,$C$22)</f>
        <v>0</v>
      </c>
      <c r="J192">
        <f>IF($I$22&gt;8,0,$C$22)</f>
        <v>0</v>
      </c>
      <c r="K192">
        <f>IF($I$22&gt;9,0,$C$22)</f>
        <v>0</v>
      </c>
      <c r="L192">
        <f>IF($I$22&gt;10,0,$C$22)</f>
        <v>0</v>
      </c>
      <c r="M192">
        <f>IF($I$22&gt;11,0,$C$22)</f>
        <v>0</v>
      </c>
      <c r="N192">
        <f>IF($I$22&gt;12,0,$C$22)</f>
        <v>0</v>
      </c>
      <c r="O192">
        <f>IF($I$22&gt;13,0,$C$22)</f>
        <v>0</v>
      </c>
      <c r="P192">
        <f>IF($I$22&gt;14,0,$C$22)</f>
        <v>0</v>
      </c>
      <c r="Q192">
        <f>IF($I$22&gt;15,0,$C$22)</f>
        <v>0</v>
      </c>
      <c r="R192">
        <f>IF($I$22&gt;16,0,$C$22)</f>
        <v>0</v>
      </c>
      <c r="S192">
        <f>IF($I$22&gt;17,0,$C$22)</f>
        <v>0</v>
      </c>
      <c r="T192">
        <f>IF($I$22&gt;18,0,$C$22)</f>
        <v>0</v>
      </c>
      <c r="U192">
        <f>IF($I$22&gt;19,0,$C$22)</f>
        <v>0</v>
      </c>
      <c r="V192">
        <f>IF($I$22&gt;20,0,$C$22)</f>
        <v>0</v>
      </c>
      <c r="W192">
        <f>IF($I$22&gt;21,0,$C$22)</f>
        <v>0</v>
      </c>
      <c r="X192">
        <f>IF($I$22&gt;22,0,$C$22)</f>
        <v>0</v>
      </c>
      <c r="Y192">
        <f>IF($I$22&gt;23,0,$C$22)</f>
        <v>0</v>
      </c>
      <c r="Z192">
        <f>IF($I$22&gt;24,0,$C$22)</f>
        <v>0</v>
      </c>
      <c r="AA192">
        <f>IF($I$22&gt;25,0,$C$22)</f>
        <v>0</v>
      </c>
      <c r="AB192">
        <f>IF($I$22&gt;26,0,$C$22)</f>
        <v>0</v>
      </c>
      <c r="AC192">
        <f>IF($I$22&gt;27,0,$C$22)</f>
        <v>0</v>
      </c>
      <c r="AD192">
        <f>IF($I$22&gt;28,0,$C$22)</f>
        <v>0</v>
      </c>
      <c r="AE192">
        <f>IF($I$22&gt;29,0,$C$22)</f>
        <v>0</v>
      </c>
      <c r="AF192">
        <f>IF($I$22&gt;30,0,$C$22)</f>
        <v>0</v>
      </c>
      <c r="AG192">
        <f>IF($I$22&gt;31,0,$C$22)</f>
        <v>0</v>
      </c>
      <c r="AH192">
        <f>IF($I$22&gt;32,0,$C$22)</f>
        <v>0</v>
      </c>
      <c r="AI192">
        <f>IF($I$22&gt;33,0,$C$22)</f>
        <v>0</v>
      </c>
      <c r="AJ192">
        <f>IF($I$22&gt;34,0,$C$22)</f>
        <v>0</v>
      </c>
      <c r="AK192">
        <f>IF($I$22&gt;35,0,$C$22)</f>
        <v>0</v>
      </c>
    </row>
    <row r="193" spans="1:37" x14ac:dyDescent="0.35">
      <c r="A193" t="s">
        <v>820</v>
      </c>
      <c r="C193">
        <f>IF($I$23&gt;1,0,$C$23)</f>
        <v>0</v>
      </c>
      <c r="D193">
        <f>IF($I$23&gt;2,0,$C$23)</f>
        <v>0</v>
      </c>
      <c r="E193">
        <f>IF($I$23&gt;3,0,$C$23)</f>
        <v>0</v>
      </c>
      <c r="F193">
        <f>IF($I$23&gt;4,0,$C$23)</f>
        <v>0</v>
      </c>
      <c r="G193">
        <f>IF($I$23&gt;5,0,$C$23)</f>
        <v>0</v>
      </c>
      <c r="H193">
        <f>IF($I$23&gt;6,0,$C$23)</f>
        <v>0</v>
      </c>
      <c r="I193">
        <f>IF($I$23&gt;7,0,$C$23)</f>
        <v>0</v>
      </c>
      <c r="J193">
        <f>IF($I$23&gt;8,0,$C$23)</f>
        <v>0</v>
      </c>
      <c r="K193">
        <f>IF($I$23&gt;9,0,$C$23)</f>
        <v>0</v>
      </c>
      <c r="L193">
        <f>IF($I$23&gt;10,0,$C$23)</f>
        <v>0</v>
      </c>
      <c r="M193">
        <f>IF($I$23&gt;11,0,$C$23)</f>
        <v>0</v>
      </c>
      <c r="N193">
        <f>IF($I$23&gt;12,0,$C$23)</f>
        <v>0</v>
      </c>
      <c r="O193">
        <f>IF($I$23&gt;13,0,$C$23)</f>
        <v>0</v>
      </c>
      <c r="P193">
        <f>IF($I$23&gt;14,0,$C$23)</f>
        <v>0</v>
      </c>
      <c r="Q193">
        <f>IF($I$23&gt;15,0,$C$23)</f>
        <v>0</v>
      </c>
      <c r="R193">
        <f>IF($I$23&gt;16,0,$C$23)</f>
        <v>0</v>
      </c>
      <c r="S193">
        <f>IF($I$23&gt;17,0,$C$23)</f>
        <v>0</v>
      </c>
      <c r="T193">
        <f>IF($I$23&gt;18,0,$C$23)</f>
        <v>0</v>
      </c>
      <c r="U193">
        <f>IF($I$23&gt;19,0,$C$23)</f>
        <v>0</v>
      </c>
      <c r="V193">
        <f>IF($I$23&gt;20,0,$C$23)</f>
        <v>0</v>
      </c>
      <c r="W193">
        <f>IF($I$23&gt;21,0,$C$23)</f>
        <v>0</v>
      </c>
      <c r="X193">
        <f>IF($I$23&gt;22,0,$C$23)</f>
        <v>0</v>
      </c>
      <c r="Y193">
        <f>IF($I$23&gt;23,0,$C$23)</f>
        <v>0</v>
      </c>
      <c r="Z193">
        <f>IF($I$23&gt;24,0,$C$23)</f>
        <v>0</v>
      </c>
      <c r="AA193">
        <f>IF($I$23&gt;25,0,$C$23)</f>
        <v>0</v>
      </c>
      <c r="AB193">
        <f>IF($I$23&gt;26,0,$C$23)</f>
        <v>0</v>
      </c>
      <c r="AC193">
        <f>IF($I$23&gt;27,0,$C$23)</f>
        <v>0</v>
      </c>
      <c r="AD193">
        <f>IF($I$23&gt;28,0,$C$23)</f>
        <v>0</v>
      </c>
      <c r="AE193">
        <f>IF($I$23&gt;29,0,$C$23)</f>
        <v>0</v>
      </c>
      <c r="AF193">
        <f>IF($I$23&gt;30,0,$C$23)</f>
        <v>0</v>
      </c>
      <c r="AG193">
        <f>IF($I$23&gt;31,0,$C$23)</f>
        <v>0</v>
      </c>
      <c r="AH193">
        <f>IF($I$23&gt;32,0,$C$23)</f>
        <v>0</v>
      </c>
      <c r="AI193">
        <f>IF($I$23&gt;33,0,$C$23)</f>
        <v>0</v>
      </c>
      <c r="AJ193">
        <f>IF($I$23&gt;34,0,$C$23)</f>
        <v>0</v>
      </c>
      <c r="AK193">
        <f>IF($I$23&gt;35,0,$C$23)</f>
        <v>0</v>
      </c>
    </row>
    <row r="194" spans="1:37" x14ac:dyDescent="0.35">
      <c r="A194" t="s">
        <v>821</v>
      </c>
      <c r="C194">
        <f>IF($I$24&gt;1,0,$C$24)</f>
        <v>0</v>
      </c>
      <c r="D194">
        <f>IF($I$24&gt;2,0,$C$24)</f>
        <v>0</v>
      </c>
      <c r="E194">
        <f>IF($I$24&gt;3,0,$C$24)</f>
        <v>0</v>
      </c>
      <c r="F194">
        <f>IF($I$24&gt;4,0,$C$24)</f>
        <v>0</v>
      </c>
      <c r="G194">
        <f>IF($I$24&gt;5,0,$C$24)</f>
        <v>0</v>
      </c>
      <c r="H194">
        <f>IF($I$24&gt;6,0,$C$24)</f>
        <v>0</v>
      </c>
      <c r="I194">
        <f>IF($I$24&gt;7,0,$C$24)</f>
        <v>0</v>
      </c>
      <c r="J194">
        <f>IF($I$24&gt;8,0,$C$24)</f>
        <v>0</v>
      </c>
      <c r="K194">
        <f>IF($I$24&gt;9,0,$C$24)</f>
        <v>0</v>
      </c>
      <c r="L194">
        <f>IF($I$24&gt;10,0,$C$24)</f>
        <v>0</v>
      </c>
      <c r="M194">
        <f>IF($I$24&gt;11,0,$C$24)</f>
        <v>0</v>
      </c>
      <c r="N194">
        <f>IF($I$24&gt;12,0,$C$24)</f>
        <v>0</v>
      </c>
      <c r="O194">
        <f>IF($I$24&gt;13,0,$C$24)</f>
        <v>0</v>
      </c>
      <c r="P194">
        <f>IF($I$24&gt;14,0,$C$24)</f>
        <v>0</v>
      </c>
      <c r="Q194">
        <f>IF($I$24&gt;15,0,$C$24)</f>
        <v>0</v>
      </c>
      <c r="R194">
        <f>IF($I$24&gt;16,0,$C$24)</f>
        <v>0</v>
      </c>
      <c r="S194">
        <f>IF($I$24&gt;17,0,$C$24)</f>
        <v>0</v>
      </c>
      <c r="T194">
        <f>IF($I$24&gt;18,0,$C$24)</f>
        <v>0</v>
      </c>
      <c r="U194">
        <f>IF($I$24&gt;19,0,$C$24)</f>
        <v>0</v>
      </c>
      <c r="V194">
        <f>IF($I$24&gt;20,0,$C$24)</f>
        <v>0</v>
      </c>
      <c r="W194">
        <f>IF($I$24&gt;21,0,$C$24)</f>
        <v>0</v>
      </c>
      <c r="X194">
        <f>IF($I$24&gt;22,0,$C$24)</f>
        <v>0</v>
      </c>
      <c r="Y194">
        <f>IF($I$24&gt;23,0,$C$24)</f>
        <v>0</v>
      </c>
      <c r="Z194">
        <f>IF($I$24&gt;24,0,$C$24)</f>
        <v>0</v>
      </c>
      <c r="AA194">
        <f>IF($I$24&gt;25,0,$C$24)</f>
        <v>0</v>
      </c>
      <c r="AB194">
        <f>IF($I$24&gt;26,0,$C$24)</f>
        <v>0</v>
      </c>
      <c r="AC194">
        <f>IF($I$24&gt;27,0,$C$24)</f>
        <v>0</v>
      </c>
      <c r="AD194">
        <f>IF($I$24&gt;28,0,$C$24)</f>
        <v>0</v>
      </c>
      <c r="AE194">
        <f>IF($I$24&gt;29,0,$C$24)</f>
        <v>0</v>
      </c>
      <c r="AF194">
        <f>IF($I$24&gt;30,0,$C$24)</f>
        <v>0</v>
      </c>
      <c r="AG194">
        <f>IF($I$24&gt;31,0,$C$24)</f>
        <v>0</v>
      </c>
      <c r="AH194">
        <f>IF($I$24&gt;32,0,$C$24)</f>
        <v>0</v>
      </c>
      <c r="AI194">
        <f>IF($I$24&gt;33,0,$C$24)</f>
        <v>0</v>
      </c>
      <c r="AJ194">
        <f>IF($I$24&gt;34,0,$C$24)</f>
        <v>0</v>
      </c>
      <c r="AK194">
        <f>IF($I$24&gt;35,0,$C$24)</f>
        <v>0</v>
      </c>
    </row>
    <row r="195" spans="1:37" x14ac:dyDescent="0.35">
      <c r="A195" t="s">
        <v>822</v>
      </c>
      <c r="C195">
        <f>IF($I$25&gt;1,0,$C$25)</f>
        <v>0</v>
      </c>
      <c r="D195">
        <f>IF($I$25&gt;2,0,$C$25)</f>
        <v>0</v>
      </c>
      <c r="E195">
        <f>IF($I$25&gt;3,0,$C$25)</f>
        <v>0</v>
      </c>
      <c r="F195">
        <f>IF($I$25&gt;4,0,$C$25)</f>
        <v>0</v>
      </c>
      <c r="G195">
        <f>IF($I$25&gt;5,0,$C$25)</f>
        <v>0</v>
      </c>
      <c r="H195">
        <f>IF($I$25&gt;6,0,$C$25)</f>
        <v>0</v>
      </c>
      <c r="I195">
        <f>IF($I$25&gt;7,0,$C$25)</f>
        <v>0</v>
      </c>
      <c r="J195">
        <f>IF($I$25&gt;8,0,$C$25)</f>
        <v>0</v>
      </c>
      <c r="K195">
        <f>IF($I$25&gt;9,0,$C$25)</f>
        <v>0</v>
      </c>
      <c r="L195">
        <f>IF($I$25&gt;10,0,$C$25)</f>
        <v>0</v>
      </c>
      <c r="M195">
        <f>IF($I$25&gt;11,0,$C$25)</f>
        <v>0</v>
      </c>
      <c r="N195">
        <f>IF($I$25&gt;12,0,$C$25)</f>
        <v>0</v>
      </c>
      <c r="O195">
        <f>IF($I$25&gt;13,0,$C$25)</f>
        <v>0</v>
      </c>
      <c r="P195">
        <f>IF($I$25&gt;14,0,$C$25)</f>
        <v>0</v>
      </c>
      <c r="Q195">
        <f>IF($I$25&gt;15,0,$C$25)</f>
        <v>0</v>
      </c>
      <c r="R195">
        <f>IF($I$25&gt;16,0,$C$25)</f>
        <v>0</v>
      </c>
      <c r="S195">
        <f>IF($I$25&gt;17,0,$C$25)</f>
        <v>0</v>
      </c>
      <c r="T195">
        <f>IF($I$25&gt;18,0,$C$25)</f>
        <v>0</v>
      </c>
      <c r="U195">
        <f>IF($I$25&gt;19,0,$C$25)</f>
        <v>0</v>
      </c>
      <c r="V195">
        <f>IF($I$25&gt;20,0,$C$25)</f>
        <v>0</v>
      </c>
      <c r="W195">
        <f>IF($I$25&gt;21,0,$C$25)</f>
        <v>0</v>
      </c>
      <c r="X195">
        <f>IF($I$25&gt;22,0,$C$25)</f>
        <v>0</v>
      </c>
      <c r="Y195">
        <f>IF($I$25&gt;23,0,$C$25)</f>
        <v>0</v>
      </c>
      <c r="Z195">
        <f>IF($I$25&gt;24,0,$C$25)</f>
        <v>0</v>
      </c>
      <c r="AA195">
        <f>IF($I$25&gt;25,0,$C$25)</f>
        <v>0</v>
      </c>
      <c r="AB195">
        <f>IF($I$25&gt;26,0,$C$25)</f>
        <v>0</v>
      </c>
      <c r="AC195">
        <f>IF($I$25&gt;27,0,$C$25)</f>
        <v>0</v>
      </c>
      <c r="AD195">
        <f>IF($I$25&gt;28,0,$C$25)</f>
        <v>0</v>
      </c>
      <c r="AE195">
        <f>IF($I$25&gt;29,0,$C$25)</f>
        <v>0</v>
      </c>
      <c r="AF195">
        <f>IF($I$25&gt;30,0,$C$25)</f>
        <v>0</v>
      </c>
      <c r="AG195">
        <f>IF($I$25&gt;31,0,$C$25)</f>
        <v>0</v>
      </c>
      <c r="AH195">
        <f>IF($I$25&gt;32,0,$C$25)</f>
        <v>0</v>
      </c>
      <c r="AI195">
        <f>IF($I$25&gt;33,0,$C$25)</f>
        <v>0</v>
      </c>
      <c r="AJ195">
        <f>IF($I$25&gt;34,0,$C$25)</f>
        <v>0</v>
      </c>
      <c r="AK195">
        <f>IF($I$25&gt;35,0,$C$25)</f>
        <v>0</v>
      </c>
    </row>
    <row r="196" spans="1:37" x14ac:dyDescent="0.35">
      <c r="A196" t="s">
        <v>823</v>
      </c>
      <c r="C196">
        <f>IF($I$26&gt;1,0,$C$26)</f>
        <v>0</v>
      </c>
      <c r="D196">
        <f>IF($I$26&gt;2,0,$C$26)</f>
        <v>0</v>
      </c>
      <c r="E196">
        <f>IF($I$26&gt;3,0,$C$26)</f>
        <v>0</v>
      </c>
      <c r="F196">
        <f>IF($I$26&gt;4,0,$C$26)</f>
        <v>0</v>
      </c>
      <c r="G196">
        <f>IF($I$26&gt;5,0,$C$26)</f>
        <v>0</v>
      </c>
      <c r="H196">
        <f>IF($I$26&gt;6,0,$C$26)</f>
        <v>0</v>
      </c>
      <c r="I196">
        <f>IF($I$26&gt;7,0,$C$26)</f>
        <v>0</v>
      </c>
      <c r="J196">
        <f>IF($I$26&gt;8,0,$C$26)</f>
        <v>0</v>
      </c>
      <c r="K196">
        <f>IF($I$26&gt;9,0,$C$26)</f>
        <v>0</v>
      </c>
      <c r="L196">
        <f>IF($I$26&gt;10,0,$C$26)</f>
        <v>0</v>
      </c>
      <c r="M196">
        <f>IF($I$26&gt;11,0,$C$26)</f>
        <v>0</v>
      </c>
      <c r="N196">
        <f>IF($I$26&gt;12,0,$C$26)</f>
        <v>0</v>
      </c>
      <c r="O196">
        <f>IF($I$26&gt;13,0,$C$26)</f>
        <v>0</v>
      </c>
      <c r="P196">
        <f>IF($I$26&gt;14,0,$C$26)</f>
        <v>0</v>
      </c>
      <c r="Q196">
        <f>IF($I$26&gt;15,0,$C$26)</f>
        <v>0</v>
      </c>
      <c r="R196">
        <f>IF($I$26&gt;16,0,$C$26)</f>
        <v>0</v>
      </c>
      <c r="S196">
        <f>IF($I$26&gt;17,0,$C$26)</f>
        <v>0</v>
      </c>
      <c r="T196">
        <f>IF($I$26&gt;18,0,$C$26)</f>
        <v>0</v>
      </c>
      <c r="U196">
        <f>IF($I$26&gt;19,0,$C$26)</f>
        <v>0</v>
      </c>
      <c r="V196">
        <f>IF($I$26&gt;20,0,$C$26)</f>
        <v>0</v>
      </c>
      <c r="W196">
        <f>IF($I$26&gt;21,0,$C$26)</f>
        <v>0</v>
      </c>
      <c r="X196">
        <f>IF($I$26&gt;22,0,$C$26)</f>
        <v>0</v>
      </c>
      <c r="Y196">
        <f>IF($I$26&gt;23,0,$C$26)</f>
        <v>0</v>
      </c>
      <c r="Z196">
        <f>IF($I$26&gt;24,0,$C$26)</f>
        <v>0</v>
      </c>
      <c r="AA196">
        <f>IF($I$26&gt;25,0,$C$26)</f>
        <v>0</v>
      </c>
      <c r="AB196">
        <f>IF($I$26&gt;26,0,$C$26)</f>
        <v>0</v>
      </c>
      <c r="AC196">
        <f>IF($I$26&gt;27,0,$C$26)</f>
        <v>0</v>
      </c>
      <c r="AD196">
        <f>IF($I$26&gt;28,0,$C$26)</f>
        <v>0</v>
      </c>
      <c r="AE196">
        <f>IF($I$26&gt;29,0,$C$26)</f>
        <v>0</v>
      </c>
      <c r="AF196">
        <f>IF($I$26&gt;30,0,$C$26)</f>
        <v>0</v>
      </c>
      <c r="AG196">
        <f>IF($I$26&gt;31,0,$C$26)</f>
        <v>0</v>
      </c>
      <c r="AH196">
        <f>IF($I$26&gt;32,0,$C$26)</f>
        <v>0</v>
      </c>
      <c r="AI196">
        <f>IF($I$26&gt;33,0,$C$26)</f>
        <v>0</v>
      </c>
      <c r="AJ196">
        <f>IF($I$26&gt;34,0,$C$26)</f>
        <v>0</v>
      </c>
      <c r="AK196">
        <f>IF($I$26&gt;35,0,$C$26)</f>
        <v>0</v>
      </c>
    </row>
    <row r="197" spans="1:37" x14ac:dyDescent="0.35">
      <c r="A197" t="s">
        <v>824</v>
      </c>
      <c r="C197">
        <f>IF($J$20&gt;1,0,$D$20)</f>
        <v>0</v>
      </c>
      <c r="D197">
        <f>IF($J$20&gt;2,0,$D$20)</f>
        <v>0</v>
      </c>
      <c r="E197">
        <f>IF($J$20&gt;3,0,$D$20)</f>
        <v>0</v>
      </c>
      <c r="F197">
        <f>IF($J$20&gt;4,0,$D$20)</f>
        <v>0</v>
      </c>
      <c r="G197">
        <f>IF($J$20&gt;5,0,$D$20)</f>
        <v>0</v>
      </c>
      <c r="H197">
        <f>IF($J$20&gt;6,0,$D$20)</f>
        <v>0</v>
      </c>
      <c r="I197">
        <f>IF($J$20&gt;7,0,$D$20)</f>
        <v>0</v>
      </c>
      <c r="J197">
        <f>IF($J$20&gt;8,0,$D$20)</f>
        <v>0</v>
      </c>
      <c r="K197">
        <f>IF($J$20&gt;9,0,$D$20)</f>
        <v>0</v>
      </c>
      <c r="L197">
        <f>IF($J$20&gt;10,0,$D$20)</f>
        <v>0</v>
      </c>
      <c r="M197">
        <f>IF($J$20&gt;11,0,$D$20)</f>
        <v>0</v>
      </c>
      <c r="N197">
        <f>IF($J$20&gt;12,0,$D$20)</f>
        <v>0</v>
      </c>
      <c r="O197">
        <f>IF($J$20&gt;13,0,$D$20)</f>
        <v>0</v>
      </c>
      <c r="P197">
        <f>IF($J$20&gt;14,0,$D$20)</f>
        <v>0</v>
      </c>
      <c r="Q197">
        <f>IF($J$20&gt;15,0,$D$20)</f>
        <v>0</v>
      </c>
      <c r="R197">
        <f>IF($J$20&gt;16,0,$D$20)</f>
        <v>0</v>
      </c>
      <c r="S197">
        <f>IF($J$20&gt;17,0,$D$20)</f>
        <v>0</v>
      </c>
      <c r="T197">
        <f>IF($J$20&gt;18,0,$D$20)</f>
        <v>0</v>
      </c>
      <c r="U197">
        <f>IF($J$20&gt;19,0,$D$20)</f>
        <v>0</v>
      </c>
      <c r="V197">
        <f>IF($J$20&gt;20,0,$D$20)</f>
        <v>0</v>
      </c>
      <c r="W197">
        <f>IF($J$20&gt;21,0,$D$20)</f>
        <v>0</v>
      </c>
      <c r="X197">
        <f>IF($J$20&gt;22,0,$D$20)</f>
        <v>0</v>
      </c>
      <c r="Y197">
        <f>IF($J$20&gt;23,0,$D$20)</f>
        <v>0</v>
      </c>
      <c r="Z197">
        <f>IF($J$20&gt;24,0,$D$20)</f>
        <v>0</v>
      </c>
      <c r="AA197">
        <f>IF($J$20&gt;25,0,$D$20)</f>
        <v>0</v>
      </c>
      <c r="AB197">
        <f>IF($J$20&gt;26,0,$D$20)</f>
        <v>0</v>
      </c>
      <c r="AC197">
        <f>IF($J$20&gt;27,0,$D$20)</f>
        <v>0</v>
      </c>
      <c r="AD197">
        <f>IF($J$20&gt;28,0,$D$20)</f>
        <v>0</v>
      </c>
      <c r="AE197">
        <f>IF($J$20&gt;29,0,$D$20)</f>
        <v>0</v>
      </c>
      <c r="AF197">
        <f>IF($J$20&gt;30,0,$D$20)</f>
        <v>0</v>
      </c>
      <c r="AG197">
        <f>IF($J$20&gt;31,0,$D$20)</f>
        <v>0</v>
      </c>
      <c r="AH197">
        <f>IF($J$20&gt;32,0,$D$20)</f>
        <v>0</v>
      </c>
      <c r="AI197">
        <f>IF($J$20&gt;33,0,$D$20)</f>
        <v>0</v>
      </c>
      <c r="AJ197">
        <f>IF($J$20&gt;34,0,$D$20)</f>
        <v>0</v>
      </c>
      <c r="AK197">
        <f>IF($J$20&gt;35,0,$D$20)</f>
        <v>0</v>
      </c>
    </row>
    <row r="198" spans="1:37" x14ac:dyDescent="0.35">
      <c r="A198" t="s">
        <v>825</v>
      </c>
      <c r="C198">
        <f>IF($J$21&gt;1,0,$D$21)</f>
        <v>0</v>
      </c>
      <c r="D198">
        <f>IF($J$21&gt;2,0,$D$21)</f>
        <v>0</v>
      </c>
      <c r="E198">
        <f>IF($J$21&gt;3,0,$D$21)</f>
        <v>0</v>
      </c>
      <c r="F198">
        <f>IF($J$21&gt;4,0,$D$21)</f>
        <v>0</v>
      </c>
      <c r="G198">
        <f>IF($J$21&gt;5,0,$D$21)</f>
        <v>0</v>
      </c>
      <c r="H198">
        <f>IF($J$21&gt;6,0,$D$21)</f>
        <v>0</v>
      </c>
      <c r="I198">
        <f>IF($J$21&gt;7,0,$D$21)</f>
        <v>0</v>
      </c>
      <c r="J198">
        <f>IF($J$21&gt;8,0,$D$21)</f>
        <v>0</v>
      </c>
      <c r="K198">
        <f>IF($J$21&gt;9,0,$D$21)</f>
        <v>0</v>
      </c>
      <c r="L198">
        <f>IF($J$21&gt;10,0,$D$21)</f>
        <v>0</v>
      </c>
      <c r="M198">
        <f>IF($J$21&gt;11,0,$D$21)</f>
        <v>0</v>
      </c>
      <c r="N198">
        <f>IF($J$21&gt;12,0,$D$21)</f>
        <v>0</v>
      </c>
      <c r="O198">
        <f>IF($J$21&gt;13,0,$D$21)</f>
        <v>0</v>
      </c>
      <c r="P198">
        <f>IF($J$21&gt;14,0,$D$21)</f>
        <v>0</v>
      </c>
      <c r="Q198">
        <f>IF($J$21&gt;15,0,$D$21)</f>
        <v>0</v>
      </c>
      <c r="R198">
        <f>IF($J$21&gt;16,0,$D$21)</f>
        <v>0</v>
      </c>
      <c r="S198">
        <f>IF($J$21&gt;17,0,$D$21)</f>
        <v>0</v>
      </c>
      <c r="T198">
        <f>IF($J$21&gt;18,0,$D$21)</f>
        <v>0</v>
      </c>
      <c r="U198">
        <f>IF($J$21&gt;19,0,$D$21)</f>
        <v>0</v>
      </c>
      <c r="V198">
        <f>IF($J$21&gt;20,0,$D$21)</f>
        <v>0</v>
      </c>
      <c r="W198">
        <f>IF($J$21&gt;21,0,$D$21)</f>
        <v>0</v>
      </c>
      <c r="X198">
        <f>IF($J$21&gt;22,0,$D$21)</f>
        <v>0</v>
      </c>
      <c r="Y198">
        <f>IF($J$21&gt;23,0,$D$21)</f>
        <v>0</v>
      </c>
      <c r="Z198">
        <f>IF($J$21&gt;24,0,$D$21)</f>
        <v>0</v>
      </c>
      <c r="AA198">
        <f>IF($J$21&gt;25,0,$D$21)</f>
        <v>0</v>
      </c>
      <c r="AB198">
        <f>IF($J$21&gt;26,0,$D$21)</f>
        <v>0</v>
      </c>
      <c r="AC198">
        <f>IF($J$21&gt;27,0,$D$21)</f>
        <v>0</v>
      </c>
      <c r="AD198">
        <f>IF($J$21&gt;28,0,$D$21)</f>
        <v>0</v>
      </c>
      <c r="AE198">
        <f>IF($J$21&gt;29,0,$D$21)</f>
        <v>0</v>
      </c>
      <c r="AF198">
        <f>IF($J$21&gt;30,0,$D$21)</f>
        <v>0</v>
      </c>
      <c r="AG198">
        <f>IF($J$21&gt;31,0,$D$21)</f>
        <v>0</v>
      </c>
      <c r="AH198">
        <f>IF($J$21&gt;32,0,$D$21)</f>
        <v>0</v>
      </c>
      <c r="AI198">
        <f>IF($J$21&gt;33,0,$D$21)</f>
        <v>0</v>
      </c>
      <c r="AJ198">
        <f>IF($J$21&gt;34,0,$D$21)</f>
        <v>0</v>
      </c>
      <c r="AK198">
        <f>IF($J$21&gt;35,0,$D$21)</f>
        <v>0</v>
      </c>
    </row>
    <row r="199" spans="1:37" x14ac:dyDescent="0.35">
      <c r="A199" t="s">
        <v>826</v>
      </c>
      <c r="C199">
        <f>IF($J$22&gt;1,0,$D$22)</f>
        <v>0</v>
      </c>
      <c r="D199">
        <f>IF($J$22&gt;2,0,$D$22)</f>
        <v>0</v>
      </c>
      <c r="E199">
        <f>IF($J$22&gt;3,0,$D$22)</f>
        <v>0</v>
      </c>
      <c r="F199">
        <f>IF($J$22&gt;4,0,$D$22)</f>
        <v>0</v>
      </c>
      <c r="G199">
        <f>IF($J$22&gt;5,0,$D$22)</f>
        <v>0</v>
      </c>
      <c r="H199">
        <f>IF($J$22&gt;6,0,$D$22)</f>
        <v>0</v>
      </c>
      <c r="I199">
        <f>IF($J$22&gt;7,0,$D$22)</f>
        <v>0</v>
      </c>
      <c r="J199">
        <f>IF($J$22&gt;8,0,$D$22)</f>
        <v>0</v>
      </c>
      <c r="K199">
        <f>IF($J$22&gt;9,0,$D$22)</f>
        <v>0</v>
      </c>
      <c r="L199">
        <f>IF($J$22&gt;10,0,$D$22)</f>
        <v>0</v>
      </c>
      <c r="M199">
        <f>IF($J$22&gt;11,0,$D$22)</f>
        <v>0</v>
      </c>
      <c r="N199">
        <f>IF($J$22&gt;12,0,$D$22)</f>
        <v>0</v>
      </c>
      <c r="O199">
        <f>IF($J$22&gt;13,0,$D$22)</f>
        <v>0</v>
      </c>
      <c r="P199">
        <f>IF($J$22&gt;14,0,$D$22)</f>
        <v>0</v>
      </c>
      <c r="Q199">
        <f>IF($J$22&gt;15,0,$D$22)</f>
        <v>0</v>
      </c>
      <c r="R199">
        <f>IF($J$22&gt;16,0,$D$22)</f>
        <v>0</v>
      </c>
      <c r="S199">
        <f>IF($J$22&gt;17,0,$D$22)</f>
        <v>0</v>
      </c>
      <c r="T199">
        <f>IF($J$22&gt;18,0,$D$22)</f>
        <v>0</v>
      </c>
      <c r="U199">
        <f>IF($J$22&gt;19,0,$D$22)</f>
        <v>0</v>
      </c>
      <c r="V199">
        <f>IF($J$22&gt;20,0,$D$22)</f>
        <v>0</v>
      </c>
      <c r="W199">
        <f>IF($J$22&gt;21,0,$D$22)</f>
        <v>0</v>
      </c>
      <c r="X199">
        <f>IF($J$22&gt;22,0,$D$22)</f>
        <v>0</v>
      </c>
      <c r="Y199">
        <f>IF($J$22&gt;23,0,$D$22)</f>
        <v>0</v>
      </c>
      <c r="Z199">
        <f>IF($J$22&gt;24,0,$D$22)</f>
        <v>0</v>
      </c>
      <c r="AA199">
        <f>IF($J$22&gt;25,0,$D$22)</f>
        <v>0</v>
      </c>
      <c r="AB199">
        <f>IF($J$22&gt;26,0,$D$22)</f>
        <v>0</v>
      </c>
      <c r="AC199">
        <f>IF($J$22&gt;27,0,$D$22)</f>
        <v>0</v>
      </c>
      <c r="AD199">
        <f>IF($J$22&gt;28,0,$D$22)</f>
        <v>0</v>
      </c>
      <c r="AE199">
        <f>IF($J$22&gt;29,0,$D$22)</f>
        <v>0</v>
      </c>
      <c r="AF199">
        <f>IF($J$22&gt;30,0,$D$22)</f>
        <v>0</v>
      </c>
      <c r="AG199">
        <f>IF($J$22&gt;31,0,$D$22)</f>
        <v>0</v>
      </c>
      <c r="AH199">
        <f>IF($J$22&gt;32,0,$D$22)</f>
        <v>0</v>
      </c>
      <c r="AI199">
        <f>IF($J$22&gt;33,0,$D$22)</f>
        <v>0</v>
      </c>
      <c r="AJ199">
        <f>IF($J$22&gt;34,0,$D$22)</f>
        <v>0</v>
      </c>
      <c r="AK199">
        <f>IF($J$22&gt;35,0,$D$22)</f>
        <v>0</v>
      </c>
    </row>
    <row r="200" spans="1:37" x14ac:dyDescent="0.35">
      <c r="A200" t="s">
        <v>827</v>
      </c>
      <c r="C200">
        <f>IF($J$23&gt;1,0,$D$23)</f>
        <v>0</v>
      </c>
      <c r="D200">
        <f>IF($J$23&gt;2,0,$D$23)</f>
        <v>0</v>
      </c>
      <c r="E200">
        <f>IF($J$23&gt;3,0,$D$23)</f>
        <v>0</v>
      </c>
      <c r="F200">
        <f>IF($J$23&gt;4,0,$D$23)</f>
        <v>0</v>
      </c>
      <c r="G200">
        <f>IF($J$23&gt;5,0,$D$23)</f>
        <v>0</v>
      </c>
      <c r="H200">
        <f>IF($J$23&gt;6,0,$D$23)</f>
        <v>0</v>
      </c>
      <c r="I200">
        <f>IF($J$23&gt;7,0,$D$23)</f>
        <v>0</v>
      </c>
      <c r="J200">
        <f>IF($J$23&gt;8,0,$D$23)</f>
        <v>0</v>
      </c>
      <c r="K200">
        <f>IF($J$23&gt;9,0,$D$23)</f>
        <v>0</v>
      </c>
      <c r="L200">
        <f>IF($J$23&gt;10,0,$D$23)</f>
        <v>0</v>
      </c>
      <c r="M200">
        <f>IF($J$23&gt;11,0,$D$23)</f>
        <v>0</v>
      </c>
      <c r="N200">
        <f>IF($J$23&gt;12,0,$D$23)</f>
        <v>0</v>
      </c>
      <c r="O200">
        <f>IF($J$23&gt;13,0,$D$23)</f>
        <v>0</v>
      </c>
      <c r="P200">
        <f>IF($J$23&gt;14,0,$D$23)</f>
        <v>0</v>
      </c>
      <c r="Q200">
        <f>IF($J$23&gt;15,0,$D$23)</f>
        <v>0</v>
      </c>
      <c r="R200">
        <f>IF($J$23&gt;16,0,$D$23)</f>
        <v>0</v>
      </c>
      <c r="S200">
        <f>IF($J$23&gt;17,0,$D$23)</f>
        <v>0</v>
      </c>
      <c r="T200">
        <f>IF($J$23&gt;18,0,$D$23)</f>
        <v>0</v>
      </c>
      <c r="U200">
        <f>IF($J$23&gt;19,0,$D$23)</f>
        <v>0</v>
      </c>
      <c r="V200">
        <f>IF($J$23&gt;20,0,$D$23)</f>
        <v>0</v>
      </c>
      <c r="W200">
        <f>IF($J$23&gt;21,0,$D$23)</f>
        <v>0</v>
      </c>
      <c r="X200">
        <f>IF($J$23&gt;22,0,$D$23)</f>
        <v>0</v>
      </c>
      <c r="Y200">
        <f>IF($J$23&gt;23,0,$D$23)</f>
        <v>0</v>
      </c>
      <c r="Z200">
        <f>IF($J$23&gt;24,0,$D$23)</f>
        <v>0</v>
      </c>
      <c r="AA200">
        <f>IF($J$23&gt;25,0,$D$23)</f>
        <v>0</v>
      </c>
      <c r="AB200">
        <f>IF($J$23&gt;26,0,$D$23)</f>
        <v>0</v>
      </c>
      <c r="AC200">
        <f>IF($J$23&gt;27,0,$D$23)</f>
        <v>0</v>
      </c>
      <c r="AD200">
        <f>IF($J$23&gt;28,0,$D$23)</f>
        <v>0</v>
      </c>
      <c r="AE200">
        <f>IF($J$23&gt;29,0,$D$23)</f>
        <v>0</v>
      </c>
      <c r="AF200">
        <f>IF($J$23&gt;30,0,$D$23)</f>
        <v>0</v>
      </c>
      <c r="AG200">
        <f>IF($J$23&gt;31,0,$D$23)</f>
        <v>0</v>
      </c>
      <c r="AH200">
        <f>IF($J$23&gt;32,0,$D$23)</f>
        <v>0</v>
      </c>
      <c r="AI200">
        <f>IF($J$23&gt;33,0,$D$23)</f>
        <v>0</v>
      </c>
      <c r="AJ200">
        <f>IF($J$23&gt;34,0,$D$23)</f>
        <v>0</v>
      </c>
      <c r="AK200">
        <f>IF($J$23&gt;35,0,$D$23)</f>
        <v>0</v>
      </c>
    </row>
    <row r="201" spans="1:37" x14ac:dyDescent="0.35">
      <c r="A201" t="s">
        <v>828</v>
      </c>
      <c r="C201">
        <f>IF($J$24&gt;1,0,$D$24)</f>
        <v>0</v>
      </c>
      <c r="D201">
        <f>IF($J$24&gt;2,0,$D$24)</f>
        <v>0</v>
      </c>
      <c r="E201">
        <f>IF($J$24&gt;3,0,$D$24)</f>
        <v>0</v>
      </c>
      <c r="F201">
        <f>IF($J$24&gt;4,0,$D$24)</f>
        <v>0</v>
      </c>
      <c r="G201">
        <f>IF($J$24&gt;5,0,$D$24)</f>
        <v>0</v>
      </c>
      <c r="H201">
        <f>IF($J$24&gt;6,0,$D$24)</f>
        <v>0</v>
      </c>
      <c r="I201">
        <f>IF($J$24&gt;7,0,$D$24)</f>
        <v>0</v>
      </c>
      <c r="J201">
        <f>IF($J$24&gt;8,0,$D$24)</f>
        <v>0</v>
      </c>
      <c r="K201">
        <f>IF($J$24&gt;9,0,$D$24)</f>
        <v>0</v>
      </c>
      <c r="L201">
        <f>IF($J$24&gt;10,0,$D$24)</f>
        <v>0</v>
      </c>
      <c r="M201">
        <f>IF($J$24&gt;11,0,$D$24)</f>
        <v>0</v>
      </c>
      <c r="N201">
        <f>IF($J$24&gt;12,0,$D$24)</f>
        <v>0</v>
      </c>
      <c r="O201">
        <f>IF($J$24&gt;13,0,$D$24)</f>
        <v>0</v>
      </c>
      <c r="P201">
        <f>IF($J$24&gt;14,0,$D$24)</f>
        <v>0</v>
      </c>
      <c r="Q201">
        <f>IF($J$24&gt;15,0,$D$24)</f>
        <v>0</v>
      </c>
      <c r="R201">
        <f>IF($J$24&gt;16,0,$D$24)</f>
        <v>0</v>
      </c>
      <c r="S201">
        <f>IF($J$24&gt;17,0,$D$24)</f>
        <v>0</v>
      </c>
      <c r="T201">
        <f>IF($J$24&gt;18,0,$D$24)</f>
        <v>0</v>
      </c>
      <c r="U201">
        <f>IF($J$24&gt;19,0,$D$24)</f>
        <v>0</v>
      </c>
      <c r="V201">
        <f>IF($J$24&gt;20,0,$D$24)</f>
        <v>0</v>
      </c>
      <c r="W201">
        <f>IF($J$24&gt;21,0,$D$24)</f>
        <v>0</v>
      </c>
      <c r="X201">
        <f>IF($J$24&gt;22,0,$D$24)</f>
        <v>0</v>
      </c>
      <c r="Y201">
        <f>IF($J$24&gt;23,0,$D$24)</f>
        <v>0</v>
      </c>
      <c r="Z201">
        <f>IF($J$24&gt;24,0,$D$24)</f>
        <v>0</v>
      </c>
      <c r="AA201">
        <f>IF($J$24&gt;25,0,$D$24)</f>
        <v>0</v>
      </c>
      <c r="AB201">
        <f>IF($J$24&gt;26,0,$D$24)</f>
        <v>0</v>
      </c>
      <c r="AC201">
        <f>IF($J$24&gt;27,0,$D$24)</f>
        <v>0</v>
      </c>
      <c r="AD201">
        <f>IF($J$24&gt;28,0,$D$24)</f>
        <v>0</v>
      </c>
      <c r="AE201">
        <f>IF($J$24&gt;29,0,$D$24)</f>
        <v>0</v>
      </c>
      <c r="AF201">
        <f>IF($J$24&gt;30,0,$D$24)</f>
        <v>0</v>
      </c>
      <c r="AG201">
        <f>IF($J$24&gt;31,0,$D$24)</f>
        <v>0</v>
      </c>
      <c r="AH201">
        <f>IF($J$24&gt;32,0,$D$24)</f>
        <v>0</v>
      </c>
      <c r="AI201">
        <f>IF($J$24&gt;33,0,$D$24)</f>
        <v>0</v>
      </c>
      <c r="AJ201">
        <f>IF($J$24&gt;34,0,$D$24)</f>
        <v>0</v>
      </c>
      <c r="AK201">
        <f>IF($J$24&gt;35,0,$D$24)</f>
        <v>0</v>
      </c>
    </row>
    <row r="202" spans="1:37" x14ac:dyDescent="0.35">
      <c r="A202" t="s">
        <v>829</v>
      </c>
      <c r="C202">
        <f>IF($J$25&gt;1,0,$D$25)</f>
        <v>0</v>
      </c>
      <c r="D202">
        <f>IF($J$25&gt;2,0,$D$25)</f>
        <v>0</v>
      </c>
      <c r="E202">
        <f>IF($J$25&gt;3,0,$D$25)</f>
        <v>0</v>
      </c>
      <c r="F202">
        <f>IF($J$25&gt;4,0,$D$25)</f>
        <v>0</v>
      </c>
      <c r="G202">
        <f>IF($J$25&gt;5,0,$D$25)</f>
        <v>0</v>
      </c>
      <c r="H202">
        <f>IF($J$25&gt;6,0,$D$25)</f>
        <v>0</v>
      </c>
      <c r="I202">
        <f>IF($J$25&gt;7,0,$D$25)</f>
        <v>0</v>
      </c>
      <c r="J202">
        <f>IF($J$25&gt;8,0,$D$25)</f>
        <v>0</v>
      </c>
      <c r="K202">
        <f>IF($J$25&gt;9,0,$D$25)</f>
        <v>0</v>
      </c>
      <c r="L202">
        <f>IF($J$25&gt;10,0,$D$25)</f>
        <v>0</v>
      </c>
      <c r="M202">
        <f>IF($J$25&gt;11,0,$D$25)</f>
        <v>0</v>
      </c>
      <c r="N202">
        <f>IF($J$25&gt;12,0,$D$25)</f>
        <v>0</v>
      </c>
      <c r="O202">
        <f>IF($J$25&gt;13,0,$D$25)</f>
        <v>0</v>
      </c>
      <c r="P202">
        <f>IF($J$25&gt;14,0,$D$25)</f>
        <v>0</v>
      </c>
      <c r="Q202">
        <f>IF($J$25&gt;15,0,$D$25)</f>
        <v>0</v>
      </c>
      <c r="R202">
        <f>IF($J$25&gt;16,0,$D$25)</f>
        <v>0</v>
      </c>
      <c r="S202">
        <f>IF($J$25&gt;17,0,$D$25)</f>
        <v>0</v>
      </c>
      <c r="T202">
        <f>IF($J$25&gt;18,0,$D$25)</f>
        <v>0</v>
      </c>
      <c r="U202">
        <f>IF($J$25&gt;19,0,$D$25)</f>
        <v>0</v>
      </c>
      <c r="V202">
        <f>IF($J$25&gt;20,0,$D$25)</f>
        <v>0</v>
      </c>
      <c r="W202">
        <f>IF($J$25&gt;21,0,$D$25)</f>
        <v>0</v>
      </c>
      <c r="X202">
        <f>IF($J$25&gt;22,0,$D$25)</f>
        <v>0</v>
      </c>
      <c r="Y202">
        <f>IF($J$25&gt;23,0,$D$25)</f>
        <v>0</v>
      </c>
      <c r="Z202">
        <f>IF($J$25&gt;24,0,$D$25)</f>
        <v>0</v>
      </c>
      <c r="AA202">
        <f>IF($J$25&gt;25,0,$D$25)</f>
        <v>0</v>
      </c>
      <c r="AB202">
        <f>IF($J$25&gt;26,0,$D$25)</f>
        <v>0</v>
      </c>
      <c r="AC202">
        <f>IF($J$25&gt;27,0,$D$25)</f>
        <v>0</v>
      </c>
      <c r="AD202">
        <f>IF($J$25&gt;28,0,$D$25)</f>
        <v>0</v>
      </c>
      <c r="AE202">
        <f>IF($J$25&gt;29,0,$D$25)</f>
        <v>0</v>
      </c>
      <c r="AF202">
        <f>IF($J$25&gt;30,0,$D$25)</f>
        <v>0</v>
      </c>
      <c r="AG202">
        <f>IF($J$25&gt;31,0,$D$25)</f>
        <v>0</v>
      </c>
      <c r="AH202">
        <f>IF($J$25&gt;32,0,$D$25)</f>
        <v>0</v>
      </c>
      <c r="AI202">
        <f>IF($J$25&gt;33,0,$D$25)</f>
        <v>0</v>
      </c>
      <c r="AJ202">
        <f>IF($J$25&gt;34,0,$D$25)</f>
        <v>0</v>
      </c>
      <c r="AK202">
        <f>IF($J$25&gt;35,0,$D$25)</f>
        <v>0</v>
      </c>
    </row>
    <row r="203" spans="1:37" x14ac:dyDescent="0.35">
      <c r="A203" t="s">
        <v>830</v>
      </c>
      <c r="C203">
        <f>IF($J$26&gt;1,0,$D$26)</f>
        <v>0</v>
      </c>
      <c r="D203">
        <f>IF($J$26&gt;2,0,$D$26)</f>
        <v>0</v>
      </c>
      <c r="E203">
        <f>IF($J$26&gt;3,0,$D$26)</f>
        <v>0</v>
      </c>
      <c r="F203">
        <f>IF($J$26&gt;4,0,$D$26)</f>
        <v>0</v>
      </c>
      <c r="G203">
        <f>IF($J$26&gt;5,0,$D$26)</f>
        <v>0</v>
      </c>
      <c r="H203">
        <f>IF($J$26&gt;6,0,$D$26)</f>
        <v>0</v>
      </c>
      <c r="I203">
        <f>IF($J$26&gt;7,0,$D$26)</f>
        <v>0</v>
      </c>
      <c r="J203">
        <f>IF($J$26&gt;8,0,$D$26)</f>
        <v>0</v>
      </c>
      <c r="K203">
        <f>IF($J$26&gt;9,0,$D$26)</f>
        <v>0</v>
      </c>
      <c r="L203">
        <f>IF($J$26&gt;10,0,$D$26)</f>
        <v>0</v>
      </c>
      <c r="M203">
        <f>IF($J$26&gt;11,0,$D$26)</f>
        <v>0</v>
      </c>
      <c r="N203">
        <f>IF($J$26&gt;12,0,$D$26)</f>
        <v>0</v>
      </c>
      <c r="O203">
        <f>IF($J$26&gt;13,0,$D$26)</f>
        <v>0</v>
      </c>
      <c r="P203">
        <f>IF($J$26&gt;14,0,$D$26)</f>
        <v>0</v>
      </c>
      <c r="Q203">
        <f>IF($J$26&gt;15,0,$D$26)</f>
        <v>0</v>
      </c>
      <c r="R203">
        <f>IF($J$26&gt;16,0,$D$26)</f>
        <v>0</v>
      </c>
      <c r="S203">
        <f>IF($J$26&gt;17,0,$D$26)</f>
        <v>0</v>
      </c>
      <c r="T203">
        <f>IF($J$26&gt;18,0,$D$26)</f>
        <v>0</v>
      </c>
      <c r="U203">
        <f>IF($J$26&gt;19,0,$D$26)</f>
        <v>0</v>
      </c>
      <c r="V203">
        <f>IF($J$26&gt;20,0,$D$26)</f>
        <v>0</v>
      </c>
      <c r="W203">
        <f>IF($J$26&gt;21,0,$D$26)</f>
        <v>0</v>
      </c>
      <c r="X203">
        <f>IF($J$26&gt;22,0,$D$26)</f>
        <v>0</v>
      </c>
      <c r="Y203">
        <f>IF($J$26&gt;23,0,$D$26)</f>
        <v>0</v>
      </c>
      <c r="Z203">
        <f>IF($J$26&gt;24,0,$D$26)</f>
        <v>0</v>
      </c>
      <c r="AA203">
        <f>IF($J$26&gt;25,0,$D$26)</f>
        <v>0</v>
      </c>
      <c r="AB203">
        <f>IF($J$26&gt;26,0,$D$26)</f>
        <v>0</v>
      </c>
      <c r="AC203">
        <f>IF($J$26&gt;27,0,$D$26)</f>
        <v>0</v>
      </c>
      <c r="AD203">
        <f>IF($J$26&gt;28,0,$D$26)</f>
        <v>0</v>
      </c>
      <c r="AE203">
        <f>IF($J$26&gt;29,0,$D$26)</f>
        <v>0</v>
      </c>
      <c r="AF203">
        <f>IF($J$26&gt;30,0,$D$26)</f>
        <v>0</v>
      </c>
      <c r="AG203">
        <f>IF($J$26&gt;31,0,$D$26)</f>
        <v>0</v>
      </c>
      <c r="AH203">
        <f>IF($J$26&gt;32,0,$D$26)</f>
        <v>0</v>
      </c>
      <c r="AI203">
        <f>IF($J$26&gt;33,0,$D$26)</f>
        <v>0</v>
      </c>
      <c r="AJ203">
        <f>IF($J$26&gt;34,0,$D$26)</f>
        <v>0</v>
      </c>
      <c r="AK203">
        <f>IF($J$26&gt;35,0,$D$26)</f>
        <v>0</v>
      </c>
    </row>
    <row r="204" spans="1:37" x14ac:dyDescent="0.35">
      <c r="A204" t="s">
        <v>831</v>
      </c>
      <c r="C204">
        <f>IF($K$20&gt;1,0,$E$20)</f>
        <v>0</v>
      </c>
      <c r="D204">
        <f>IF($K$20&gt;2,0,$E$20)</f>
        <v>0</v>
      </c>
      <c r="E204">
        <f>IF($K$20&gt;3,0,$E$20)</f>
        <v>0</v>
      </c>
      <c r="F204">
        <f>IF($K$20&gt;4,0,$E$20)</f>
        <v>0</v>
      </c>
      <c r="G204">
        <f>IF($K$20&gt;5,0,$E$20)</f>
        <v>0</v>
      </c>
      <c r="H204">
        <f>IF($K$20&gt;6,0,$E$20)</f>
        <v>0</v>
      </c>
      <c r="I204">
        <f>IF($K$20&gt;7,0,$E$20)</f>
        <v>0</v>
      </c>
      <c r="J204">
        <f>IF($K$20&gt;8,0,$E$20)</f>
        <v>0</v>
      </c>
      <c r="K204">
        <f>IF($K$20&gt;9,0,$E$20)</f>
        <v>0</v>
      </c>
      <c r="L204">
        <f>IF($K$20&gt;10,0,$E$20)</f>
        <v>0</v>
      </c>
      <c r="M204">
        <f>IF($K$20&gt;11,0,$E$20)</f>
        <v>0</v>
      </c>
      <c r="N204">
        <f>IF($K$20&gt;12,0,$E$20)</f>
        <v>0</v>
      </c>
      <c r="O204">
        <f>IF($K$20&gt;13,0,$E$20)</f>
        <v>0</v>
      </c>
      <c r="P204">
        <f>IF($K$20&gt;14,0,$E$20)</f>
        <v>0</v>
      </c>
      <c r="Q204">
        <f>IF($K$20&gt;15,0,$E$20)</f>
        <v>0</v>
      </c>
      <c r="R204">
        <f>IF($K$20&gt;16,0,$E$20)</f>
        <v>0</v>
      </c>
      <c r="S204">
        <f>IF($K$20&gt;17,0,$E$20)</f>
        <v>0</v>
      </c>
      <c r="T204">
        <f>IF($K$20&gt;18,0,$E$20)</f>
        <v>0</v>
      </c>
      <c r="U204">
        <f>IF($K$20&gt;19,0,$E$20)</f>
        <v>0</v>
      </c>
      <c r="V204">
        <f>IF($K$20&gt;20,0,$E$20)</f>
        <v>0</v>
      </c>
      <c r="W204">
        <f>IF($K$20&gt;21,0,$E$20)</f>
        <v>0</v>
      </c>
      <c r="X204">
        <f>IF($K$20&gt;22,0,$E$20)</f>
        <v>0</v>
      </c>
      <c r="Y204">
        <f>IF($K$20&gt;23,0,$E$20)</f>
        <v>0</v>
      </c>
      <c r="Z204">
        <f>IF($K$20&gt;24,0,$E$20)</f>
        <v>0</v>
      </c>
      <c r="AA204">
        <f>IF($K$20&gt;25,0,$E$20)</f>
        <v>0</v>
      </c>
      <c r="AB204">
        <f>IF($K$20&gt;26,0,$E$20)</f>
        <v>0</v>
      </c>
      <c r="AC204">
        <f>IF($K$20&gt;27,0,$E$20)</f>
        <v>0</v>
      </c>
      <c r="AD204">
        <f>IF($K$20&gt;28,0,$E$20)</f>
        <v>0</v>
      </c>
      <c r="AE204">
        <f>IF($K$20&gt;29,0,$E$20)</f>
        <v>0</v>
      </c>
      <c r="AF204">
        <f>IF($K$20&gt;30,0,$E$20)</f>
        <v>0</v>
      </c>
      <c r="AG204">
        <f>IF($K$20&gt;31,0,$E$20)</f>
        <v>0</v>
      </c>
      <c r="AH204">
        <f>IF($K$20&gt;32,0,$E$20)</f>
        <v>0</v>
      </c>
      <c r="AI204">
        <f>IF($K$20&gt;33,0,$E$20)</f>
        <v>0</v>
      </c>
      <c r="AJ204">
        <f>IF($K$20&gt;34,0,$E$20)</f>
        <v>0</v>
      </c>
      <c r="AK204">
        <f>IF($K$20&gt;35,0,$E$20)</f>
        <v>0</v>
      </c>
    </row>
    <row r="205" spans="1:37" x14ac:dyDescent="0.35">
      <c r="A205" t="s">
        <v>832</v>
      </c>
      <c r="C205">
        <f>IF($K$21&gt;1,0,$E$21)</f>
        <v>0</v>
      </c>
      <c r="D205">
        <f>IF($K$21&gt;2,0,$E$21)</f>
        <v>0</v>
      </c>
      <c r="E205">
        <f>IF($K$21&gt;3,0,$E$21)</f>
        <v>0</v>
      </c>
      <c r="F205">
        <f>IF($K$21&gt;4,0,$E$21)</f>
        <v>0</v>
      </c>
      <c r="G205">
        <f>IF($K$21&gt;5,0,$E$21)</f>
        <v>0</v>
      </c>
      <c r="H205">
        <f>IF($K$21&gt;6,0,$E$21)</f>
        <v>0</v>
      </c>
      <c r="I205">
        <f>IF($K$21&gt;7,0,$E$21)</f>
        <v>0</v>
      </c>
      <c r="J205">
        <f>IF($K$21&gt;8,0,$E$21)</f>
        <v>0</v>
      </c>
      <c r="K205">
        <f>IF($K$21&gt;9,0,$E$21)</f>
        <v>0</v>
      </c>
      <c r="L205">
        <f>IF($K$21&gt;10,0,$E$21)</f>
        <v>0</v>
      </c>
      <c r="M205">
        <f>IF($K$21&gt;11,0,$E$21)</f>
        <v>0</v>
      </c>
      <c r="N205">
        <f>IF($K$21&gt;12,0,$E$21)</f>
        <v>0</v>
      </c>
      <c r="O205">
        <f>IF($K$21&gt;13,0,$E$21)</f>
        <v>0</v>
      </c>
      <c r="P205">
        <f>IF($K$21&gt;14,0,$E$21)</f>
        <v>0</v>
      </c>
      <c r="Q205">
        <f>IF($K$21&gt;15,0,$E$21)</f>
        <v>0</v>
      </c>
      <c r="R205">
        <f>IF($K$21&gt;16,0,$E$21)</f>
        <v>0</v>
      </c>
      <c r="S205">
        <f>IF($K$21&gt;17,0,$E$21)</f>
        <v>0</v>
      </c>
      <c r="T205">
        <f>IF($K$21&gt;18,0,$E$21)</f>
        <v>0</v>
      </c>
      <c r="U205">
        <f>IF($K$21&gt;19,0,$E$21)</f>
        <v>0</v>
      </c>
      <c r="V205">
        <f>IF($K$21&gt;20,0,$E$21)</f>
        <v>0</v>
      </c>
      <c r="W205">
        <f>IF($K$21&gt;21,0,$E$21)</f>
        <v>0</v>
      </c>
      <c r="X205">
        <f>IF($K$21&gt;22,0,$E$21)</f>
        <v>0</v>
      </c>
      <c r="Y205">
        <f>IF($K$21&gt;23,0,$E$21)</f>
        <v>0</v>
      </c>
      <c r="Z205">
        <f>IF($K$21&gt;24,0,$E$21)</f>
        <v>0</v>
      </c>
      <c r="AA205">
        <f>IF($K$21&gt;25,0,$E$21)</f>
        <v>0</v>
      </c>
      <c r="AB205">
        <f>IF($K$21&gt;26,0,$E$21)</f>
        <v>0</v>
      </c>
      <c r="AC205">
        <f>IF($K$21&gt;27,0,$E$21)</f>
        <v>0</v>
      </c>
      <c r="AD205">
        <f>IF($K$21&gt;28,0,$E$21)</f>
        <v>0</v>
      </c>
      <c r="AE205">
        <f>IF($K$21&gt;29,0,$E$21)</f>
        <v>0</v>
      </c>
      <c r="AF205">
        <f>IF($K$21&gt;30,0,$E$21)</f>
        <v>0</v>
      </c>
      <c r="AG205">
        <f>IF($K$21&gt;31,0,$E$21)</f>
        <v>0</v>
      </c>
      <c r="AH205">
        <f>IF($K$21&gt;32,0,$E$21)</f>
        <v>0</v>
      </c>
      <c r="AI205">
        <f>IF($K$21&gt;33,0,$E$21)</f>
        <v>0</v>
      </c>
      <c r="AJ205">
        <f>IF($K$21&gt;34,0,$E$21)</f>
        <v>0</v>
      </c>
      <c r="AK205">
        <f>IF($K$21&gt;35,0,$E$21)</f>
        <v>0</v>
      </c>
    </row>
    <row r="206" spans="1:37" x14ac:dyDescent="0.35">
      <c r="A206" t="s">
        <v>833</v>
      </c>
      <c r="C206">
        <f>IF($K$22&gt;1,0,$E$22)</f>
        <v>0</v>
      </c>
      <c r="D206">
        <f>IF($K$22&gt;2,0,$E$22)</f>
        <v>0</v>
      </c>
      <c r="E206">
        <f>IF($K$22&gt;3,0,$E$22)</f>
        <v>0</v>
      </c>
      <c r="F206">
        <f>IF($K$22&gt;4,0,$E$22)</f>
        <v>0</v>
      </c>
      <c r="G206">
        <f>IF($K$22&gt;5,0,$E$22)</f>
        <v>0</v>
      </c>
      <c r="H206">
        <f>IF($K$22&gt;6,0,$E$22)</f>
        <v>0</v>
      </c>
      <c r="I206">
        <f>IF($K$22&gt;7,0,$E$22)</f>
        <v>0</v>
      </c>
      <c r="J206">
        <f>IF($K$22&gt;8,0,$E$22)</f>
        <v>0</v>
      </c>
      <c r="K206">
        <f>IF($K$22&gt;9,0,$E$22)</f>
        <v>0</v>
      </c>
      <c r="L206">
        <f>IF($K$22&gt;10,0,$E$22)</f>
        <v>0</v>
      </c>
      <c r="M206">
        <f>IF($K$22&gt;11,0,$E$22)</f>
        <v>0</v>
      </c>
      <c r="N206">
        <f>IF($K$22&gt;12,0,$E$22)</f>
        <v>0</v>
      </c>
      <c r="O206">
        <f>IF($K$22&gt;13,0,$E$22)</f>
        <v>0</v>
      </c>
      <c r="P206">
        <f>IF($K$22&gt;14,0,$E$22)</f>
        <v>0</v>
      </c>
      <c r="Q206">
        <f>IF($K$22&gt;15,0,$E$22)</f>
        <v>0</v>
      </c>
      <c r="R206">
        <f>IF($K$22&gt;16,0,$E$22)</f>
        <v>0</v>
      </c>
      <c r="S206">
        <f>IF($K$22&gt;17,0,$E$22)</f>
        <v>0</v>
      </c>
      <c r="T206">
        <f>IF($K$22&gt;18,0,$E$22)</f>
        <v>0</v>
      </c>
      <c r="U206">
        <f>IF($K$22&gt;19,0,$E$22)</f>
        <v>0</v>
      </c>
      <c r="V206">
        <f>IF($K$22&gt;20,0,$E$22)</f>
        <v>0</v>
      </c>
      <c r="W206">
        <f>IF($K$22&gt;21,0,$E$22)</f>
        <v>0</v>
      </c>
      <c r="X206">
        <f>IF($K$22&gt;22,0,$E$22)</f>
        <v>0</v>
      </c>
      <c r="Y206">
        <f>IF($K$22&gt;23,0,$E$22)</f>
        <v>0</v>
      </c>
      <c r="Z206">
        <f>IF($K$22&gt;24,0,$E$22)</f>
        <v>0</v>
      </c>
      <c r="AA206">
        <f>IF($K$22&gt;25,0,$E$22)</f>
        <v>0</v>
      </c>
      <c r="AB206">
        <f>IF($K$22&gt;26,0,$E$22)</f>
        <v>0</v>
      </c>
      <c r="AC206">
        <f>IF($K$22&gt;27,0,$E$22)</f>
        <v>0</v>
      </c>
      <c r="AD206">
        <f>IF($K$22&gt;28,0,$E$22)</f>
        <v>0</v>
      </c>
      <c r="AE206">
        <f>IF($K$22&gt;29,0,$E$22)</f>
        <v>0</v>
      </c>
      <c r="AF206">
        <f>IF($K$22&gt;30,0,$E$22)</f>
        <v>0</v>
      </c>
      <c r="AG206">
        <f>IF($K$22&gt;31,0,$E$22)</f>
        <v>0</v>
      </c>
      <c r="AH206">
        <f>IF($K$22&gt;32,0,$E$22)</f>
        <v>0</v>
      </c>
      <c r="AI206">
        <f>IF($K$22&gt;33,0,$E$22)</f>
        <v>0</v>
      </c>
      <c r="AJ206">
        <f>IF($K$22&gt;34,0,$E$22)</f>
        <v>0</v>
      </c>
      <c r="AK206">
        <f>IF($K$22&gt;35,0,$E$22)</f>
        <v>0</v>
      </c>
    </row>
    <row r="207" spans="1:37" x14ac:dyDescent="0.35">
      <c r="A207" t="s">
        <v>834</v>
      </c>
      <c r="C207">
        <f>IF($K$23&gt;1,0,$E$23)</f>
        <v>0</v>
      </c>
      <c r="D207">
        <f>IF($K$23&gt;2,0,$E$23)</f>
        <v>0</v>
      </c>
      <c r="E207">
        <f>IF($K$23&gt;3,0,$E$23)</f>
        <v>0</v>
      </c>
      <c r="F207">
        <f>IF($K$23&gt;4,0,$E$23)</f>
        <v>0</v>
      </c>
      <c r="G207">
        <f>IF($K$23&gt;5,0,$E$23)</f>
        <v>0</v>
      </c>
      <c r="H207">
        <f>IF($K$23&gt;6,0,$E$23)</f>
        <v>0</v>
      </c>
      <c r="I207">
        <f>IF($K$23&gt;7,0,$E$23)</f>
        <v>0</v>
      </c>
      <c r="J207">
        <f>IF($K$23&gt;8,0,$E$23)</f>
        <v>0</v>
      </c>
      <c r="K207">
        <f>IF($K$23&gt;9,0,$E$23)</f>
        <v>0</v>
      </c>
      <c r="L207">
        <f>IF($K$23&gt;10,0,$E$23)</f>
        <v>0</v>
      </c>
      <c r="M207">
        <f>IF($K$23&gt;11,0,$E$23)</f>
        <v>0</v>
      </c>
      <c r="N207">
        <f>IF($K$23&gt;12,0,$E$23)</f>
        <v>0</v>
      </c>
      <c r="O207">
        <f>IF($K$23&gt;13,0,$E$23)</f>
        <v>0</v>
      </c>
      <c r="P207">
        <f>IF($K$23&gt;14,0,$E$23)</f>
        <v>0</v>
      </c>
      <c r="Q207">
        <f>IF($K$23&gt;15,0,$E$23)</f>
        <v>0</v>
      </c>
      <c r="R207">
        <f>IF($K$23&gt;16,0,$E$23)</f>
        <v>0</v>
      </c>
      <c r="S207">
        <f>IF($K$23&gt;17,0,$E$23)</f>
        <v>0</v>
      </c>
      <c r="T207">
        <f>IF($K$23&gt;18,0,$E$23)</f>
        <v>0</v>
      </c>
      <c r="U207">
        <f>IF($K$23&gt;19,0,$E$23)</f>
        <v>0</v>
      </c>
      <c r="V207">
        <f>IF($K$23&gt;20,0,$E$23)</f>
        <v>0</v>
      </c>
      <c r="W207">
        <f>IF($K$23&gt;21,0,$E$23)</f>
        <v>0</v>
      </c>
      <c r="X207">
        <f>IF($K$23&gt;22,0,$E$23)</f>
        <v>0</v>
      </c>
      <c r="Y207">
        <f>IF($K$23&gt;23,0,$E$23)</f>
        <v>0</v>
      </c>
      <c r="Z207">
        <f>IF($K$23&gt;24,0,$E$23)</f>
        <v>0</v>
      </c>
      <c r="AA207">
        <f>IF($K$23&gt;25,0,$E$23)</f>
        <v>0</v>
      </c>
      <c r="AB207">
        <f>IF($K$23&gt;26,0,$E$23)</f>
        <v>0</v>
      </c>
      <c r="AC207">
        <f>IF($K$23&gt;27,0,$E$23)</f>
        <v>0</v>
      </c>
      <c r="AD207">
        <f>IF($K$23&gt;28,0,$E$23)</f>
        <v>0</v>
      </c>
      <c r="AE207">
        <f>IF($K$23&gt;29,0,$E$23)</f>
        <v>0</v>
      </c>
      <c r="AF207">
        <f>IF($K$23&gt;30,0,$E$23)</f>
        <v>0</v>
      </c>
      <c r="AG207">
        <f>IF($K$23&gt;31,0,$E$23)</f>
        <v>0</v>
      </c>
      <c r="AH207">
        <f>IF($K$23&gt;32,0,$E$23)</f>
        <v>0</v>
      </c>
      <c r="AI207">
        <f>IF($K$23&gt;33,0,$E$23)</f>
        <v>0</v>
      </c>
      <c r="AJ207">
        <f>IF($K$23&gt;34,0,$E$23)</f>
        <v>0</v>
      </c>
      <c r="AK207">
        <f>IF($K$23&gt;35,0,$E$23)</f>
        <v>0</v>
      </c>
    </row>
    <row r="208" spans="1:37" x14ac:dyDescent="0.35">
      <c r="A208" t="s">
        <v>835</v>
      </c>
      <c r="C208">
        <f>IF($K$24&gt;1,0,$E$24)</f>
        <v>0</v>
      </c>
      <c r="D208">
        <f>IF($K$24&gt;2,0,$E$24)</f>
        <v>0</v>
      </c>
      <c r="E208">
        <f>IF($K$24&gt;3,0,$E$24)</f>
        <v>0</v>
      </c>
      <c r="F208">
        <f>IF($K$24&gt;4,0,$E$24)</f>
        <v>0</v>
      </c>
      <c r="G208">
        <f>IF($K$24&gt;5,0,$E$24)</f>
        <v>0</v>
      </c>
      <c r="H208">
        <f>IF($K$24&gt;6,0,$E$24)</f>
        <v>0</v>
      </c>
      <c r="I208">
        <f>IF($K$24&gt;7,0,$E$24)</f>
        <v>0</v>
      </c>
      <c r="J208">
        <f>IF($K$24&gt;8,0,$E$24)</f>
        <v>0</v>
      </c>
      <c r="K208">
        <f>IF($K$24&gt;9,0,$E$24)</f>
        <v>0</v>
      </c>
      <c r="L208">
        <f>IF($K$24&gt;10,0,$E$24)</f>
        <v>0</v>
      </c>
      <c r="M208">
        <f>IF($K$24&gt;11,0,$E$24)</f>
        <v>0</v>
      </c>
      <c r="N208">
        <f>IF($K$24&gt;12,0,$E$24)</f>
        <v>0</v>
      </c>
      <c r="O208">
        <f>IF($K$24&gt;13,0,$E$24)</f>
        <v>0</v>
      </c>
      <c r="P208">
        <f>IF($K$24&gt;14,0,$E$24)</f>
        <v>0</v>
      </c>
      <c r="Q208">
        <f>IF($K$24&gt;15,0,$E$24)</f>
        <v>0</v>
      </c>
      <c r="R208">
        <f>IF($K$24&gt;16,0,$E$24)</f>
        <v>0</v>
      </c>
      <c r="S208">
        <f>IF($K$24&gt;17,0,$E$24)</f>
        <v>0</v>
      </c>
      <c r="T208">
        <f>IF($K$24&gt;18,0,$E$24)</f>
        <v>0</v>
      </c>
      <c r="U208">
        <f>IF($K$24&gt;19,0,$E$24)</f>
        <v>0</v>
      </c>
      <c r="V208">
        <f>IF($K$24&gt;20,0,$E$24)</f>
        <v>0</v>
      </c>
      <c r="W208">
        <f>IF($K$24&gt;21,0,$E$24)</f>
        <v>0</v>
      </c>
      <c r="X208">
        <f>IF($K$24&gt;22,0,$E$24)</f>
        <v>0</v>
      </c>
      <c r="Y208">
        <f>IF($K$24&gt;23,0,$E$24)</f>
        <v>0</v>
      </c>
      <c r="Z208">
        <f>IF($K$24&gt;24,0,$E$24)</f>
        <v>0</v>
      </c>
      <c r="AA208">
        <f>IF($K$24&gt;25,0,$E$24)</f>
        <v>0</v>
      </c>
      <c r="AB208">
        <f>IF($K$24&gt;26,0,$E$24)</f>
        <v>0</v>
      </c>
      <c r="AC208">
        <f>IF($K$24&gt;27,0,$E$24)</f>
        <v>0</v>
      </c>
      <c r="AD208">
        <f>IF($K$24&gt;28,0,$E$24)</f>
        <v>0</v>
      </c>
      <c r="AE208">
        <f>IF($K$24&gt;29,0,$E$24)</f>
        <v>0</v>
      </c>
      <c r="AF208">
        <f>IF($K$24&gt;30,0,$E$24)</f>
        <v>0</v>
      </c>
      <c r="AG208">
        <f>IF($K$24&gt;31,0,$E$24)</f>
        <v>0</v>
      </c>
      <c r="AH208">
        <f>IF($K$24&gt;32,0,$E$24)</f>
        <v>0</v>
      </c>
      <c r="AI208">
        <f>IF($K$24&gt;33,0,$E$24)</f>
        <v>0</v>
      </c>
      <c r="AJ208">
        <f>IF($K$24&gt;34,0,$E$24)</f>
        <v>0</v>
      </c>
      <c r="AK208">
        <f>IF($K$24&gt;35,0,$E$24)</f>
        <v>0</v>
      </c>
    </row>
    <row r="209" spans="1:37" x14ac:dyDescent="0.35">
      <c r="A209" t="s">
        <v>836</v>
      </c>
      <c r="C209">
        <f>IF($K$25&gt;1,0,$E$25)</f>
        <v>0</v>
      </c>
      <c r="D209">
        <f>IF($K$25&gt;2,0,$E$25)</f>
        <v>0</v>
      </c>
      <c r="E209">
        <f>IF($K$25&gt;3,0,$E$25)</f>
        <v>0</v>
      </c>
      <c r="F209">
        <f>IF($K$25&gt;4,0,$E$25)</f>
        <v>0</v>
      </c>
      <c r="G209">
        <f>IF($K$25&gt;5,0,$E$25)</f>
        <v>0</v>
      </c>
      <c r="H209">
        <f>IF($K$25&gt;6,0,$E$25)</f>
        <v>0</v>
      </c>
      <c r="I209">
        <f>IF($K$25&gt;7,0,$E$25)</f>
        <v>0</v>
      </c>
      <c r="J209">
        <f>IF($K$25&gt;8,0,$E$25)</f>
        <v>0</v>
      </c>
      <c r="K209">
        <f>IF($K$25&gt;9,0,$E$25)</f>
        <v>0</v>
      </c>
      <c r="L209">
        <f>IF($K$25&gt;10,0,$E$25)</f>
        <v>0</v>
      </c>
      <c r="M209">
        <f>IF($K$25&gt;11,0,$E$25)</f>
        <v>0</v>
      </c>
      <c r="N209">
        <f>IF($K$25&gt;12,0,$E$25)</f>
        <v>0</v>
      </c>
      <c r="O209">
        <f>IF($K$25&gt;13,0,$E$25)</f>
        <v>0</v>
      </c>
      <c r="P209">
        <f>IF($K$25&gt;14,0,$E$25)</f>
        <v>0</v>
      </c>
      <c r="Q209">
        <f>IF($K$25&gt;15,0,$E$25)</f>
        <v>0</v>
      </c>
      <c r="R209">
        <f>IF($K$25&gt;16,0,$E$25)</f>
        <v>0</v>
      </c>
      <c r="S209">
        <f>IF($K$25&gt;17,0,$E$25)</f>
        <v>0</v>
      </c>
      <c r="T209">
        <f>IF($K$25&gt;18,0,$E$25)</f>
        <v>0</v>
      </c>
      <c r="U209">
        <f>IF($K$25&gt;19,0,$E$25)</f>
        <v>0</v>
      </c>
      <c r="V209">
        <f>IF($K$25&gt;20,0,$E$25)</f>
        <v>0</v>
      </c>
      <c r="W209">
        <f>IF($K$25&gt;21,0,$E$25)</f>
        <v>0</v>
      </c>
      <c r="X209">
        <f>IF($K$25&gt;22,0,$E$25)</f>
        <v>0</v>
      </c>
      <c r="Y209">
        <f>IF($K$25&gt;23,0,$E$25)</f>
        <v>0</v>
      </c>
      <c r="Z209">
        <f>IF($K$25&gt;24,0,$E$25)</f>
        <v>0</v>
      </c>
      <c r="AA209">
        <f>IF($K$25&gt;25,0,$E$25)</f>
        <v>0</v>
      </c>
      <c r="AB209">
        <f>IF($K$25&gt;26,0,$E$25)</f>
        <v>0</v>
      </c>
      <c r="AC209">
        <f>IF($K$25&gt;27,0,$E$25)</f>
        <v>0</v>
      </c>
      <c r="AD209">
        <f>IF($K$25&gt;28,0,$E$25)</f>
        <v>0</v>
      </c>
      <c r="AE209">
        <f>IF($K$25&gt;29,0,$E$25)</f>
        <v>0</v>
      </c>
      <c r="AF209">
        <f>IF($K$25&gt;30,0,$E$25)</f>
        <v>0</v>
      </c>
      <c r="AG209">
        <f>IF($K$25&gt;31,0,$E$25)</f>
        <v>0</v>
      </c>
      <c r="AH209">
        <f>IF($K$25&gt;32,0,$E$25)</f>
        <v>0</v>
      </c>
      <c r="AI209">
        <f>IF($K$25&gt;33,0,$E$25)</f>
        <v>0</v>
      </c>
      <c r="AJ209">
        <f>IF($K$25&gt;34,0,$E$25)</f>
        <v>0</v>
      </c>
      <c r="AK209">
        <f>IF($K$25&gt;35,0,$E$25)</f>
        <v>0</v>
      </c>
    </row>
    <row r="210" spans="1:37" x14ac:dyDescent="0.35">
      <c r="A210" t="s">
        <v>837</v>
      </c>
      <c r="C210">
        <f>IF($K$26&gt;1,0,$E$26)</f>
        <v>0</v>
      </c>
      <c r="D210">
        <f>IF($K$26&gt;2,0,$E$26)</f>
        <v>0</v>
      </c>
      <c r="E210">
        <f>IF($K$26&gt;3,0,$E$26)</f>
        <v>0</v>
      </c>
      <c r="F210">
        <f>IF($K$26&gt;4,0,$E$26)</f>
        <v>0</v>
      </c>
      <c r="G210">
        <f>IF($K$26&gt;5,0,$E$26)</f>
        <v>0</v>
      </c>
      <c r="H210">
        <f>IF($K$26&gt;6,0,$E$26)</f>
        <v>0</v>
      </c>
      <c r="I210">
        <f>IF($K$26&gt;7,0,$E$26)</f>
        <v>0</v>
      </c>
      <c r="J210">
        <f>IF($K$26&gt;8,0,$E$26)</f>
        <v>0</v>
      </c>
      <c r="K210">
        <f>IF($K$26&gt;9,0,$E$26)</f>
        <v>0</v>
      </c>
      <c r="L210">
        <f>IF($K$26&gt;10,0,$E$26)</f>
        <v>0</v>
      </c>
      <c r="M210">
        <f>IF($K$26&gt;11,0,$E$26)</f>
        <v>0</v>
      </c>
      <c r="N210">
        <f>IF($K$26&gt;12,0,$E$26)</f>
        <v>0</v>
      </c>
      <c r="O210">
        <f>IF($K$26&gt;13,0,$E$26)</f>
        <v>0</v>
      </c>
      <c r="P210">
        <f>IF($K$26&gt;14,0,$E$26)</f>
        <v>0</v>
      </c>
      <c r="Q210">
        <f>IF($K$26&gt;15,0,$E$26)</f>
        <v>0</v>
      </c>
      <c r="R210">
        <f>IF($K$26&gt;16,0,$E$26)</f>
        <v>0</v>
      </c>
      <c r="S210">
        <f>IF($K$26&gt;17,0,$E$26)</f>
        <v>0</v>
      </c>
      <c r="T210">
        <f>IF($K$26&gt;18,0,$E$26)</f>
        <v>0</v>
      </c>
      <c r="U210">
        <f>IF($K$26&gt;19,0,$E$26)</f>
        <v>0</v>
      </c>
      <c r="V210">
        <f>IF($K$26&gt;20,0,$E$26)</f>
        <v>0</v>
      </c>
      <c r="W210">
        <f>IF($K$26&gt;21,0,$E$26)</f>
        <v>0</v>
      </c>
      <c r="X210">
        <f>IF($K$26&gt;22,0,$E$26)</f>
        <v>0</v>
      </c>
      <c r="Y210">
        <f>IF($K$26&gt;23,0,$E$26)</f>
        <v>0</v>
      </c>
      <c r="Z210">
        <f>IF($K$26&gt;24,0,$E$26)</f>
        <v>0</v>
      </c>
      <c r="AA210">
        <f>IF($K$26&gt;25,0,$E$26)</f>
        <v>0</v>
      </c>
      <c r="AB210">
        <f>IF($K$26&gt;26,0,$E$26)</f>
        <v>0</v>
      </c>
      <c r="AC210">
        <f>IF($K$26&gt;27,0,$E$26)</f>
        <v>0</v>
      </c>
      <c r="AD210">
        <f>IF($K$26&gt;28,0,$E$26)</f>
        <v>0</v>
      </c>
      <c r="AE210">
        <f>IF($K$26&gt;29,0,$E$26)</f>
        <v>0</v>
      </c>
      <c r="AF210">
        <f>IF($K$26&gt;30,0,$E$26)</f>
        <v>0</v>
      </c>
      <c r="AG210">
        <f>IF($K$26&gt;31,0,$E$26)</f>
        <v>0</v>
      </c>
      <c r="AH210">
        <f>IF($K$26&gt;32,0,$E$26)</f>
        <v>0</v>
      </c>
      <c r="AI210">
        <f>IF($K$26&gt;33,0,$E$26)</f>
        <v>0</v>
      </c>
      <c r="AJ210">
        <f>IF($K$26&gt;34,0,$E$26)</f>
        <v>0</v>
      </c>
      <c r="AK210">
        <f>IF($K$26&gt;35,0,$E$26)</f>
        <v>0</v>
      </c>
    </row>
    <row r="211" spans="1:37" x14ac:dyDescent="0.35">
      <c r="A211" t="s">
        <v>838</v>
      </c>
      <c r="C211">
        <f>IF($L$20&gt;1,0,$F$20)</f>
        <v>0</v>
      </c>
      <c r="D211">
        <f>IF($L$20&gt;2,0,$F$20)</f>
        <v>0</v>
      </c>
      <c r="E211">
        <f>IF($L$20&gt;3,0,$F$20)</f>
        <v>0</v>
      </c>
      <c r="F211">
        <f>IF($L$20&gt;4,0,$F$20)</f>
        <v>0</v>
      </c>
      <c r="G211">
        <f>IF($L$20&gt;5,0,$F$20)</f>
        <v>0</v>
      </c>
      <c r="H211">
        <f>IF($L$20&gt;6,0,$F$20)</f>
        <v>0</v>
      </c>
      <c r="I211">
        <f>IF($L$20&gt;7,0,$F$20)</f>
        <v>0</v>
      </c>
      <c r="J211">
        <f>IF($L$20&gt;8,0,$F$20)</f>
        <v>0</v>
      </c>
      <c r="K211">
        <f>IF($L$20&gt;9,0,$F$20)</f>
        <v>0</v>
      </c>
      <c r="L211">
        <f>IF($L$20&gt;10,0,$F$20)</f>
        <v>0</v>
      </c>
      <c r="M211">
        <f>IF($L$20&gt;11,0,$F$20)</f>
        <v>0</v>
      </c>
      <c r="N211">
        <f>IF($L$20&gt;12,0,$F$20)</f>
        <v>0</v>
      </c>
      <c r="O211">
        <f>IF($L$20&gt;13,0,$F$20)</f>
        <v>0</v>
      </c>
      <c r="P211">
        <f>IF($L$20&gt;14,0,$F$20)</f>
        <v>0</v>
      </c>
      <c r="Q211">
        <f>IF($L$20&gt;15,0,$F$20)</f>
        <v>0</v>
      </c>
      <c r="R211">
        <f>IF($L$20&gt;16,0,$F$20)</f>
        <v>0</v>
      </c>
      <c r="S211">
        <f>IF($L$20&gt;17,0,$F$20)</f>
        <v>0</v>
      </c>
      <c r="T211">
        <f>IF($L$20&gt;18,0,$F$20)</f>
        <v>0</v>
      </c>
      <c r="U211">
        <f>IF($L$20&gt;19,0,$F$20)</f>
        <v>0</v>
      </c>
      <c r="V211">
        <f>IF($L$20&gt;20,0,$F$20)</f>
        <v>0</v>
      </c>
      <c r="W211">
        <f>IF($L$20&gt;21,0,$F$20)</f>
        <v>0</v>
      </c>
      <c r="X211">
        <f>IF($L$20&gt;22,0,$F$20)</f>
        <v>0</v>
      </c>
      <c r="Y211">
        <f>IF($L$20&gt;23,0,$F$20)</f>
        <v>0</v>
      </c>
      <c r="Z211">
        <f>IF($L$20&gt;24,0,$F$20)</f>
        <v>0</v>
      </c>
      <c r="AA211">
        <f>IF($L$20&gt;25,0,$F$20)</f>
        <v>0</v>
      </c>
      <c r="AB211">
        <f>IF($L$20&gt;26,0,$F$20)</f>
        <v>0</v>
      </c>
      <c r="AC211">
        <f>IF($L$20&gt;27,0,$F$20)</f>
        <v>0</v>
      </c>
      <c r="AD211">
        <f>IF($L$20&gt;28,0,$F$20)</f>
        <v>0</v>
      </c>
      <c r="AE211">
        <f>IF($L$20&gt;29,0,$F$20)</f>
        <v>0</v>
      </c>
      <c r="AF211">
        <f>IF($L$20&gt;30,0,$F$20)</f>
        <v>0</v>
      </c>
      <c r="AG211">
        <f>IF($L$20&gt;31,0,$F$20)</f>
        <v>0</v>
      </c>
      <c r="AH211">
        <f>IF($L$20&gt;32,0,$F$20)</f>
        <v>0</v>
      </c>
      <c r="AI211">
        <f>IF($L$20&gt;33,0,$F$20)</f>
        <v>0</v>
      </c>
      <c r="AJ211">
        <f>IF($L$20&gt;34,0,$F$20)</f>
        <v>0</v>
      </c>
      <c r="AK211">
        <f>IF($L$20&gt;35,0,$F$20)</f>
        <v>0</v>
      </c>
    </row>
    <row r="212" spans="1:37" x14ac:dyDescent="0.35">
      <c r="A212" t="s">
        <v>839</v>
      </c>
      <c r="C212">
        <f>IF($L$21&gt;1,0,$F$21)</f>
        <v>0</v>
      </c>
      <c r="D212">
        <f>IF($L$21&gt;2,0,$F$21)</f>
        <v>0</v>
      </c>
      <c r="E212">
        <f>IF($L$21&gt;3,0,$F$21)</f>
        <v>0</v>
      </c>
      <c r="F212">
        <f>IF($L$21&gt;4,0,$F$21)</f>
        <v>0</v>
      </c>
      <c r="G212">
        <f>IF($L$21&gt;5,0,$F$21)</f>
        <v>0</v>
      </c>
      <c r="H212">
        <f>IF($L$21&gt;6,0,$F$21)</f>
        <v>0</v>
      </c>
      <c r="I212">
        <f>IF($L$21&gt;7,0,$F$21)</f>
        <v>0</v>
      </c>
      <c r="J212">
        <f>IF($L$21&gt;8,0,$F$21)</f>
        <v>0</v>
      </c>
      <c r="K212">
        <f>IF($L$21&gt;9,0,$F$21)</f>
        <v>0</v>
      </c>
      <c r="L212">
        <f>IF($L$21&gt;10,0,$F$21)</f>
        <v>0</v>
      </c>
      <c r="M212">
        <f>IF($L$21&gt;11,0,$F$21)</f>
        <v>0</v>
      </c>
      <c r="N212">
        <f>IF($L$21&gt;12,0,$F$21)</f>
        <v>0</v>
      </c>
      <c r="O212">
        <f>IF($L$21&gt;13,0,$F$21)</f>
        <v>0</v>
      </c>
      <c r="P212">
        <f>IF($L$21&gt;14,0,$F$21)</f>
        <v>0</v>
      </c>
      <c r="Q212">
        <f>IF($L$21&gt;15,0,$F$21)</f>
        <v>0</v>
      </c>
      <c r="R212">
        <f>IF($L$21&gt;16,0,$F$21)</f>
        <v>0</v>
      </c>
      <c r="S212">
        <f>IF($L$21&gt;17,0,$F$21)</f>
        <v>0</v>
      </c>
      <c r="T212">
        <f>IF($L$21&gt;18,0,$F$21)</f>
        <v>0</v>
      </c>
      <c r="U212">
        <f>IF($L$21&gt;19,0,$F$21)</f>
        <v>0</v>
      </c>
      <c r="V212">
        <f>IF($L$21&gt;20,0,$F$21)</f>
        <v>0</v>
      </c>
      <c r="W212">
        <f>IF($L$21&gt;21,0,$F$21)</f>
        <v>0</v>
      </c>
      <c r="X212">
        <f>IF($L$21&gt;22,0,$F$21)</f>
        <v>0</v>
      </c>
      <c r="Y212">
        <f>IF($L$21&gt;23,0,$F$21)</f>
        <v>0</v>
      </c>
      <c r="Z212">
        <f>IF($L$21&gt;24,0,$F$21)</f>
        <v>0</v>
      </c>
      <c r="AA212">
        <f>IF($L$21&gt;25,0,$F$21)</f>
        <v>0</v>
      </c>
      <c r="AB212">
        <f>IF($L$21&gt;26,0,$F$21)</f>
        <v>0</v>
      </c>
      <c r="AC212">
        <f>IF($L$21&gt;27,0,$F$21)</f>
        <v>0</v>
      </c>
      <c r="AD212">
        <f>IF($L$21&gt;28,0,$F$21)</f>
        <v>0</v>
      </c>
      <c r="AE212">
        <f>IF($L$21&gt;29,0,$F$21)</f>
        <v>0</v>
      </c>
      <c r="AF212">
        <f>IF($L$21&gt;30,0,$F$21)</f>
        <v>0</v>
      </c>
      <c r="AG212">
        <f>IF($L$21&gt;31,0,$F$21)</f>
        <v>0</v>
      </c>
      <c r="AH212">
        <f>IF($L$21&gt;32,0,$F$21)</f>
        <v>0</v>
      </c>
      <c r="AI212">
        <f>IF($L$21&gt;33,0,$F$21)</f>
        <v>0</v>
      </c>
      <c r="AJ212">
        <f>IF($L$21&gt;34,0,$F$21)</f>
        <v>0</v>
      </c>
      <c r="AK212">
        <f>IF($L$21&gt;35,0,$F$21)</f>
        <v>0</v>
      </c>
    </row>
    <row r="213" spans="1:37" x14ac:dyDescent="0.35">
      <c r="A213" t="s">
        <v>840</v>
      </c>
      <c r="C213">
        <f>IF($L$22&gt;1,0,$F$22)</f>
        <v>0</v>
      </c>
      <c r="D213">
        <f>IF($L$22&gt;2,0,$F$22)</f>
        <v>0</v>
      </c>
      <c r="E213">
        <f>IF($L$22&gt;3,0,$F$22)</f>
        <v>0</v>
      </c>
      <c r="F213">
        <f>IF($L$22&gt;4,0,$F$22)</f>
        <v>0</v>
      </c>
      <c r="G213">
        <f>IF($L$22&gt;5,0,$F$22)</f>
        <v>0</v>
      </c>
      <c r="H213">
        <f>IF($L$22&gt;6,0,$F$22)</f>
        <v>0</v>
      </c>
      <c r="I213">
        <f>IF($L$22&gt;7,0,$F$22)</f>
        <v>0</v>
      </c>
      <c r="J213">
        <f>IF($L$22&gt;8,0,$F$22)</f>
        <v>0</v>
      </c>
      <c r="K213">
        <f>IF($L$22&gt;9,0,$F$22)</f>
        <v>0</v>
      </c>
      <c r="L213">
        <f>IF($L$22&gt;10,0,$F$22)</f>
        <v>0</v>
      </c>
      <c r="M213">
        <f>IF($L$22&gt;11,0,$F$22)</f>
        <v>0</v>
      </c>
      <c r="N213">
        <f>IF($L$22&gt;12,0,$F$22)</f>
        <v>0</v>
      </c>
      <c r="O213">
        <f>IF($L$22&gt;13,0,$F$22)</f>
        <v>0</v>
      </c>
      <c r="P213">
        <f>IF($L$22&gt;14,0,$F$22)</f>
        <v>0</v>
      </c>
      <c r="Q213">
        <f>IF($L$22&gt;15,0,$F$22)</f>
        <v>0</v>
      </c>
      <c r="R213">
        <f>IF($L$22&gt;16,0,$F$22)</f>
        <v>0</v>
      </c>
      <c r="S213">
        <f>IF($L$22&gt;17,0,$F$22)</f>
        <v>0</v>
      </c>
      <c r="T213">
        <f>IF($L$22&gt;18,0,$F$22)</f>
        <v>0</v>
      </c>
      <c r="U213">
        <f>IF($L$22&gt;19,0,$F$22)</f>
        <v>0</v>
      </c>
      <c r="V213">
        <f>IF($L$22&gt;20,0,$F$22)</f>
        <v>0</v>
      </c>
      <c r="W213">
        <f>IF($L$22&gt;21,0,$F$22)</f>
        <v>0</v>
      </c>
      <c r="X213">
        <f>IF($L$22&gt;22,0,$F$22)</f>
        <v>0</v>
      </c>
      <c r="Y213">
        <f>IF($L$22&gt;23,0,$F$22)</f>
        <v>0</v>
      </c>
      <c r="Z213">
        <f>IF($L$22&gt;24,0,$F$22)</f>
        <v>0</v>
      </c>
      <c r="AA213">
        <f>IF($L$22&gt;25,0,$F$22)</f>
        <v>0</v>
      </c>
      <c r="AB213">
        <f>IF($L$22&gt;26,0,$F$22)</f>
        <v>0</v>
      </c>
      <c r="AC213">
        <f>IF($L$22&gt;27,0,$F$22)</f>
        <v>0</v>
      </c>
      <c r="AD213">
        <f>IF($L$22&gt;28,0,$F$22)</f>
        <v>0</v>
      </c>
      <c r="AE213">
        <f>IF($L$22&gt;29,0,$F$22)</f>
        <v>0</v>
      </c>
      <c r="AF213">
        <f>IF($L$22&gt;30,0,$F$22)</f>
        <v>0</v>
      </c>
      <c r="AG213">
        <f>IF($L$22&gt;31,0,$F$22)</f>
        <v>0</v>
      </c>
      <c r="AH213">
        <f>IF($L$22&gt;32,0,$F$22)</f>
        <v>0</v>
      </c>
      <c r="AI213">
        <f>IF($L$22&gt;33,0,$F$22)</f>
        <v>0</v>
      </c>
      <c r="AJ213">
        <f>IF($L$22&gt;34,0,$F$22)</f>
        <v>0</v>
      </c>
      <c r="AK213">
        <f>IF($L$22&gt;35,0,$F$22)</f>
        <v>0</v>
      </c>
    </row>
    <row r="214" spans="1:37" x14ac:dyDescent="0.35">
      <c r="A214" t="s">
        <v>841</v>
      </c>
      <c r="C214">
        <f>IF($L$23&gt;1,0,$F$23)</f>
        <v>0</v>
      </c>
      <c r="D214">
        <f>IF($L$23&gt;2,0,$F$23)</f>
        <v>0</v>
      </c>
      <c r="E214">
        <f>IF($L$23&gt;3,0,$F$23)</f>
        <v>0</v>
      </c>
      <c r="F214">
        <f>IF($L$23&gt;4,0,$F$23)</f>
        <v>0</v>
      </c>
      <c r="G214">
        <f>IF($L$23&gt;5,0,$F$23)</f>
        <v>0</v>
      </c>
      <c r="H214">
        <f>IF($L$23&gt;6,0,$F$23)</f>
        <v>0</v>
      </c>
      <c r="I214">
        <f>IF($L$23&gt;7,0,$F$23)</f>
        <v>0</v>
      </c>
      <c r="J214">
        <f>IF($L$23&gt;8,0,$F$23)</f>
        <v>0</v>
      </c>
      <c r="K214">
        <f>IF($L$23&gt;9,0,$F$23)</f>
        <v>0</v>
      </c>
      <c r="L214">
        <f>IF($L$23&gt;10,0,$F$23)</f>
        <v>0</v>
      </c>
      <c r="M214">
        <f>IF($L$23&gt;11,0,$F$23)</f>
        <v>0</v>
      </c>
      <c r="N214">
        <f>IF($L$23&gt;12,0,$F$23)</f>
        <v>0</v>
      </c>
      <c r="O214">
        <f>IF($L$23&gt;13,0,$F$23)</f>
        <v>0</v>
      </c>
      <c r="P214">
        <f>IF($L$23&gt;14,0,$F$23)</f>
        <v>0</v>
      </c>
      <c r="Q214">
        <f>IF($L$23&gt;15,0,$F$23)</f>
        <v>0</v>
      </c>
      <c r="R214">
        <f>IF($L$23&gt;16,0,$F$23)</f>
        <v>0</v>
      </c>
      <c r="S214">
        <f>IF($L$23&gt;17,0,$F$23)</f>
        <v>0</v>
      </c>
      <c r="T214">
        <f>IF($L$23&gt;18,0,$F$23)</f>
        <v>0</v>
      </c>
      <c r="U214">
        <f>IF($L$23&gt;19,0,$F$23)</f>
        <v>0</v>
      </c>
      <c r="V214">
        <f>IF($L$23&gt;20,0,$F$23)</f>
        <v>0</v>
      </c>
      <c r="W214">
        <f>IF($L$23&gt;21,0,$F$23)</f>
        <v>0</v>
      </c>
      <c r="X214">
        <f>IF($L$23&gt;22,0,$F$23)</f>
        <v>0</v>
      </c>
      <c r="Y214">
        <f>IF($L$23&gt;23,0,$F$23)</f>
        <v>0</v>
      </c>
      <c r="Z214">
        <f>IF($L$23&gt;24,0,$F$23)</f>
        <v>0</v>
      </c>
      <c r="AA214">
        <f>IF($L$23&gt;25,0,$F$23)</f>
        <v>0</v>
      </c>
      <c r="AB214">
        <f>IF($L$23&gt;26,0,$F$23)</f>
        <v>0</v>
      </c>
      <c r="AC214">
        <f>IF($L$23&gt;27,0,$F$23)</f>
        <v>0</v>
      </c>
      <c r="AD214">
        <f>IF($L$23&gt;28,0,$F$23)</f>
        <v>0</v>
      </c>
      <c r="AE214">
        <f>IF($L$23&gt;29,0,$F$23)</f>
        <v>0</v>
      </c>
      <c r="AF214">
        <f>IF($L$23&gt;30,0,$F$23)</f>
        <v>0</v>
      </c>
      <c r="AG214">
        <f>IF($L$23&gt;31,0,$F$23)</f>
        <v>0</v>
      </c>
      <c r="AH214">
        <f>IF($L$23&gt;32,0,$F$23)</f>
        <v>0</v>
      </c>
      <c r="AI214">
        <f>IF($L$23&gt;33,0,$F$23)</f>
        <v>0</v>
      </c>
      <c r="AJ214">
        <f>IF($L$23&gt;34,0,$F$23)</f>
        <v>0</v>
      </c>
      <c r="AK214">
        <f>IF($L$23&gt;35,0,$F$23)</f>
        <v>0</v>
      </c>
    </row>
    <row r="215" spans="1:37" x14ac:dyDescent="0.35">
      <c r="A215" t="s">
        <v>842</v>
      </c>
      <c r="C215">
        <f>IF($L$24&gt;1,0,$F$24)</f>
        <v>0</v>
      </c>
      <c r="D215">
        <f>IF($L$24&gt;2,0,$F$24)</f>
        <v>0</v>
      </c>
      <c r="E215">
        <f>IF($L$24&gt;3,0,$F$24)</f>
        <v>0</v>
      </c>
      <c r="F215">
        <f>IF($L$24&gt;4,0,$F$24)</f>
        <v>0</v>
      </c>
      <c r="G215">
        <f>IF($L$24&gt;5,0,$F$24)</f>
        <v>0</v>
      </c>
      <c r="H215">
        <f>IF($L$24&gt;6,0,$F$24)</f>
        <v>0</v>
      </c>
      <c r="I215">
        <f>IF($L$24&gt;7,0,$F$24)</f>
        <v>0</v>
      </c>
      <c r="J215">
        <f>IF($L$24&gt;8,0,$F$24)</f>
        <v>0</v>
      </c>
      <c r="K215">
        <f>IF($L$24&gt;9,0,$F$24)</f>
        <v>0</v>
      </c>
      <c r="L215">
        <f>IF($L$24&gt;10,0,$F$24)</f>
        <v>0</v>
      </c>
      <c r="M215">
        <f>IF($L$24&gt;11,0,$F$24)</f>
        <v>0</v>
      </c>
      <c r="N215">
        <f>IF($L$24&gt;12,0,$F$24)</f>
        <v>0</v>
      </c>
      <c r="O215">
        <f>IF($L$24&gt;13,0,$F$24)</f>
        <v>0</v>
      </c>
      <c r="P215">
        <f>IF($L$24&gt;14,0,$F$24)</f>
        <v>0</v>
      </c>
      <c r="Q215">
        <f>IF($L$24&gt;15,0,$F$24)</f>
        <v>0</v>
      </c>
      <c r="R215">
        <f>IF($L$24&gt;16,0,$F$24)</f>
        <v>0</v>
      </c>
      <c r="S215">
        <f>IF($L$24&gt;17,0,$F$24)</f>
        <v>0</v>
      </c>
      <c r="T215">
        <f>IF($L$24&gt;18,0,$F$24)</f>
        <v>0</v>
      </c>
      <c r="U215">
        <f>IF($L$24&gt;19,0,$F$24)</f>
        <v>0</v>
      </c>
      <c r="V215">
        <f>IF($L$24&gt;20,0,$F$24)</f>
        <v>0</v>
      </c>
      <c r="W215">
        <f>IF($L$24&gt;21,0,$F$24)</f>
        <v>0</v>
      </c>
      <c r="X215">
        <f>IF($L$24&gt;22,0,$F$24)</f>
        <v>0</v>
      </c>
      <c r="Y215">
        <f>IF($L$24&gt;23,0,$F$24)</f>
        <v>0</v>
      </c>
      <c r="Z215">
        <f>IF($L$24&gt;24,0,$F$24)</f>
        <v>0</v>
      </c>
      <c r="AA215">
        <f>IF($L$24&gt;25,0,$F$24)</f>
        <v>0</v>
      </c>
      <c r="AB215">
        <f>IF($L$24&gt;26,0,$F$24)</f>
        <v>0</v>
      </c>
      <c r="AC215">
        <f>IF($L$24&gt;27,0,$F$24)</f>
        <v>0</v>
      </c>
      <c r="AD215">
        <f>IF($L$24&gt;28,0,$F$24)</f>
        <v>0</v>
      </c>
      <c r="AE215">
        <f>IF($L$24&gt;29,0,$F$24)</f>
        <v>0</v>
      </c>
      <c r="AF215">
        <f>IF($L$24&gt;30,0,$F$24)</f>
        <v>0</v>
      </c>
      <c r="AG215">
        <f>IF($L$24&gt;31,0,$F$24)</f>
        <v>0</v>
      </c>
      <c r="AH215">
        <f>IF($L$24&gt;32,0,$F$24)</f>
        <v>0</v>
      </c>
      <c r="AI215">
        <f>IF($L$24&gt;33,0,$F$24)</f>
        <v>0</v>
      </c>
      <c r="AJ215">
        <f>IF($L$24&gt;34,0,$F$24)</f>
        <v>0</v>
      </c>
      <c r="AK215">
        <f>IF($L$24&gt;35,0,$F$24)</f>
        <v>0</v>
      </c>
    </row>
    <row r="216" spans="1:37" x14ac:dyDescent="0.35">
      <c r="A216" t="s">
        <v>843</v>
      </c>
      <c r="C216">
        <f>IF($L$25&gt;1,0,$F$25)</f>
        <v>0</v>
      </c>
      <c r="D216">
        <f>IF($L$25&gt;2,0,$F$25)</f>
        <v>0</v>
      </c>
      <c r="E216">
        <f>IF($L$25&gt;3,0,$F$25)</f>
        <v>0</v>
      </c>
      <c r="F216">
        <f>IF($L$25&gt;4,0,$F$25)</f>
        <v>0</v>
      </c>
      <c r="G216">
        <f>IF($L$25&gt;5,0,$F$25)</f>
        <v>0</v>
      </c>
      <c r="H216">
        <f>IF($L$25&gt;6,0,$F$25)</f>
        <v>0</v>
      </c>
      <c r="I216">
        <f>IF($L$25&gt;7,0,$F$25)</f>
        <v>0</v>
      </c>
      <c r="J216">
        <f>IF($L$25&gt;8,0,$F$25)</f>
        <v>0</v>
      </c>
      <c r="K216">
        <f>IF($L$25&gt;9,0,$F$25)</f>
        <v>0</v>
      </c>
      <c r="L216">
        <f>IF($L$25&gt;10,0,$F$25)</f>
        <v>0</v>
      </c>
      <c r="M216">
        <f>IF($L$25&gt;11,0,$F$25)</f>
        <v>0</v>
      </c>
      <c r="N216">
        <f>IF($L$25&gt;12,0,$F$25)</f>
        <v>0</v>
      </c>
      <c r="O216">
        <f>IF($L$25&gt;13,0,$F$25)</f>
        <v>0</v>
      </c>
      <c r="P216">
        <f>IF($L$25&gt;14,0,$F$25)</f>
        <v>0</v>
      </c>
      <c r="Q216">
        <f>IF($L$25&gt;15,0,$F$25)</f>
        <v>0</v>
      </c>
      <c r="R216">
        <f>IF($L$25&gt;16,0,$F$25)</f>
        <v>0</v>
      </c>
      <c r="S216">
        <f>IF($L$25&gt;17,0,$F$25)</f>
        <v>0</v>
      </c>
      <c r="T216">
        <f>IF($L$25&gt;18,0,$F$25)</f>
        <v>0</v>
      </c>
      <c r="U216">
        <f>IF($L$25&gt;19,0,$F$25)</f>
        <v>0</v>
      </c>
      <c r="V216">
        <f>IF($L$25&gt;20,0,$F$25)</f>
        <v>0</v>
      </c>
      <c r="W216">
        <f>IF($L$25&gt;21,0,$F$25)</f>
        <v>0</v>
      </c>
      <c r="X216">
        <f>IF($L$25&gt;22,0,$F$25)</f>
        <v>0</v>
      </c>
      <c r="Y216">
        <f>IF($L$25&gt;23,0,$F$25)</f>
        <v>0</v>
      </c>
      <c r="Z216">
        <f>IF($L$25&gt;24,0,$F$25)</f>
        <v>0</v>
      </c>
      <c r="AA216">
        <f>IF($L$25&gt;25,0,$F$25)</f>
        <v>0</v>
      </c>
      <c r="AB216">
        <f>IF($L$25&gt;26,0,$F$25)</f>
        <v>0</v>
      </c>
      <c r="AC216">
        <f>IF($L$25&gt;27,0,$F$25)</f>
        <v>0</v>
      </c>
      <c r="AD216">
        <f>IF($L$25&gt;28,0,$F$25)</f>
        <v>0</v>
      </c>
      <c r="AE216">
        <f>IF($L$25&gt;29,0,$F$25)</f>
        <v>0</v>
      </c>
      <c r="AF216">
        <f>IF($L$25&gt;30,0,$F$25)</f>
        <v>0</v>
      </c>
      <c r="AG216">
        <f>IF($L$25&gt;31,0,$F$25)</f>
        <v>0</v>
      </c>
      <c r="AH216">
        <f>IF($L$25&gt;32,0,$F$25)</f>
        <v>0</v>
      </c>
      <c r="AI216">
        <f>IF($L$25&gt;33,0,$F$25)</f>
        <v>0</v>
      </c>
      <c r="AJ216">
        <f>IF($L$25&gt;34,0,$F$25)</f>
        <v>0</v>
      </c>
      <c r="AK216">
        <f>IF($L$25&gt;35,0,$F$25)</f>
        <v>0</v>
      </c>
    </row>
    <row r="217" spans="1:37" x14ac:dyDescent="0.35">
      <c r="A217" t="s">
        <v>844</v>
      </c>
      <c r="C217">
        <f>IF($L$26&gt;1,0,$F$26)</f>
        <v>0</v>
      </c>
      <c r="D217">
        <f>IF($L$26&gt;2,0,$F$26)</f>
        <v>0</v>
      </c>
      <c r="E217">
        <f>IF($L$26&gt;3,0,$F$26)</f>
        <v>0</v>
      </c>
      <c r="F217">
        <f>IF($L$26&gt;4,0,$F$26)</f>
        <v>0</v>
      </c>
      <c r="G217">
        <f>IF($L$26&gt;5,0,$F$26)</f>
        <v>0</v>
      </c>
      <c r="H217">
        <f>IF($L$26&gt;6,0,$F$26)</f>
        <v>0</v>
      </c>
      <c r="I217">
        <f>IF($L$26&gt;7,0,$F$26)</f>
        <v>0</v>
      </c>
      <c r="J217">
        <f>IF($L$26&gt;8,0,$F$26)</f>
        <v>0</v>
      </c>
      <c r="K217">
        <f>IF($L$26&gt;9,0,$F$26)</f>
        <v>0</v>
      </c>
      <c r="L217">
        <f>IF($L$26&gt;10,0,$F$26)</f>
        <v>0</v>
      </c>
      <c r="M217">
        <f>IF($L$26&gt;11,0,$F$26)</f>
        <v>0</v>
      </c>
      <c r="N217">
        <f>IF($L$26&gt;12,0,$F$26)</f>
        <v>0</v>
      </c>
      <c r="O217">
        <f>IF($L$26&gt;13,0,$F$26)</f>
        <v>0</v>
      </c>
      <c r="P217">
        <f>IF($L$26&gt;14,0,$F$26)</f>
        <v>0</v>
      </c>
      <c r="Q217">
        <f>IF($L$26&gt;15,0,$F$26)</f>
        <v>0</v>
      </c>
      <c r="R217">
        <f>IF($L$26&gt;16,0,$F$26)</f>
        <v>0</v>
      </c>
      <c r="S217">
        <f>IF($L$26&gt;17,0,$F$26)</f>
        <v>0</v>
      </c>
      <c r="T217">
        <f>IF($L$26&gt;18,0,$F$26)</f>
        <v>0</v>
      </c>
      <c r="U217">
        <f>IF($L$26&gt;19,0,$F$26)</f>
        <v>0</v>
      </c>
      <c r="V217">
        <f>IF($L$26&gt;20,0,$F$26)</f>
        <v>0</v>
      </c>
      <c r="W217">
        <f>IF($L$26&gt;21,0,$F$26)</f>
        <v>0</v>
      </c>
      <c r="X217">
        <f>IF($L$26&gt;22,0,$F$26)</f>
        <v>0</v>
      </c>
      <c r="Y217">
        <f>IF($L$26&gt;23,0,$F$26)</f>
        <v>0</v>
      </c>
      <c r="Z217">
        <f>IF($L$26&gt;24,0,$F$26)</f>
        <v>0</v>
      </c>
      <c r="AA217">
        <f>IF($L$26&gt;25,0,$F$26)</f>
        <v>0</v>
      </c>
      <c r="AB217">
        <f>IF($L$26&gt;26,0,$F$26)</f>
        <v>0</v>
      </c>
      <c r="AC217">
        <f>IF($L$26&gt;27,0,$F$26)</f>
        <v>0</v>
      </c>
      <c r="AD217">
        <f>IF($L$26&gt;28,0,$F$26)</f>
        <v>0</v>
      </c>
      <c r="AE217">
        <f>IF($L$26&gt;29,0,$F$26)</f>
        <v>0</v>
      </c>
      <c r="AF217">
        <f>IF($L$26&gt;30,0,$F$26)</f>
        <v>0</v>
      </c>
      <c r="AG217">
        <f>IF($L$26&gt;31,0,$F$26)</f>
        <v>0</v>
      </c>
      <c r="AH217">
        <f>IF($L$26&gt;32,0,$F$26)</f>
        <v>0</v>
      </c>
      <c r="AI217">
        <f>IF($L$26&gt;33,0,$F$26)</f>
        <v>0</v>
      </c>
      <c r="AJ217">
        <f>IF($L$26&gt;34,0,$F$26)</f>
        <v>0</v>
      </c>
      <c r="AK217">
        <f>IF($L$26&gt;35,0,$F$26)</f>
        <v>0</v>
      </c>
    </row>
  </sheetData>
  <phoneticPr fontId="127" type="noConversion"/>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987F-04A9-B64D-A68C-E45C0022FA44}">
  <sheetPr codeName="Foglio12"/>
  <dimension ref="A1:BR253"/>
  <sheetViews>
    <sheetView zoomScale="80" zoomScaleNormal="80" workbookViewId="0">
      <selection activeCell="E4" sqref="E4:E10"/>
    </sheetView>
  </sheetViews>
  <sheetFormatPr defaultColWidth="18" defaultRowHeight="15.5" x14ac:dyDescent="0.35"/>
  <cols>
    <col min="1" max="45" width="18" style="74"/>
    <col min="46" max="46" width="17" style="81" bestFit="1" customWidth="1"/>
    <col min="47" max="47" width="5.5" style="81" bestFit="1" customWidth="1"/>
    <col min="48" max="48" width="29.5" style="81" bestFit="1" customWidth="1"/>
    <col min="49" max="49" width="27.83203125" style="82" bestFit="1" customWidth="1"/>
    <col min="50" max="50" width="10.83203125" style="81" customWidth="1"/>
    <col min="51" max="51" width="40" style="81" customWidth="1"/>
    <col min="52" max="54" width="11" style="81"/>
    <col min="55" max="55" width="68.5" style="81" bestFit="1" customWidth="1"/>
    <col min="56" max="56" width="11" style="81"/>
    <col min="57" max="16384" width="18" style="74"/>
  </cols>
  <sheetData>
    <row r="1" spans="1:70" x14ac:dyDescent="0.35">
      <c r="A1" s="75" t="s">
        <v>846</v>
      </c>
      <c r="B1" s="75" t="s">
        <v>847</v>
      </c>
      <c r="C1" s="75" t="s">
        <v>847</v>
      </c>
      <c r="D1" s="75" t="s">
        <v>847</v>
      </c>
      <c r="E1" s="75" t="s">
        <v>847</v>
      </c>
      <c r="F1" s="75" t="s">
        <v>847</v>
      </c>
      <c r="G1" s="75" t="s">
        <v>847</v>
      </c>
      <c r="H1" s="75" t="s">
        <v>847</v>
      </c>
      <c r="I1" s="75" t="s">
        <v>847</v>
      </c>
      <c r="J1" s="75" t="s">
        <v>847</v>
      </c>
      <c r="K1" s="75" t="s">
        <v>847</v>
      </c>
      <c r="L1" s="75" t="s">
        <v>847</v>
      </c>
      <c r="M1" s="75" t="s">
        <v>847</v>
      </c>
      <c r="N1" s="75" t="s">
        <v>847</v>
      </c>
      <c r="O1" s="75" t="s">
        <v>847</v>
      </c>
      <c r="P1" s="75" t="s">
        <v>847</v>
      </c>
      <c r="Q1" s="75" t="s">
        <v>847</v>
      </c>
      <c r="R1" s="75" t="s">
        <v>847</v>
      </c>
      <c r="S1" s="75" t="s">
        <v>847</v>
      </c>
      <c r="T1" s="73" t="s">
        <v>384</v>
      </c>
      <c r="U1" s="73" t="s">
        <v>384</v>
      </c>
      <c r="V1" s="73" t="s">
        <v>384</v>
      </c>
      <c r="W1" s="73" t="s">
        <v>384</v>
      </c>
      <c r="X1" s="73" t="s">
        <v>384</v>
      </c>
      <c r="Y1" s="73" t="s">
        <v>384</v>
      </c>
      <c r="Z1" s="73" t="s">
        <v>384</v>
      </c>
      <c r="AA1" s="73"/>
      <c r="AB1" s="73"/>
      <c r="AC1" s="73"/>
      <c r="AD1" s="73"/>
      <c r="AE1" s="73"/>
      <c r="AF1" s="73" t="s">
        <v>384</v>
      </c>
      <c r="AG1" s="73"/>
      <c r="AH1" s="73"/>
      <c r="AI1" s="73"/>
      <c r="AJ1" s="73" t="s">
        <v>384</v>
      </c>
      <c r="AK1" s="73" t="s">
        <v>384</v>
      </c>
      <c r="AL1" s="73" t="s">
        <v>384</v>
      </c>
      <c r="AM1" s="73" t="s">
        <v>384</v>
      </c>
      <c r="AN1" s="73" t="s">
        <v>384</v>
      </c>
      <c r="AO1" s="73" t="s">
        <v>384</v>
      </c>
      <c r="AP1" s="73" t="s">
        <v>384</v>
      </c>
      <c r="AQ1" s="73" t="s">
        <v>384</v>
      </c>
      <c r="AR1" s="73" t="s">
        <v>384</v>
      </c>
      <c r="AS1" s="73" t="s">
        <v>384</v>
      </c>
      <c r="AY1" s="83" t="s">
        <v>848</v>
      </c>
    </row>
    <row r="2" spans="1:70" s="75" customFormat="1" x14ac:dyDescent="0.35">
      <c r="A2" s="75" t="s">
        <v>849</v>
      </c>
      <c r="C2" s="75" t="s">
        <v>38</v>
      </c>
      <c r="D2" s="75" t="s">
        <v>48</v>
      </c>
      <c r="E2" s="75" t="s">
        <v>55</v>
      </c>
      <c r="F2" s="75" t="s">
        <v>65</v>
      </c>
      <c r="G2" s="75" t="s">
        <v>253</v>
      </c>
      <c r="H2" s="75" t="s">
        <v>95</v>
      </c>
      <c r="I2" s="75" t="s">
        <v>102</v>
      </c>
      <c r="J2" s="75" t="s">
        <v>102</v>
      </c>
      <c r="K2" s="75" t="s">
        <v>102</v>
      </c>
      <c r="L2" s="75" t="s">
        <v>102</v>
      </c>
      <c r="M2" s="75" t="s">
        <v>850</v>
      </c>
      <c r="N2" s="75" t="s">
        <v>107</v>
      </c>
      <c r="O2" s="75" t="s">
        <v>113</v>
      </c>
      <c r="P2" s="75" t="s">
        <v>119</v>
      </c>
      <c r="Q2" s="75" t="s">
        <v>35</v>
      </c>
      <c r="R2" s="75" t="s">
        <v>48</v>
      </c>
      <c r="S2" s="75" t="s">
        <v>851</v>
      </c>
      <c r="T2" s="73" t="s">
        <v>20</v>
      </c>
      <c r="U2" s="73" t="s">
        <v>26</v>
      </c>
      <c r="V2" s="73" t="s">
        <v>35</v>
      </c>
      <c r="W2" s="73" t="s">
        <v>38</v>
      </c>
      <c r="X2" s="73" t="s">
        <v>45</v>
      </c>
      <c r="Y2" s="73" t="s">
        <v>48</v>
      </c>
      <c r="Z2" s="73" t="s">
        <v>48</v>
      </c>
      <c r="AA2" s="73"/>
      <c r="AB2" s="73"/>
      <c r="AC2" s="73"/>
      <c r="AD2" s="73"/>
      <c r="AE2" s="73"/>
      <c r="AF2" s="73" t="s">
        <v>271</v>
      </c>
      <c r="AG2" s="73"/>
      <c r="AH2" s="73"/>
      <c r="AI2" s="73"/>
      <c r="AJ2" s="73" t="s">
        <v>852</v>
      </c>
      <c r="AK2" s="73" t="s">
        <v>852</v>
      </c>
      <c r="AL2" s="73" t="s">
        <v>852</v>
      </c>
      <c r="AM2" s="73" t="s">
        <v>852</v>
      </c>
      <c r="AN2" s="73" t="s">
        <v>852</v>
      </c>
      <c r="AO2" s="73" t="s">
        <v>852</v>
      </c>
      <c r="AP2" s="73" t="s">
        <v>852</v>
      </c>
      <c r="AQ2" s="73" t="s">
        <v>852</v>
      </c>
      <c r="AR2" s="73" t="s">
        <v>852</v>
      </c>
      <c r="AS2" s="73" t="s">
        <v>852</v>
      </c>
      <c r="AT2" s="81"/>
      <c r="AU2" s="81"/>
      <c r="AV2" s="81"/>
      <c r="AW2" s="82"/>
      <c r="AX2" s="81"/>
      <c r="AY2" s="84" t="s">
        <v>853</v>
      </c>
      <c r="AZ2" s="81"/>
      <c r="BA2" s="81"/>
      <c r="BB2" s="81"/>
      <c r="BC2" s="81"/>
      <c r="BD2" s="81"/>
    </row>
    <row r="3" spans="1:70" s="75" customFormat="1" x14ac:dyDescent="0.35">
      <c r="B3" s="75" t="s">
        <v>854</v>
      </c>
      <c r="C3" s="75" t="s">
        <v>855</v>
      </c>
      <c r="D3" s="75" t="s">
        <v>856</v>
      </c>
      <c r="E3" s="75" t="s">
        <v>857</v>
      </c>
      <c r="F3" s="75" t="s">
        <v>858</v>
      </c>
      <c r="G3" s="75" t="s">
        <v>859</v>
      </c>
      <c r="H3" s="75" t="s">
        <v>860</v>
      </c>
      <c r="I3" s="75" t="s">
        <v>861</v>
      </c>
      <c r="K3" s="75" t="s">
        <v>862</v>
      </c>
      <c r="L3" s="75" t="s">
        <v>863</v>
      </c>
      <c r="T3" s="73" t="s">
        <v>864</v>
      </c>
      <c r="U3" s="73" t="s">
        <v>865</v>
      </c>
      <c r="V3" s="73" t="s">
        <v>866</v>
      </c>
      <c r="W3" s="73" t="s">
        <v>867</v>
      </c>
      <c r="X3" s="73" t="s">
        <v>868</v>
      </c>
      <c r="Y3" s="73" t="s">
        <v>869</v>
      </c>
      <c r="Z3" s="73" t="s">
        <v>870</v>
      </c>
      <c r="AA3" s="73" t="s">
        <v>871</v>
      </c>
      <c r="AB3" s="73" t="s">
        <v>872</v>
      </c>
      <c r="AC3" s="73" t="s">
        <v>873</v>
      </c>
      <c r="AD3" s="73" t="s">
        <v>874</v>
      </c>
      <c r="AE3" s="73" t="s">
        <v>875</v>
      </c>
      <c r="AF3" s="73" t="s">
        <v>876</v>
      </c>
      <c r="AG3" s="73" t="s">
        <v>877</v>
      </c>
      <c r="AH3" s="73" t="s">
        <v>878</v>
      </c>
      <c r="AI3" s="73" t="s">
        <v>879</v>
      </c>
      <c r="AJ3" s="73" t="s">
        <v>880</v>
      </c>
      <c r="AK3" s="73" t="s">
        <v>881</v>
      </c>
      <c r="AL3" s="73" t="s">
        <v>882</v>
      </c>
      <c r="AM3" s="73" t="s">
        <v>883</v>
      </c>
      <c r="AN3" s="73" t="s">
        <v>884</v>
      </c>
      <c r="AO3" s="73" t="s">
        <v>885</v>
      </c>
      <c r="AP3" s="73" t="s">
        <v>886</v>
      </c>
      <c r="AQ3" s="73" t="s">
        <v>887</v>
      </c>
      <c r="AR3" s="73" t="s">
        <v>888</v>
      </c>
      <c r="AS3" s="73" t="s">
        <v>889</v>
      </c>
      <c r="AT3" s="85"/>
      <c r="AU3" s="85"/>
      <c r="AV3" s="85"/>
      <c r="AW3" s="87"/>
      <c r="AX3" s="85" t="s">
        <v>890</v>
      </c>
      <c r="AY3" s="84" t="s">
        <v>891</v>
      </c>
      <c r="AZ3" s="85"/>
      <c r="BA3" s="85"/>
      <c r="BB3" s="85"/>
      <c r="BC3" s="85"/>
      <c r="BD3" s="85"/>
    </row>
    <row r="4" spans="1:70" ht="58" x14ac:dyDescent="0.35">
      <c r="A4" s="74">
        <v>2</v>
      </c>
      <c r="B4" s="74" t="s">
        <v>892</v>
      </c>
      <c r="C4" s="74" t="s">
        <v>893</v>
      </c>
      <c r="D4" s="74" t="s">
        <v>894</v>
      </c>
      <c r="E4" s="74" t="s">
        <v>895</v>
      </c>
      <c r="F4" s="74" t="s">
        <v>896</v>
      </c>
      <c r="G4" s="74" t="s">
        <v>897</v>
      </c>
      <c r="H4" s="74" t="s">
        <v>898</v>
      </c>
      <c r="I4" s="74" t="s">
        <v>899</v>
      </c>
      <c r="J4" s="75" t="s">
        <v>900</v>
      </c>
      <c r="K4" s="74" t="s">
        <v>901</v>
      </c>
      <c r="L4" s="74" t="s">
        <v>902</v>
      </c>
      <c r="M4" s="74" t="s">
        <v>903</v>
      </c>
      <c r="N4" s="74" t="s">
        <v>904</v>
      </c>
      <c r="O4" s="74" t="s">
        <v>905</v>
      </c>
      <c r="P4" s="76" t="s">
        <v>906</v>
      </c>
      <c r="Q4" s="77" t="s">
        <v>907</v>
      </c>
      <c r="R4" s="75" t="s">
        <v>908</v>
      </c>
      <c r="S4" s="74" t="s">
        <v>909</v>
      </c>
      <c r="T4" s="72" t="s">
        <v>910</v>
      </c>
      <c r="U4" s="72" t="s">
        <v>315</v>
      </c>
      <c r="V4" s="72" t="s">
        <v>911</v>
      </c>
      <c r="W4" s="72" t="s">
        <v>912</v>
      </c>
      <c r="X4" s="72" t="s">
        <v>913</v>
      </c>
      <c r="Y4" s="72" t="s">
        <v>914</v>
      </c>
      <c r="Z4" s="72" t="s">
        <v>915</v>
      </c>
      <c r="AA4" s="74" t="s">
        <v>902</v>
      </c>
      <c r="AB4" s="74" t="s">
        <v>916</v>
      </c>
      <c r="AC4" s="74" t="s">
        <v>917</v>
      </c>
      <c r="AD4" s="72" t="s">
        <v>918</v>
      </c>
      <c r="AE4" t="s">
        <v>919</v>
      </c>
      <c r="AF4" s="86" t="s">
        <v>920</v>
      </c>
      <c r="AG4" s="86" t="s">
        <v>921</v>
      </c>
      <c r="AH4" s="86" t="s">
        <v>922</v>
      </c>
      <c r="AI4" s="86" t="s">
        <v>923</v>
      </c>
      <c r="AJ4" s="86" t="s">
        <v>924</v>
      </c>
      <c r="AK4" s="86" t="s">
        <v>924</v>
      </c>
      <c r="AL4" s="359" t="s">
        <v>925</v>
      </c>
      <c r="AM4" s="359" t="s">
        <v>925</v>
      </c>
      <c r="AN4" s="359" t="s">
        <v>926</v>
      </c>
      <c r="AO4" s="359" t="s">
        <v>927</v>
      </c>
      <c r="AP4" s="359" t="s">
        <v>928</v>
      </c>
      <c r="AQ4" s="359" t="s">
        <v>929</v>
      </c>
      <c r="AR4" s="359" t="s">
        <v>930</v>
      </c>
      <c r="AS4" s="359" t="s">
        <v>931</v>
      </c>
      <c r="AT4" s="85" t="s">
        <v>932</v>
      </c>
      <c r="AU4" s="85" t="s">
        <v>933</v>
      </c>
      <c r="AV4" s="85" t="s">
        <v>934</v>
      </c>
      <c r="AW4" s="87" t="s">
        <v>935</v>
      </c>
      <c r="AX4" s="88" t="s">
        <v>936</v>
      </c>
      <c r="BG4" s="513" t="s">
        <v>144</v>
      </c>
      <c r="BH4" s="513" t="s">
        <v>937</v>
      </c>
      <c r="BI4" s="75" t="s">
        <v>938</v>
      </c>
      <c r="BJ4" s="513" t="s">
        <v>939</v>
      </c>
      <c r="BK4" s="643" t="s">
        <v>940</v>
      </c>
      <c r="BL4" s="75" t="s">
        <v>941</v>
      </c>
      <c r="BM4" s="75" t="s">
        <v>571</v>
      </c>
      <c r="BN4" s="75" t="s">
        <v>942</v>
      </c>
      <c r="BO4" s="75" t="s">
        <v>151</v>
      </c>
      <c r="BP4" s="75" t="s">
        <v>943</v>
      </c>
      <c r="BQ4" s="75" t="s">
        <v>944</v>
      </c>
      <c r="BR4" s="75" t="s">
        <v>945</v>
      </c>
    </row>
    <row r="5" spans="1:70" ht="58" x14ac:dyDescent="0.35">
      <c r="A5" s="74">
        <v>1</v>
      </c>
      <c r="B5" s="74" t="s">
        <v>946</v>
      </c>
      <c r="C5" s="74" t="s">
        <v>947</v>
      </c>
      <c r="D5" s="75" t="s">
        <v>948</v>
      </c>
      <c r="E5" s="74" t="s">
        <v>949</v>
      </c>
      <c r="F5" s="74" t="s">
        <v>950</v>
      </c>
      <c r="G5" s="74" t="s">
        <v>951</v>
      </c>
      <c r="H5" s="74" t="s">
        <v>952</v>
      </c>
      <c r="I5" s="74" t="s">
        <v>953</v>
      </c>
      <c r="J5" s="74" t="s">
        <v>954</v>
      </c>
      <c r="K5" s="74" t="s">
        <v>955</v>
      </c>
      <c r="L5" s="74" t="s">
        <v>956</v>
      </c>
      <c r="M5" s="74" t="s">
        <v>957</v>
      </c>
      <c r="N5" s="74" t="s">
        <v>958</v>
      </c>
      <c r="O5" s="74" t="s">
        <v>959</v>
      </c>
      <c r="P5" s="76" t="s">
        <v>960</v>
      </c>
      <c r="Q5" s="78" t="s">
        <v>961</v>
      </c>
      <c r="R5" s="74" t="s">
        <v>962</v>
      </c>
      <c r="S5" s="74" t="s">
        <v>963</v>
      </c>
      <c r="T5" s="72" t="s">
        <v>964</v>
      </c>
      <c r="U5" s="72" t="s">
        <v>316</v>
      </c>
      <c r="V5" s="72" t="s">
        <v>965</v>
      </c>
      <c r="W5" s="72" t="s">
        <v>966</v>
      </c>
      <c r="X5" s="72" t="s">
        <v>967</v>
      </c>
      <c r="Y5" s="72" t="s">
        <v>968</v>
      </c>
      <c r="Z5" s="72" t="s">
        <v>969</v>
      </c>
      <c r="AA5" s="72" t="s">
        <v>956</v>
      </c>
      <c r="AB5" s="72" t="s">
        <v>970</v>
      </c>
      <c r="AC5" s="72" t="s">
        <v>971</v>
      </c>
      <c r="AD5" s="72" t="s">
        <v>972</v>
      </c>
      <c r="AE5" t="s">
        <v>973</v>
      </c>
      <c r="AF5" s="86" t="s">
        <v>974</v>
      </c>
      <c r="AG5" s="86" t="s">
        <v>975</v>
      </c>
      <c r="AH5" s="86" t="s">
        <v>976</v>
      </c>
      <c r="AI5" s="359" t="s">
        <v>977</v>
      </c>
      <c r="AJ5" s="86" t="s">
        <v>978</v>
      </c>
      <c r="AK5" s="86" t="s">
        <v>978</v>
      </c>
      <c r="AL5" s="359" t="s">
        <v>979</v>
      </c>
      <c r="AM5" s="359" t="s">
        <v>979</v>
      </c>
      <c r="AN5" s="359" t="s">
        <v>980</v>
      </c>
      <c r="AO5" s="359" t="s">
        <v>981</v>
      </c>
      <c r="AP5" s="359" t="s">
        <v>982</v>
      </c>
      <c r="AQ5" s="359" t="s">
        <v>983</v>
      </c>
      <c r="AR5" s="359" t="s">
        <v>984</v>
      </c>
      <c r="AS5" s="359" t="s">
        <v>985</v>
      </c>
      <c r="AT5" s="706" t="s">
        <v>986</v>
      </c>
      <c r="AU5" s="1">
        <v>2000</v>
      </c>
      <c r="AV5" s="85" t="s">
        <v>987</v>
      </c>
      <c r="AW5" s="82" t="s">
        <v>988</v>
      </c>
      <c r="AX5" s="81" t="s">
        <v>989</v>
      </c>
      <c r="AY5" s="89" t="s">
        <v>853</v>
      </c>
      <c r="AZ5" s="81" t="s">
        <v>990</v>
      </c>
      <c r="BC5" s="90" t="s">
        <v>891</v>
      </c>
      <c r="BD5" s="81" t="s">
        <v>990</v>
      </c>
      <c r="BG5" t="s">
        <v>991</v>
      </c>
      <c r="BH5" s="784" t="s">
        <v>992</v>
      </c>
      <c r="BI5" s="74" t="s">
        <v>993</v>
      </c>
      <c r="BJ5" t="s">
        <v>994</v>
      </c>
      <c r="BK5" s="644" t="s">
        <v>995</v>
      </c>
      <c r="BL5" s="74" t="s">
        <v>996</v>
      </c>
      <c r="BM5" s="74" t="s">
        <v>997</v>
      </c>
      <c r="BN5" s="74" t="s">
        <v>998</v>
      </c>
      <c r="BO5" s="74" t="s">
        <v>999</v>
      </c>
      <c r="BP5" s="74" t="s">
        <v>909</v>
      </c>
      <c r="BQ5" s="74">
        <v>-100</v>
      </c>
      <c r="BR5" s="74">
        <v>0</v>
      </c>
    </row>
    <row r="6" spans="1:70" ht="58" x14ac:dyDescent="0.35">
      <c r="A6" s="74">
        <v>0</v>
      </c>
      <c r="B6" s="74" t="s">
        <v>1000</v>
      </c>
      <c r="C6" s="74" t="s">
        <v>1001</v>
      </c>
      <c r="D6" s="74" t="s">
        <v>1002</v>
      </c>
      <c r="E6" s="74" t="s">
        <v>1003</v>
      </c>
      <c r="F6" s="74" t="s">
        <v>1004</v>
      </c>
      <c r="G6" s="74" t="s">
        <v>1005</v>
      </c>
      <c r="H6" s="74" t="s">
        <v>1006</v>
      </c>
      <c r="I6" s="74" t="s">
        <v>1007</v>
      </c>
      <c r="J6" s="74" t="s">
        <v>1008</v>
      </c>
      <c r="L6" s="74" t="s">
        <v>982</v>
      </c>
      <c r="M6" s="74" t="s">
        <v>1009</v>
      </c>
      <c r="N6" s="74" t="s">
        <v>1010</v>
      </c>
      <c r="O6" s="74" t="s">
        <v>1011</v>
      </c>
      <c r="P6" s="76" t="s">
        <v>1012</v>
      </c>
      <c r="Q6" s="78" t="s">
        <v>1013</v>
      </c>
      <c r="R6" s="74" t="s">
        <v>1014</v>
      </c>
      <c r="T6" s="72" t="s">
        <v>1015</v>
      </c>
      <c r="U6" s="72" t="s">
        <v>317</v>
      </c>
      <c r="V6" s="72" t="s">
        <v>1016</v>
      </c>
      <c r="W6" s="72" t="s">
        <v>1017</v>
      </c>
      <c r="X6" s="72" t="s">
        <v>1018</v>
      </c>
      <c r="Y6" s="72" t="s">
        <v>1019</v>
      </c>
      <c r="Z6" s="72" t="s">
        <v>1020</v>
      </c>
      <c r="AA6" s="72" t="s">
        <v>982</v>
      </c>
      <c r="AB6" s="72" t="s">
        <v>1021</v>
      </c>
      <c r="AC6" s="72" t="s">
        <v>1022</v>
      </c>
      <c r="AD6" s="72" t="s">
        <v>1023</v>
      </c>
      <c r="AE6" t="s">
        <v>1024</v>
      </c>
      <c r="AF6" s="86" t="s">
        <v>1025</v>
      </c>
      <c r="AG6" s="86" t="s">
        <v>1026</v>
      </c>
      <c r="AH6" s="86" t="s">
        <v>1027</v>
      </c>
      <c r="AI6" s="86" t="s">
        <v>1028</v>
      </c>
      <c r="AJ6" s="86" t="s">
        <v>1029</v>
      </c>
      <c r="AK6" s="86" t="s">
        <v>1029</v>
      </c>
      <c r="AL6" s="359" t="s">
        <v>1030</v>
      </c>
      <c r="AM6" s="359" t="s">
        <v>1030</v>
      </c>
      <c r="AN6" s="359" t="s">
        <v>1031</v>
      </c>
      <c r="AO6" s="359" t="s">
        <v>1032</v>
      </c>
      <c r="AP6" s="359" t="s">
        <v>1033</v>
      </c>
      <c r="AQ6" s="359" t="s">
        <v>1034</v>
      </c>
      <c r="AR6" s="359" t="s">
        <v>1035</v>
      </c>
      <c r="AS6" s="359" t="s">
        <v>1036</v>
      </c>
      <c r="AT6" s="706" t="s">
        <v>1037</v>
      </c>
      <c r="AU6" s="1">
        <v>2001</v>
      </c>
      <c r="AV6" s="81" t="s">
        <v>1038</v>
      </c>
      <c r="AW6" s="82" t="s">
        <v>1039</v>
      </c>
      <c r="AX6" s="81" t="s">
        <v>1040</v>
      </c>
      <c r="AY6" s="89" t="s">
        <v>1041</v>
      </c>
      <c r="AZ6" s="85" t="s">
        <v>1042</v>
      </c>
      <c r="BC6" s="90" t="s">
        <v>1043</v>
      </c>
      <c r="BD6" s="85" t="s">
        <v>1044</v>
      </c>
      <c r="BG6" t="s">
        <v>1045</v>
      </c>
      <c r="BH6" t="s">
        <v>1046</v>
      </c>
      <c r="BI6" s="74" t="s">
        <v>975</v>
      </c>
      <c r="BJ6" t="s">
        <v>1047</v>
      </c>
      <c r="BK6" s="644" t="s">
        <v>1048</v>
      </c>
      <c r="BL6" s="74" t="s">
        <v>1049</v>
      </c>
      <c r="BM6" s="74" t="s">
        <v>1050</v>
      </c>
      <c r="BN6" s="74" t="s">
        <v>1051</v>
      </c>
      <c r="BO6" s="74" t="s">
        <v>1052</v>
      </c>
      <c r="BP6" s="74" t="s">
        <v>963</v>
      </c>
      <c r="BQ6" s="74">
        <f>BQ5+10</f>
        <v>-90</v>
      </c>
      <c r="BR6" s="74">
        <f>BR5+1</f>
        <v>1</v>
      </c>
    </row>
    <row r="7" spans="1:70" ht="17.25" customHeight="1" x14ac:dyDescent="0.35">
      <c r="B7" s="74" t="s">
        <v>1053</v>
      </c>
      <c r="C7" s="74" t="s">
        <v>1054</v>
      </c>
      <c r="D7" s="74" t="s">
        <v>1055</v>
      </c>
      <c r="E7" s="74" t="s">
        <v>1056</v>
      </c>
      <c r="F7" s="74" t="s">
        <v>1057</v>
      </c>
      <c r="G7" s="74" t="s">
        <v>1058</v>
      </c>
      <c r="H7" s="74" t="s">
        <v>1059</v>
      </c>
      <c r="I7" s="74" t="s">
        <v>1060</v>
      </c>
      <c r="J7" s="74" t="s">
        <v>1061</v>
      </c>
      <c r="L7" s="74" t="s">
        <v>1062</v>
      </c>
      <c r="O7" s="74" t="s">
        <v>1063</v>
      </c>
      <c r="P7" s="76" t="s">
        <v>1064</v>
      </c>
      <c r="Q7" s="78" t="s">
        <v>1065</v>
      </c>
      <c r="R7" s="74" t="s">
        <v>1066</v>
      </c>
      <c r="T7" s="72" t="s">
        <v>1067</v>
      </c>
      <c r="U7" s="72" t="s">
        <v>318</v>
      </c>
      <c r="V7" s="91"/>
      <c r="W7" s="72" t="s">
        <v>1068</v>
      </c>
      <c r="X7" s="72" t="s">
        <v>1069</v>
      </c>
      <c r="Y7" s="72"/>
      <c r="Z7" s="72"/>
      <c r="AA7" s="72" t="s">
        <v>1062</v>
      </c>
      <c r="AB7" s="72" t="s">
        <v>1070</v>
      </c>
      <c r="AC7" s="72" t="s">
        <v>1071</v>
      </c>
      <c r="AD7" s="72"/>
      <c r="AE7" t="s">
        <v>1072</v>
      </c>
      <c r="AF7" s="86" t="s">
        <v>1073</v>
      </c>
      <c r="AG7" s="86"/>
      <c r="AH7" s="86" t="s">
        <v>1074</v>
      </c>
      <c r="AI7" s="86"/>
      <c r="AJ7" s="91" t="s">
        <v>1075</v>
      </c>
      <c r="AK7" s="91" t="s">
        <v>1075</v>
      </c>
      <c r="AL7" s="359" t="s">
        <v>1076</v>
      </c>
      <c r="AM7" s="359" t="s">
        <v>1076</v>
      </c>
      <c r="AN7" s="359" t="s">
        <v>1077</v>
      </c>
      <c r="AO7" s="359" t="s">
        <v>1078</v>
      </c>
      <c r="AP7" s="359" t="s">
        <v>1076</v>
      </c>
      <c r="AQ7" s="359" t="s">
        <v>1079</v>
      </c>
      <c r="AR7" s="359" t="s">
        <v>1076</v>
      </c>
      <c r="AS7" s="359" t="s">
        <v>1080</v>
      </c>
      <c r="AT7" s="706" t="s">
        <v>1081</v>
      </c>
      <c r="AU7" s="1">
        <v>2002</v>
      </c>
      <c r="AV7" s="81" t="s">
        <v>1082</v>
      </c>
      <c r="AW7" s="82" t="s">
        <v>1083</v>
      </c>
      <c r="AX7" s="81" t="s">
        <v>1084</v>
      </c>
      <c r="AY7" s="92" t="s">
        <v>1085</v>
      </c>
      <c r="AZ7" s="81" t="s">
        <v>1086</v>
      </c>
      <c r="BC7" s="93" t="s">
        <v>1087</v>
      </c>
      <c r="BD7" s="81" t="s">
        <v>1088</v>
      </c>
      <c r="BG7" t="s">
        <v>1089</v>
      </c>
      <c r="BH7" t="s">
        <v>1090</v>
      </c>
      <c r="BI7" s="74" t="s">
        <v>921</v>
      </c>
      <c r="BJ7" t="s">
        <v>1091</v>
      </c>
      <c r="BK7"/>
      <c r="BL7" s="74" t="s">
        <v>1092</v>
      </c>
      <c r="BM7" s="74" t="s">
        <v>1093</v>
      </c>
      <c r="BN7" s="74" t="s">
        <v>1094</v>
      </c>
      <c r="BO7" s="74" t="s">
        <v>1095</v>
      </c>
      <c r="BQ7" s="74">
        <f t="shared" ref="BQ7:BQ24" si="0">BQ6+10</f>
        <v>-80</v>
      </c>
      <c r="BR7" s="74">
        <f t="shared" ref="BR7:BR39" si="1">BR6+1</f>
        <v>2</v>
      </c>
    </row>
    <row r="8" spans="1:70" x14ac:dyDescent="0.35">
      <c r="B8" s="74" t="s">
        <v>1096</v>
      </c>
      <c r="C8" s="74" t="s">
        <v>1097</v>
      </c>
      <c r="D8" s="74" t="s">
        <v>1098</v>
      </c>
      <c r="E8" s="74" t="s">
        <v>1099</v>
      </c>
      <c r="F8" s="74" t="s">
        <v>1100</v>
      </c>
      <c r="G8" s="74" t="s">
        <v>1101</v>
      </c>
      <c r="H8" s="74" t="s">
        <v>1102</v>
      </c>
      <c r="I8" s="74" t="s">
        <v>1076</v>
      </c>
      <c r="J8" s="75" t="s">
        <v>1103</v>
      </c>
      <c r="O8" s="74" t="s">
        <v>1104</v>
      </c>
      <c r="P8" s="76" t="s">
        <v>1105</v>
      </c>
      <c r="Q8" s="78" t="s">
        <v>1106</v>
      </c>
      <c r="R8" s="74" t="s">
        <v>1107</v>
      </c>
      <c r="T8" s="72" t="s">
        <v>1108</v>
      </c>
      <c r="U8" s="72" t="s">
        <v>1109</v>
      </c>
      <c r="V8" s="91"/>
      <c r="W8" s="72" t="s">
        <v>1110</v>
      </c>
      <c r="X8" s="72" t="s">
        <v>1076</v>
      </c>
      <c r="Y8" s="91"/>
      <c r="Z8" s="91"/>
      <c r="AA8" s="91" t="s">
        <v>1076</v>
      </c>
      <c r="AB8" s="91"/>
      <c r="AC8" s="91"/>
      <c r="AD8" s="91"/>
      <c r="AE8" t="s">
        <v>1111</v>
      </c>
      <c r="AF8" s="91"/>
      <c r="AG8" s="91"/>
      <c r="AH8" s="91"/>
      <c r="AI8" s="91"/>
      <c r="AJ8" s="91" t="s">
        <v>1076</v>
      </c>
      <c r="AK8" s="91" t="s">
        <v>1076</v>
      </c>
      <c r="AL8" s="91"/>
      <c r="AM8" s="91"/>
      <c r="AN8" s="91" t="s">
        <v>1076</v>
      </c>
      <c r="AO8" s="91" t="s">
        <v>1076</v>
      </c>
      <c r="AP8" s="86"/>
      <c r="AQ8" s="86" t="s">
        <v>1076</v>
      </c>
      <c r="AR8" s="86" t="s">
        <v>1112</v>
      </c>
      <c r="AS8" s="86" t="s">
        <v>1076</v>
      </c>
      <c r="AT8" s="706" t="s">
        <v>1113</v>
      </c>
      <c r="AU8" s="1">
        <v>2003</v>
      </c>
      <c r="AV8" s="85" t="s">
        <v>1114</v>
      </c>
      <c r="AW8" s="82" t="s">
        <v>1115</v>
      </c>
      <c r="AX8" s="94" t="s">
        <v>372</v>
      </c>
      <c r="AY8" s="92" t="s">
        <v>1116</v>
      </c>
      <c r="AZ8" s="81" t="s">
        <v>1117</v>
      </c>
      <c r="BC8" s="93" t="s">
        <v>1118</v>
      </c>
      <c r="BD8" s="85" t="s">
        <v>1119</v>
      </c>
      <c r="BG8" t="s">
        <v>1120</v>
      </c>
      <c r="BH8" t="s">
        <v>1121</v>
      </c>
      <c r="BJ8" t="s">
        <v>1122</v>
      </c>
      <c r="BK8"/>
      <c r="BL8" s="74" t="s">
        <v>1123</v>
      </c>
      <c r="BM8" s="74" t="s">
        <v>1076</v>
      </c>
      <c r="BO8" s="74" t="s">
        <v>1124</v>
      </c>
      <c r="BP8" s="75" t="s">
        <v>1125</v>
      </c>
      <c r="BQ8" s="74">
        <f t="shared" si="0"/>
        <v>-70</v>
      </c>
      <c r="BR8" s="74">
        <f t="shared" si="1"/>
        <v>3</v>
      </c>
    </row>
    <row r="9" spans="1:70" x14ac:dyDescent="0.35">
      <c r="B9" s="74" t="s">
        <v>1126</v>
      </c>
      <c r="C9" s="74" t="s">
        <v>1127</v>
      </c>
      <c r="D9" s="74" t="s">
        <v>1128</v>
      </c>
      <c r="E9" s="74" t="s">
        <v>1129</v>
      </c>
      <c r="G9" s="74" t="s">
        <v>1130</v>
      </c>
      <c r="H9" s="74" t="s">
        <v>1099</v>
      </c>
      <c r="I9" s="74" t="s">
        <v>1112</v>
      </c>
      <c r="J9" s="74" t="s">
        <v>1131</v>
      </c>
      <c r="P9" s="76" t="s">
        <v>1104</v>
      </c>
      <c r="Q9" s="77" t="s">
        <v>1132</v>
      </c>
      <c r="R9" s="74" t="s">
        <v>1133</v>
      </c>
      <c r="T9" s="72" t="s">
        <v>1112</v>
      </c>
      <c r="U9" s="72" t="s">
        <v>320</v>
      </c>
      <c r="V9" s="91"/>
      <c r="W9" s="72" t="s">
        <v>1076</v>
      </c>
      <c r="X9" s="72" t="s">
        <v>1134</v>
      </c>
      <c r="Y9" s="91"/>
      <c r="Z9" s="91"/>
      <c r="AA9" s="91"/>
      <c r="AB9" s="91"/>
      <c r="AC9" s="91"/>
      <c r="AD9" s="91"/>
      <c r="AE9" s="91"/>
      <c r="AF9" s="91"/>
      <c r="AG9" s="91"/>
      <c r="AH9" s="91"/>
      <c r="AI9" s="91"/>
      <c r="AJ9" s="91"/>
      <c r="AK9" s="91"/>
      <c r="AL9" s="91"/>
      <c r="AM9" s="91"/>
      <c r="AN9" s="91" t="s">
        <v>1112</v>
      </c>
      <c r="AO9" s="91" t="s">
        <v>1112</v>
      </c>
      <c r="AP9" s="86"/>
      <c r="AQ9" s="86"/>
      <c r="AR9" s="86"/>
      <c r="AS9" s="86" t="s">
        <v>1112</v>
      </c>
      <c r="AT9" s="706" t="s">
        <v>1135</v>
      </c>
      <c r="AU9" s="1">
        <v>2004</v>
      </c>
      <c r="AV9" s="88" t="s">
        <v>1136</v>
      </c>
      <c r="AW9" s="82" t="s">
        <v>1137</v>
      </c>
      <c r="AX9" s="81" t="s">
        <v>1138</v>
      </c>
      <c r="AY9" s="92" t="s">
        <v>1139</v>
      </c>
      <c r="AZ9" s="81" t="s">
        <v>1140</v>
      </c>
      <c r="BC9" s="93" t="s">
        <v>1141</v>
      </c>
      <c r="BD9" s="81" t="s">
        <v>1142</v>
      </c>
      <c r="BG9" t="s">
        <v>1143</v>
      </c>
      <c r="BH9" t="s">
        <v>1144</v>
      </c>
      <c r="BJ9" t="s">
        <v>1145</v>
      </c>
      <c r="BK9"/>
      <c r="BL9" s="74" t="s">
        <v>1146</v>
      </c>
      <c r="BO9" s="74" t="s">
        <v>1147</v>
      </c>
      <c r="BP9" s="74" t="s">
        <v>1148</v>
      </c>
      <c r="BQ9" s="74">
        <f t="shared" si="0"/>
        <v>-60</v>
      </c>
      <c r="BR9" s="74">
        <f t="shared" si="1"/>
        <v>4</v>
      </c>
    </row>
    <row r="10" spans="1:70" x14ac:dyDescent="0.35">
      <c r="B10" s="74" t="s">
        <v>1099</v>
      </c>
      <c r="C10" s="74" t="s">
        <v>1149</v>
      </c>
      <c r="D10" s="74" t="s">
        <v>1150</v>
      </c>
      <c r="E10" s="74" t="s">
        <v>1151</v>
      </c>
      <c r="G10" s="74" t="s">
        <v>1152</v>
      </c>
      <c r="H10" s="74" t="s">
        <v>1153</v>
      </c>
      <c r="J10" s="74" t="s">
        <v>1154</v>
      </c>
      <c r="Q10" s="78" t="s">
        <v>1155</v>
      </c>
      <c r="R10" s="74" t="s">
        <v>1156</v>
      </c>
      <c r="T10" s="91"/>
      <c r="U10" s="72"/>
      <c r="V10" s="91"/>
      <c r="W10" s="72" t="s">
        <v>1156</v>
      </c>
      <c r="X10" s="91"/>
      <c r="Y10" s="91"/>
      <c r="Z10" s="91"/>
      <c r="AA10" s="91"/>
      <c r="AB10" s="91"/>
      <c r="AC10" s="91"/>
      <c r="AD10" s="91"/>
      <c r="AE10" s="91"/>
      <c r="AF10" s="91"/>
      <c r="AG10" s="91"/>
      <c r="AH10" s="91"/>
      <c r="AI10" s="91"/>
      <c r="AK10" s="91"/>
      <c r="AL10" s="91"/>
      <c r="AM10" s="91"/>
      <c r="AN10" s="91"/>
      <c r="AO10" s="91"/>
      <c r="AP10" s="91"/>
      <c r="AQ10" s="91"/>
      <c r="AR10" s="91"/>
      <c r="AS10" s="91"/>
      <c r="AT10" s="706" t="s">
        <v>1157</v>
      </c>
      <c r="AU10" s="1">
        <v>2005</v>
      </c>
      <c r="AV10" s="88" t="s">
        <v>1158</v>
      </c>
      <c r="AW10" s="82" t="s">
        <v>1159</v>
      </c>
      <c r="AX10" s="81" t="s">
        <v>1160</v>
      </c>
      <c r="AY10" s="92" t="s">
        <v>1161</v>
      </c>
      <c r="AZ10" s="81" t="s">
        <v>1162</v>
      </c>
      <c r="BC10" s="93" t="s">
        <v>1163</v>
      </c>
      <c r="BD10" s="81" t="s">
        <v>1164</v>
      </c>
      <c r="BG10" t="s">
        <v>1165</v>
      </c>
      <c r="BH10" t="s">
        <v>1166</v>
      </c>
      <c r="BJ10" t="s">
        <v>1167</v>
      </c>
      <c r="BK10"/>
      <c r="BO10" s="74" t="s">
        <v>1168</v>
      </c>
      <c r="BP10" s="74" t="s">
        <v>1169</v>
      </c>
      <c r="BQ10" s="74">
        <f t="shared" si="0"/>
        <v>-50</v>
      </c>
      <c r="BR10" s="74">
        <f t="shared" si="1"/>
        <v>5</v>
      </c>
    </row>
    <row r="11" spans="1:70" x14ac:dyDescent="0.35">
      <c r="C11" s="74" t="s">
        <v>1170</v>
      </c>
      <c r="D11" s="74" t="s">
        <v>1171</v>
      </c>
      <c r="G11" s="74" t="s">
        <v>1172</v>
      </c>
      <c r="H11" s="74" t="s">
        <v>1173</v>
      </c>
      <c r="J11" s="74" t="s">
        <v>1174</v>
      </c>
      <c r="Q11" s="78" t="s">
        <v>1175</v>
      </c>
      <c r="R11" s="75" t="s">
        <v>1176</v>
      </c>
      <c r="AT11" s="706" t="s">
        <v>1177</v>
      </c>
      <c r="AU11" s="1">
        <v>2006</v>
      </c>
      <c r="AW11" s="82" t="s">
        <v>1178</v>
      </c>
      <c r="AX11" s="81" t="s">
        <v>1179</v>
      </c>
      <c r="AY11" s="92" t="s">
        <v>1180</v>
      </c>
      <c r="AZ11" s="85" t="s">
        <v>1181</v>
      </c>
      <c r="BC11" s="93" t="s">
        <v>1182</v>
      </c>
      <c r="BD11" s="81" t="s">
        <v>1183</v>
      </c>
      <c r="BG11" t="s">
        <v>1184</v>
      </c>
      <c r="BH11" t="s">
        <v>1185</v>
      </c>
      <c r="BJ11" t="s">
        <v>1186</v>
      </c>
      <c r="BK11"/>
      <c r="BO11" s="74" t="s">
        <v>1187</v>
      </c>
      <c r="BP11" s="74" t="s">
        <v>1188</v>
      </c>
      <c r="BQ11" s="74">
        <f t="shared" si="0"/>
        <v>-40</v>
      </c>
      <c r="BR11" s="74">
        <f t="shared" si="1"/>
        <v>6</v>
      </c>
    </row>
    <row r="12" spans="1:70" x14ac:dyDescent="0.35">
      <c r="A12" s="75" t="s">
        <v>1189</v>
      </c>
      <c r="B12" s="79"/>
      <c r="C12" s="74" t="s">
        <v>1190</v>
      </c>
      <c r="D12" s="74" t="s">
        <v>1191</v>
      </c>
      <c r="G12" s="74" t="s">
        <v>1192</v>
      </c>
      <c r="H12" s="74" t="s">
        <v>1193</v>
      </c>
      <c r="J12" s="74" t="s">
        <v>1194</v>
      </c>
      <c r="Q12" s="78" t="s">
        <v>1195</v>
      </c>
      <c r="R12" s="74" t="s">
        <v>1196</v>
      </c>
      <c r="AT12" s="706" t="s">
        <v>1197</v>
      </c>
      <c r="AU12" s="1">
        <v>2007</v>
      </c>
      <c r="AW12" s="82" t="s">
        <v>1198</v>
      </c>
      <c r="AX12" s="81" t="s">
        <v>1199</v>
      </c>
      <c r="AY12" s="92" t="s">
        <v>1200</v>
      </c>
      <c r="AZ12" s="81" t="s">
        <v>1201</v>
      </c>
      <c r="BC12" s="93" t="s">
        <v>1202</v>
      </c>
      <c r="BD12" s="81" t="s">
        <v>1203</v>
      </c>
      <c r="BG12" t="s">
        <v>1204</v>
      </c>
      <c r="BH12" t="s">
        <v>1205</v>
      </c>
      <c r="BJ12"/>
      <c r="BK12"/>
      <c r="BP12" s="74" t="s">
        <v>1206</v>
      </c>
      <c r="BQ12" s="74">
        <f t="shared" si="0"/>
        <v>-30</v>
      </c>
      <c r="BR12" s="74">
        <f t="shared" si="1"/>
        <v>7</v>
      </c>
    </row>
    <row r="13" spans="1:70" x14ac:dyDescent="0.35">
      <c r="A13" s="74" t="s">
        <v>1207</v>
      </c>
      <c r="B13" s="79"/>
      <c r="C13" s="74" t="s">
        <v>1208</v>
      </c>
      <c r="D13" s="75" t="s">
        <v>1209</v>
      </c>
      <c r="G13" s="74" t="s">
        <v>1210</v>
      </c>
      <c r="H13" s="74" t="s">
        <v>1192</v>
      </c>
      <c r="J13" s="74" t="s">
        <v>1211</v>
      </c>
      <c r="Q13" s="78" t="s">
        <v>1212</v>
      </c>
      <c r="R13" s="74" t="s">
        <v>1213</v>
      </c>
      <c r="AT13" s="706" t="s">
        <v>1214</v>
      </c>
      <c r="AU13" s="1">
        <v>2008</v>
      </c>
      <c r="AW13" s="82" t="s">
        <v>1215</v>
      </c>
      <c r="AX13" s="81" t="s">
        <v>1216</v>
      </c>
      <c r="AY13" s="92" t="s">
        <v>1217</v>
      </c>
      <c r="AZ13" s="85" t="s">
        <v>1218</v>
      </c>
      <c r="BC13" s="95" t="s">
        <v>1219</v>
      </c>
      <c r="BD13" s="81" t="s">
        <v>1220</v>
      </c>
      <c r="BG13" s="514" t="s">
        <v>1221</v>
      </c>
      <c r="BH13" t="s">
        <v>1222</v>
      </c>
      <c r="BI13"/>
      <c r="BJ13"/>
      <c r="BK13"/>
      <c r="BQ13" s="74">
        <f t="shared" si="0"/>
        <v>-20</v>
      </c>
      <c r="BR13" s="74">
        <f t="shared" si="1"/>
        <v>8</v>
      </c>
    </row>
    <row r="14" spans="1:70" x14ac:dyDescent="0.35">
      <c r="A14" s="74" t="s">
        <v>1223</v>
      </c>
      <c r="C14" s="74" t="s">
        <v>1224</v>
      </c>
      <c r="D14" s="74" t="s">
        <v>1225</v>
      </c>
      <c r="G14" s="74" t="s">
        <v>240</v>
      </c>
      <c r="J14" s="74" t="s">
        <v>1226</v>
      </c>
      <c r="Q14" s="77" t="s">
        <v>1227</v>
      </c>
      <c r="R14" s="74" t="s">
        <v>1228</v>
      </c>
      <c r="AT14" s="706" t="s">
        <v>1229</v>
      </c>
      <c r="AU14" s="1">
        <v>2009</v>
      </c>
      <c r="AW14" s="82" t="s">
        <v>1230</v>
      </c>
      <c r="AX14" s="81" t="s">
        <v>1231</v>
      </c>
      <c r="AY14" s="92" t="s">
        <v>1232</v>
      </c>
      <c r="AZ14" s="81" t="s">
        <v>1233</v>
      </c>
      <c r="BC14" s="90" t="s">
        <v>1234</v>
      </c>
      <c r="BG14" t="s">
        <v>1235</v>
      </c>
      <c r="BH14" t="s">
        <v>1236</v>
      </c>
      <c r="BJ14"/>
      <c r="BK14"/>
      <c r="BL14"/>
      <c r="BQ14" s="74">
        <f t="shared" si="0"/>
        <v>-10</v>
      </c>
      <c r="BR14" s="74">
        <f t="shared" si="1"/>
        <v>9</v>
      </c>
    </row>
    <row r="15" spans="1:70" x14ac:dyDescent="0.35">
      <c r="A15" s="74" t="s">
        <v>1237</v>
      </c>
      <c r="C15" s="74" t="s">
        <v>1238</v>
      </c>
      <c r="D15" s="74" t="s">
        <v>1239</v>
      </c>
      <c r="J15" s="75" t="s">
        <v>1240</v>
      </c>
      <c r="Q15" s="78" t="s">
        <v>1241</v>
      </c>
      <c r="R15" s="74" t="s">
        <v>1242</v>
      </c>
      <c r="AT15" s="706">
        <v>11</v>
      </c>
      <c r="AU15" s="1">
        <v>2010</v>
      </c>
      <c r="AW15" s="82" t="s">
        <v>1243</v>
      </c>
      <c r="AX15" s="81" t="s">
        <v>1244</v>
      </c>
      <c r="AY15" s="89" t="s">
        <v>1245</v>
      </c>
      <c r="AZ15" s="81" t="s">
        <v>1246</v>
      </c>
      <c r="BC15" s="93" t="s">
        <v>1247</v>
      </c>
      <c r="BG15"/>
      <c r="BH15" t="s">
        <v>1248</v>
      </c>
      <c r="BJ15"/>
      <c r="BK15"/>
      <c r="BL15"/>
      <c r="BQ15" s="74">
        <f t="shared" si="0"/>
        <v>0</v>
      </c>
      <c r="BR15" s="74">
        <f t="shared" si="1"/>
        <v>10</v>
      </c>
    </row>
    <row r="16" spans="1:70" x14ac:dyDescent="0.35">
      <c r="C16" s="74" t="s">
        <v>1249</v>
      </c>
      <c r="D16" s="74" t="s">
        <v>1250</v>
      </c>
      <c r="J16" s="74" t="s">
        <v>1251</v>
      </c>
      <c r="Q16" s="78" t="s">
        <v>1252</v>
      </c>
      <c r="R16" s="74" t="s">
        <v>1253</v>
      </c>
      <c r="AT16" s="706">
        <v>12</v>
      </c>
      <c r="AU16" s="1">
        <v>2011</v>
      </c>
      <c r="AW16" s="82" t="s">
        <v>1254</v>
      </c>
      <c r="AX16" s="81" t="s">
        <v>1255</v>
      </c>
      <c r="AY16" s="92" t="s">
        <v>1256</v>
      </c>
      <c r="AZ16" s="81" t="s">
        <v>1257</v>
      </c>
      <c r="BC16" s="93" t="s">
        <v>1258</v>
      </c>
      <c r="BG16"/>
      <c r="BH16" t="s">
        <v>1259</v>
      </c>
      <c r="BJ16"/>
      <c r="BK16"/>
      <c r="BL16"/>
      <c r="BQ16" s="74">
        <f t="shared" si="0"/>
        <v>10</v>
      </c>
      <c r="BR16" s="74">
        <f t="shared" si="1"/>
        <v>11</v>
      </c>
    </row>
    <row r="17" spans="3:70" x14ac:dyDescent="0.35">
      <c r="C17" s="74" t="s">
        <v>1260</v>
      </c>
      <c r="D17" s="74" t="s">
        <v>1261</v>
      </c>
      <c r="J17" s="74" t="s">
        <v>1262</v>
      </c>
      <c r="Q17" s="78" t="s">
        <v>1263</v>
      </c>
      <c r="R17" s="74" t="s">
        <v>1156</v>
      </c>
      <c r="AU17" s="1">
        <v>2012</v>
      </c>
      <c r="AW17" s="82" t="s">
        <v>1264</v>
      </c>
      <c r="AX17" s="81" t="s">
        <v>1265</v>
      </c>
      <c r="AY17" s="92" t="s">
        <v>1266</v>
      </c>
      <c r="AZ17" s="81" t="s">
        <v>1267</v>
      </c>
      <c r="BC17" s="93" t="s">
        <v>1268</v>
      </c>
      <c r="BG17"/>
      <c r="BH17" t="s">
        <v>1269</v>
      </c>
      <c r="BJ17"/>
      <c r="BK17"/>
      <c r="BL17"/>
      <c r="BQ17" s="74">
        <f t="shared" si="0"/>
        <v>20</v>
      </c>
      <c r="BR17" s="74">
        <f t="shared" si="1"/>
        <v>12</v>
      </c>
    </row>
    <row r="18" spans="3:70" x14ac:dyDescent="0.35">
      <c r="C18" s="74" t="s">
        <v>1270</v>
      </c>
      <c r="D18" s="74" t="s">
        <v>1271</v>
      </c>
      <c r="J18" s="74" t="s">
        <v>1272</v>
      </c>
      <c r="Q18" s="78" t="s">
        <v>1273</v>
      </c>
      <c r="R18" s="75" t="s">
        <v>1274</v>
      </c>
      <c r="AU18" s="1">
        <v>2013</v>
      </c>
      <c r="AW18" s="82" t="s">
        <v>1275</v>
      </c>
      <c r="AX18" s="81" t="s">
        <v>1276</v>
      </c>
      <c r="AY18" s="92" t="s">
        <v>1277</v>
      </c>
      <c r="AZ18" s="85" t="s">
        <v>1278</v>
      </c>
      <c r="BC18" s="93" t="s">
        <v>1279</v>
      </c>
      <c r="BG18"/>
      <c r="BH18" t="s">
        <v>1280</v>
      </c>
      <c r="BQ18" s="74">
        <f t="shared" si="0"/>
        <v>30</v>
      </c>
      <c r="BR18" s="74">
        <f t="shared" si="1"/>
        <v>13</v>
      </c>
    </row>
    <row r="19" spans="3:70" x14ac:dyDescent="0.35">
      <c r="C19" s="74" t="s">
        <v>1281</v>
      </c>
      <c r="D19" s="74" t="s">
        <v>1282</v>
      </c>
      <c r="J19" s="74" t="s">
        <v>1283</v>
      </c>
      <c r="Q19" s="78" t="s">
        <v>1284</v>
      </c>
      <c r="R19" s="74" t="s">
        <v>1285</v>
      </c>
      <c r="AU19" s="1">
        <v>2014</v>
      </c>
      <c r="AW19" s="82" t="s">
        <v>1286</v>
      </c>
      <c r="AX19" s="81" t="s">
        <v>1287</v>
      </c>
      <c r="AY19" s="92" t="s">
        <v>1288</v>
      </c>
      <c r="AZ19" s="81" t="s">
        <v>1289</v>
      </c>
      <c r="BC19" s="93" t="s">
        <v>1290</v>
      </c>
      <c r="BH19" t="s">
        <v>1291</v>
      </c>
      <c r="BQ19" s="74">
        <f t="shared" si="0"/>
        <v>40</v>
      </c>
      <c r="BR19" s="74">
        <f t="shared" si="1"/>
        <v>14</v>
      </c>
    </row>
    <row r="20" spans="3:70" x14ac:dyDescent="0.35">
      <c r="C20" s="74" t="s">
        <v>1292</v>
      </c>
      <c r="D20" s="74" t="s">
        <v>1293</v>
      </c>
      <c r="J20" s="74" t="s">
        <v>1294</v>
      </c>
      <c r="Q20" s="78" t="s">
        <v>1295</v>
      </c>
      <c r="R20" s="74" t="s">
        <v>1296</v>
      </c>
      <c r="AU20" s="1">
        <v>2015</v>
      </c>
      <c r="AW20" s="82" t="s">
        <v>1297</v>
      </c>
      <c r="AX20" s="81" t="s">
        <v>1298</v>
      </c>
      <c r="AY20" s="89" t="s">
        <v>1299</v>
      </c>
      <c r="AZ20" s="81" t="s">
        <v>1300</v>
      </c>
      <c r="BC20" s="93" t="s">
        <v>1301</v>
      </c>
      <c r="BH20" t="s">
        <v>1302</v>
      </c>
      <c r="BQ20" s="74">
        <f t="shared" si="0"/>
        <v>50</v>
      </c>
      <c r="BR20" s="74">
        <f t="shared" si="1"/>
        <v>15</v>
      </c>
    </row>
    <row r="21" spans="3:70" x14ac:dyDescent="0.35">
      <c r="C21" s="74" t="s">
        <v>1303</v>
      </c>
      <c r="D21" s="75" t="s">
        <v>1304</v>
      </c>
      <c r="J21" s="74" t="s">
        <v>1305</v>
      </c>
      <c r="Q21" s="78" t="s">
        <v>1306</v>
      </c>
      <c r="R21" s="74" t="s">
        <v>1307</v>
      </c>
      <c r="AU21" s="1">
        <v>2016</v>
      </c>
      <c r="AW21" s="82" t="s">
        <v>1308</v>
      </c>
      <c r="AX21" s="81" t="s">
        <v>1309</v>
      </c>
      <c r="AY21" s="92" t="s">
        <v>1310</v>
      </c>
      <c r="AZ21" s="81" t="s">
        <v>1311</v>
      </c>
      <c r="BC21" s="93" t="s">
        <v>1312</v>
      </c>
      <c r="BH21" t="s">
        <v>1313</v>
      </c>
      <c r="BQ21" s="74">
        <f t="shared" si="0"/>
        <v>60</v>
      </c>
      <c r="BR21" s="74">
        <f t="shared" si="1"/>
        <v>16</v>
      </c>
    </row>
    <row r="22" spans="3:70" x14ac:dyDescent="0.35">
      <c r="C22" s="74" t="s">
        <v>1314</v>
      </c>
      <c r="D22" s="74" t="s">
        <v>1315</v>
      </c>
      <c r="J22" s="75" t="s">
        <v>1316</v>
      </c>
      <c r="Q22" s="77" t="s">
        <v>1317</v>
      </c>
      <c r="R22" s="74" t="s">
        <v>1318</v>
      </c>
      <c r="AU22" s="1">
        <v>2017</v>
      </c>
      <c r="AX22" s="81" t="s">
        <v>1319</v>
      </c>
      <c r="AY22" s="92" t="s">
        <v>1320</v>
      </c>
      <c r="AZ22" s="81" t="s">
        <v>1321</v>
      </c>
      <c r="BC22" s="90" t="s">
        <v>1322</v>
      </c>
      <c r="BH22" s="515" t="s">
        <v>1323</v>
      </c>
      <c r="BQ22" s="74">
        <f t="shared" si="0"/>
        <v>70</v>
      </c>
      <c r="BR22" s="74">
        <f t="shared" si="1"/>
        <v>17</v>
      </c>
    </row>
    <row r="23" spans="3:70" x14ac:dyDescent="0.35">
      <c r="C23" s="74" t="s">
        <v>1324</v>
      </c>
      <c r="D23" s="74" t="s">
        <v>1325</v>
      </c>
      <c r="J23" s="74" t="s">
        <v>1326</v>
      </c>
      <c r="Q23" s="78" t="s">
        <v>1327</v>
      </c>
      <c r="R23" s="74" t="s">
        <v>1328</v>
      </c>
      <c r="AU23" s="1">
        <v>2018</v>
      </c>
      <c r="AX23" s="81" t="s">
        <v>1329</v>
      </c>
      <c r="AY23" s="92" t="s">
        <v>1330</v>
      </c>
      <c r="BC23" s="93" t="s">
        <v>1331</v>
      </c>
      <c r="BH23" s="515" t="s">
        <v>1332</v>
      </c>
      <c r="BQ23" s="74">
        <f t="shared" si="0"/>
        <v>80</v>
      </c>
      <c r="BR23" s="74">
        <f t="shared" si="1"/>
        <v>18</v>
      </c>
    </row>
    <row r="24" spans="3:70" x14ac:dyDescent="0.35">
      <c r="C24" s="74" t="s">
        <v>1333</v>
      </c>
      <c r="D24" s="74" t="s">
        <v>1334</v>
      </c>
      <c r="J24" s="74" t="s">
        <v>1335</v>
      </c>
      <c r="Q24" s="78" t="s">
        <v>1336</v>
      </c>
      <c r="R24" s="74" t="s">
        <v>1337</v>
      </c>
      <c r="AU24" s="1">
        <v>2019</v>
      </c>
      <c r="AX24" s="81" t="s">
        <v>1338</v>
      </c>
      <c r="AY24" s="89" t="s">
        <v>1339</v>
      </c>
      <c r="BC24" s="93" t="s">
        <v>1340</v>
      </c>
      <c r="BH24" s="515" t="s">
        <v>1341</v>
      </c>
      <c r="BQ24" s="74">
        <f t="shared" si="0"/>
        <v>90</v>
      </c>
      <c r="BR24" s="74">
        <f t="shared" si="1"/>
        <v>19</v>
      </c>
    </row>
    <row r="25" spans="3:70" x14ac:dyDescent="0.35">
      <c r="C25" s="74" t="s">
        <v>1342</v>
      </c>
      <c r="D25" s="74" t="s">
        <v>1343</v>
      </c>
      <c r="J25" s="74" t="s">
        <v>1344</v>
      </c>
      <c r="Q25" s="78" t="s">
        <v>1345</v>
      </c>
      <c r="R25" s="74" t="s">
        <v>1156</v>
      </c>
      <c r="AU25" s="1">
        <v>2020</v>
      </c>
      <c r="AX25" s="81" t="s">
        <v>1346</v>
      </c>
      <c r="AY25" s="92" t="s">
        <v>1347</v>
      </c>
      <c r="BC25" s="93" t="s">
        <v>1348</v>
      </c>
      <c r="BQ25" s="74">
        <f>BQ24+10</f>
        <v>100</v>
      </c>
      <c r="BR25" s="74">
        <f t="shared" si="1"/>
        <v>20</v>
      </c>
    </row>
    <row r="26" spans="3:70" x14ac:dyDescent="0.35">
      <c r="C26" s="74" t="s">
        <v>1349</v>
      </c>
      <c r="D26" s="74" t="s">
        <v>1350</v>
      </c>
      <c r="J26" s="75" t="s">
        <v>1351</v>
      </c>
      <c r="Q26" s="78" t="s">
        <v>1352</v>
      </c>
      <c r="R26" s="75" t="s">
        <v>1353</v>
      </c>
      <c r="AU26" s="1">
        <v>2021</v>
      </c>
      <c r="AX26" s="81" t="s">
        <v>1354</v>
      </c>
      <c r="AY26" s="92" t="s">
        <v>1355</v>
      </c>
      <c r="BC26" s="93" t="s">
        <v>1356</v>
      </c>
      <c r="BR26" s="74">
        <f t="shared" si="1"/>
        <v>21</v>
      </c>
    </row>
    <row r="27" spans="3:70" x14ac:dyDescent="0.35">
      <c r="C27" s="74" t="s">
        <v>1357</v>
      </c>
      <c r="D27" s="75" t="s">
        <v>1358</v>
      </c>
      <c r="J27" s="74" t="s">
        <v>1359</v>
      </c>
      <c r="R27" s="74" t="s">
        <v>229</v>
      </c>
      <c r="AU27" s="1">
        <v>2022</v>
      </c>
      <c r="AX27" s="81" t="s">
        <v>1354</v>
      </c>
      <c r="AY27" s="92" t="s">
        <v>1360</v>
      </c>
      <c r="BC27" s="90" t="s">
        <v>1361</v>
      </c>
      <c r="BR27" s="74">
        <f t="shared" si="1"/>
        <v>22</v>
      </c>
    </row>
    <row r="28" spans="3:70" x14ac:dyDescent="0.35">
      <c r="C28" s="74" t="s">
        <v>1362</v>
      </c>
      <c r="D28" s="74" t="s">
        <v>1363</v>
      </c>
      <c r="J28" s="74" t="s">
        <v>1364</v>
      </c>
      <c r="R28" s="74" t="s">
        <v>1365</v>
      </c>
      <c r="AU28" s="1">
        <v>2023</v>
      </c>
      <c r="AX28" s="81" t="s">
        <v>1366</v>
      </c>
      <c r="AY28" s="89" t="s">
        <v>1367</v>
      </c>
      <c r="BC28" s="93" t="s">
        <v>1368</v>
      </c>
      <c r="BR28" s="74">
        <f t="shared" si="1"/>
        <v>23</v>
      </c>
    </row>
    <row r="29" spans="3:70" x14ac:dyDescent="0.35">
      <c r="C29" s="74" t="s">
        <v>1369</v>
      </c>
      <c r="D29" s="74" t="s">
        <v>1370</v>
      </c>
      <c r="R29" s="74" t="s">
        <v>1371</v>
      </c>
      <c r="AU29" s="1">
        <v>2024</v>
      </c>
      <c r="AX29" s="81" t="s">
        <v>1084</v>
      </c>
      <c r="AY29" s="92" t="s">
        <v>1372</v>
      </c>
      <c r="BC29" s="93" t="s">
        <v>1373</v>
      </c>
      <c r="BR29" s="74">
        <f t="shared" si="1"/>
        <v>24</v>
      </c>
    </row>
    <row r="30" spans="3:70" x14ac:dyDescent="0.35">
      <c r="C30" s="74" t="s">
        <v>1374</v>
      </c>
      <c r="D30" s="74" t="s">
        <v>1375</v>
      </c>
      <c r="R30" s="74" t="s">
        <v>1376</v>
      </c>
      <c r="AU30" s="1">
        <v>2025</v>
      </c>
      <c r="AX30" s="81" t="s">
        <v>1377</v>
      </c>
      <c r="AY30" s="92" t="s">
        <v>1378</v>
      </c>
      <c r="BC30" s="93" t="s">
        <v>1379</v>
      </c>
      <c r="BR30" s="74">
        <f t="shared" si="1"/>
        <v>25</v>
      </c>
    </row>
    <row r="31" spans="3:70" x14ac:dyDescent="0.35">
      <c r="C31" s="74" t="s">
        <v>1380</v>
      </c>
      <c r="D31" s="74" t="s">
        <v>1381</v>
      </c>
      <c r="R31" s="74" t="s">
        <v>1156</v>
      </c>
      <c r="AU31" s="1">
        <v>2026</v>
      </c>
      <c r="AX31" s="81" t="s">
        <v>1382</v>
      </c>
      <c r="AY31" s="92" t="s">
        <v>1383</v>
      </c>
      <c r="BC31" s="93" t="s">
        <v>1384</v>
      </c>
      <c r="BR31" s="74">
        <f t="shared" si="1"/>
        <v>26</v>
      </c>
    </row>
    <row r="32" spans="3:70" x14ac:dyDescent="0.35">
      <c r="C32" s="74" t="s">
        <v>1385</v>
      </c>
      <c r="D32" s="74" t="s">
        <v>1386</v>
      </c>
      <c r="AU32" s="1">
        <v>2027</v>
      </c>
      <c r="AX32" s="81" t="s">
        <v>1387</v>
      </c>
      <c r="AY32" s="92" t="s">
        <v>1388</v>
      </c>
      <c r="BC32" s="93" t="s">
        <v>1389</v>
      </c>
      <c r="BR32" s="74">
        <f t="shared" si="1"/>
        <v>27</v>
      </c>
    </row>
    <row r="33" spans="3:70" x14ac:dyDescent="0.35">
      <c r="C33" s="74" t="s">
        <v>1390</v>
      </c>
      <c r="D33" s="75" t="s">
        <v>1391</v>
      </c>
      <c r="AU33" s="1">
        <v>2028</v>
      </c>
      <c r="AX33" s="81" t="s">
        <v>1392</v>
      </c>
      <c r="BC33" s="93" t="s">
        <v>1393</v>
      </c>
      <c r="BR33" s="74">
        <f t="shared" si="1"/>
        <v>28</v>
      </c>
    </row>
    <row r="34" spans="3:70" x14ac:dyDescent="0.35">
      <c r="C34" s="74" t="s">
        <v>1394</v>
      </c>
      <c r="D34" s="74" t="s">
        <v>1395</v>
      </c>
      <c r="AU34" s="1">
        <v>2029</v>
      </c>
      <c r="AX34" s="81" t="s">
        <v>1396</v>
      </c>
      <c r="BC34" s="93" t="s">
        <v>1397</v>
      </c>
      <c r="BR34" s="74">
        <f t="shared" si="1"/>
        <v>29</v>
      </c>
    </row>
    <row r="35" spans="3:70" x14ac:dyDescent="0.35">
      <c r="C35" s="74" t="s">
        <v>1398</v>
      </c>
      <c r="D35" s="74" t="s">
        <v>1399</v>
      </c>
      <c r="AU35" s="1">
        <v>2030</v>
      </c>
      <c r="AX35" s="81" t="s">
        <v>1400</v>
      </c>
      <c r="BC35" s="93" t="s">
        <v>1401</v>
      </c>
      <c r="BR35" s="74">
        <f t="shared" si="1"/>
        <v>30</v>
      </c>
    </row>
    <row r="36" spans="3:70" x14ac:dyDescent="0.35">
      <c r="C36" s="74" t="s">
        <v>1402</v>
      </c>
      <c r="D36" s="74" t="s">
        <v>1403</v>
      </c>
      <c r="AX36" s="81" t="s">
        <v>1404</v>
      </c>
      <c r="BC36" s="90" t="s">
        <v>1405</v>
      </c>
      <c r="BR36" s="74">
        <f t="shared" si="1"/>
        <v>31</v>
      </c>
    </row>
    <row r="37" spans="3:70" x14ac:dyDescent="0.35">
      <c r="C37" s="74" t="s">
        <v>1406</v>
      </c>
      <c r="D37" s="74" t="s">
        <v>1407</v>
      </c>
      <c r="AX37" s="81" t="s">
        <v>1408</v>
      </c>
      <c r="BC37" s="93" t="s">
        <v>1409</v>
      </c>
      <c r="BR37" s="74">
        <f t="shared" si="1"/>
        <v>32</v>
      </c>
    </row>
    <row r="38" spans="3:70" x14ac:dyDescent="0.35">
      <c r="C38" s="74" t="s">
        <v>1410</v>
      </c>
      <c r="D38" s="75" t="s">
        <v>1411</v>
      </c>
      <c r="AX38" s="81" t="s">
        <v>1408</v>
      </c>
      <c r="BC38" s="93" t="s">
        <v>1412</v>
      </c>
      <c r="BR38" s="74">
        <f t="shared" si="1"/>
        <v>33</v>
      </c>
    </row>
    <row r="39" spans="3:70" x14ac:dyDescent="0.35">
      <c r="C39" s="74" t="s">
        <v>1413</v>
      </c>
      <c r="D39" s="74" t="s">
        <v>1414</v>
      </c>
      <c r="AX39" s="81" t="s">
        <v>1415</v>
      </c>
      <c r="BC39" s="93" t="s">
        <v>1416</v>
      </c>
      <c r="BR39" s="74">
        <f t="shared" si="1"/>
        <v>34</v>
      </c>
    </row>
    <row r="40" spans="3:70" x14ac:dyDescent="0.35">
      <c r="C40" s="74" t="s">
        <v>1417</v>
      </c>
      <c r="D40" s="74" t="s">
        <v>1418</v>
      </c>
      <c r="AX40" s="81" t="s">
        <v>1419</v>
      </c>
      <c r="BC40" s="93" t="s">
        <v>1420</v>
      </c>
    </row>
    <row r="41" spans="3:70" x14ac:dyDescent="0.35">
      <c r="C41" s="74" t="s">
        <v>1421</v>
      </c>
      <c r="D41" s="74" t="s">
        <v>1422</v>
      </c>
      <c r="AX41" s="81" t="s">
        <v>1423</v>
      </c>
      <c r="BC41" s="93" t="s">
        <v>1424</v>
      </c>
    </row>
    <row r="42" spans="3:70" x14ac:dyDescent="0.35">
      <c r="C42" s="74" t="s">
        <v>1425</v>
      </c>
      <c r="D42" s="74" t="s">
        <v>1426</v>
      </c>
      <c r="AX42" s="81" t="s">
        <v>1427</v>
      </c>
      <c r="BC42" s="93" t="s">
        <v>1428</v>
      </c>
    </row>
    <row r="43" spans="3:70" x14ac:dyDescent="0.35">
      <c r="C43" s="74" t="s">
        <v>1429</v>
      </c>
      <c r="D43" s="74" t="s">
        <v>1430</v>
      </c>
      <c r="AX43" s="81" t="s">
        <v>1431</v>
      </c>
      <c r="BC43" s="93" t="s">
        <v>1432</v>
      </c>
    </row>
    <row r="44" spans="3:70" x14ac:dyDescent="0.35">
      <c r="C44" s="74" t="s">
        <v>1433</v>
      </c>
      <c r="D44" s="74" t="s">
        <v>1434</v>
      </c>
      <c r="AX44" s="81" t="s">
        <v>1435</v>
      </c>
      <c r="BC44" s="93" t="s">
        <v>1436</v>
      </c>
    </row>
    <row r="45" spans="3:70" x14ac:dyDescent="0.35">
      <c r="C45" s="74" t="s">
        <v>1437</v>
      </c>
      <c r="AX45" s="81" t="s">
        <v>1438</v>
      </c>
      <c r="BC45" s="93" t="s">
        <v>1439</v>
      </c>
    </row>
    <row r="46" spans="3:70" x14ac:dyDescent="0.35">
      <c r="C46" s="74" t="s">
        <v>1440</v>
      </c>
      <c r="D46" s="75" t="s">
        <v>1441</v>
      </c>
      <c r="AX46" s="81" t="s">
        <v>1442</v>
      </c>
      <c r="BC46" s="93" t="s">
        <v>1443</v>
      </c>
    </row>
    <row r="47" spans="3:70" x14ac:dyDescent="0.35">
      <c r="C47" s="74" t="s">
        <v>1444</v>
      </c>
      <c r="D47" s="74" t="s">
        <v>894</v>
      </c>
      <c r="AX47" s="81" t="s">
        <v>1445</v>
      </c>
    </row>
    <row r="48" spans="3:70" x14ac:dyDescent="0.35">
      <c r="C48" s="74" t="s">
        <v>1446</v>
      </c>
      <c r="D48" s="74" t="s">
        <v>1447</v>
      </c>
      <c r="AX48" s="81" t="s">
        <v>1448</v>
      </c>
    </row>
    <row r="49" spans="3:50" x14ac:dyDescent="0.35">
      <c r="C49" s="74" t="s">
        <v>1449</v>
      </c>
      <c r="D49" s="74" t="s">
        <v>1450</v>
      </c>
      <c r="AX49" s="81" t="s">
        <v>1451</v>
      </c>
    </row>
    <row r="50" spans="3:50" x14ac:dyDescent="0.35">
      <c r="C50" s="74" t="s">
        <v>1452</v>
      </c>
      <c r="D50" s="74" t="s">
        <v>1453</v>
      </c>
      <c r="AX50" s="81" t="s">
        <v>1451</v>
      </c>
    </row>
    <row r="51" spans="3:50" x14ac:dyDescent="0.35">
      <c r="C51" s="74" t="s">
        <v>1454</v>
      </c>
      <c r="D51" s="74" t="s">
        <v>1455</v>
      </c>
      <c r="AX51" s="81" t="s">
        <v>1456</v>
      </c>
    </row>
    <row r="52" spans="3:50" x14ac:dyDescent="0.35">
      <c r="C52" s="74" t="s">
        <v>1457</v>
      </c>
      <c r="D52" s="74" t="s">
        <v>1458</v>
      </c>
      <c r="AX52" s="81" t="s">
        <v>1459</v>
      </c>
    </row>
    <row r="53" spans="3:50" x14ac:dyDescent="0.35">
      <c r="C53" s="74" t="s">
        <v>1460</v>
      </c>
      <c r="D53" s="74" t="s">
        <v>1461</v>
      </c>
      <c r="AX53" s="81" t="s">
        <v>1459</v>
      </c>
    </row>
    <row r="54" spans="3:50" x14ac:dyDescent="0.35">
      <c r="C54" s="74" t="s">
        <v>1462</v>
      </c>
      <c r="D54" s="74" t="s">
        <v>1463</v>
      </c>
      <c r="AX54" s="81" t="s">
        <v>1464</v>
      </c>
    </row>
    <row r="55" spans="3:50" x14ac:dyDescent="0.35">
      <c r="C55" s="74" t="s">
        <v>1465</v>
      </c>
      <c r="D55" s="74" t="s">
        <v>1466</v>
      </c>
      <c r="AX55" s="81" t="s">
        <v>1467</v>
      </c>
    </row>
    <row r="56" spans="3:50" x14ac:dyDescent="0.35">
      <c r="C56" s="74" t="s">
        <v>1468</v>
      </c>
      <c r="D56" s="74" t="s">
        <v>1469</v>
      </c>
      <c r="AX56" s="81" t="s">
        <v>1470</v>
      </c>
    </row>
    <row r="57" spans="3:50" x14ac:dyDescent="0.35">
      <c r="C57" s="74" t="s">
        <v>1471</v>
      </c>
      <c r="D57" s="74" t="s">
        <v>1472</v>
      </c>
      <c r="AX57" s="81" t="s">
        <v>989</v>
      </c>
    </row>
    <row r="58" spans="3:50" x14ac:dyDescent="0.35">
      <c r="C58" s="74" t="s">
        <v>1473</v>
      </c>
      <c r="D58" s="74" t="s">
        <v>1474</v>
      </c>
      <c r="AX58" s="81" t="s">
        <v>1475</v>
      </c>
    </row>
    <row r="59" spans="3:50" x14ac:dyDescent="0.35">
      <c r="C59" s="74" t="s">
        <v>1476</v>
      </c>
      <c r="D59" s="74" t="s">
        <v>1477</v>
      </c>
      <c r="AX59" s="81" t="s">
        <v>1478</v>
      </c>
    </row>
    <row r="60" spans="3:50" x14ac:dyDescent="0.35">
      <c r="C60" s="74" t="s">
        <v>1479</v>
      </c>
      <c r="D60" s="74" t="s">
        <v>1480</v>
      </c>
      <c r="AX60" s="81" t="s">
        <v>1481</v>
      </c>
    </row>
    <row r="61" spans="3:50" x14ac:dyDescent="0.35">
      <c r="C61" s="74" t="s">
        <v>1482</v>
      </c>
      <c r="D61" s="74" t="s">
        <v>1483</v>
      </c>
      <c r="AX61" s="81" t="s">
        <v>1484</v>
      </c>
    </row>
    <row r="62" spans="3:50" x14ac:dyDescent="0.35">
      <c r="C62" s="74" t="s">
        <v>1485</v>
      </c>
      <c r="D62" s="74" t="s">
        <v>1486</v>
      </c>
      <c r="AX62" s="81" t="s">
        <v>1487</v>
      </c>
    </row>
    <row r="63" spans="3:50" x14ac:dyDescent="0.35">
      <c r="C63" s="74" t="s">
        <v>1488</v>
      </c>
      <c r="D63" s="74" t="s">
        <v>1489</v>
      </c>
      <c r="AX63" s="81" t="s">
        <v>1490</v>
      </c>
    </row>
    <row r="64" spans="3:50" x14ac:dyDescent="0.35">
      <c r="C64" s="74" t="s">
        <v>1491</v>
      </c>
      <c r="D64" s="74" t="s">
        <v>1492</v>
      </c>
      <c r="AX64" s="81" t="s">
        <v>1493</v>
      </c>
    </row>
    <row r="65" spans="3:50" x14ac:dyDescent="0.35">
      <c r="C65" s="74" t="s">
        <v>1494</v>
      </c>
      <c r="D65" s="74" t="s">
        <v>1495</v>
      </c>
      <c r="AX65" s="81" t="s">
        <v>1496</v>
      </c>
    </row>
    <row r="66" spans="3:50" x14ac:dyDescent="0.35">
      <c r="C66" s="74" t="s">
        <v>1497</v>
      </c>
      <c r="D66" s="74" t="s">
        <v>1498</v>
      </c>
      <c r="AX66" s="81" t="s">
        <v>1499</v>
      </c>
    </row>
    <row r="67" spans="3:50" x14ac:dyDescent="0.35">
      <c r="C67" s="74" t="s">
        <v>1500</v>
      </c>
      <c r="D67" s="74" t="s">
        <v>1501</v>
      </c>
      <c r="AX67" s="81" t="s">
        <v>1502</v>
      </c>
    </row>
    <row r="68" spans="3:50" x14ac:dyDescent="0.35">
      <c r="C68" s="74" t="s">
        <v>1503</v>
      </c>
      <c r="D68" s="74" t="s">
        <v>1504</v>
      </c>
      <c r="AX68" s="81" t="s">
        <v>1505</v>
      </c>
    </row>
    <row r="69" spans="3:50" x14ac:dyDescent="0.35">
      <c r="C69" s="74" t="s">
        <v>1506</v>
      </c>
      <c r="D69" s="74" t="s">
        <v>1507</v>
      </c>
      <c r="AX69" s="81" t="s">
        <v>1508</v>
      </c>
    </row>
    <row r="70" spans="3:50" x14ac:dyDescent="0.35">
      <c r="C70" s="74" t="s">
        <v>1509</v>
      </c>
      <c r="D70" s="74" t="s">
        <v>1510</v>
      </c>
      <c r="AX70" s="81" t="s">
        <v>1511</v>
      </c>
    </row>
    <row r="71" spans="3:50" x14ac:dyDescent="0.35">
      <c r="C71" s="74" t="s">
        <v>1512</v>
      </c>
      <c r="D71" s="74" t="s">
        <v>1513</v>
      </c>
      <c r="AX71" s="81" t="s">
        <v>1514</v>
      </c>
    </row>
    <row r="72" spans="3:50" x14ac:dyDescent="0.35">
      <c r="C72" s="74" t="s">
        <v>1515</v>
      </c>
      <c r="AX72" s="81" t="s">
        <v>1516</v>
      </c>
    </row>
    <row r="73" spans="3:50" x14ac:dyDescent="0.35">
      <c r="C73" s="74" t="s">
        <v>1517</v>
      </c>
      <c r="AX73" s="81" t="s">
        <v>1518</v>
      </c>
    </row>
    <row r="74" spans="3:50" x14ac:dyDescent="0.35">
      <c r="C74" s="74" t="s">
        <v>1519</v>
      </c>
      <c r="AX74" s="81" t="s">
        <v>1520</v>
      </c>
    </row>
    <row r="75" spans="3:50" x14ac:dyDescent="0.35">
      <c r="C75" s="74" t="s">
        <v>1521</v>
      </c>
      <c r="AX75" s="81" t="s">
        <v>1522</v>
      </c>
    </row>
    <row r="76" spans="3:50" x14ac:dyDescent="0.35">
      <c r="C76" s="74" t="s">
        <v>1523</v>
      </c>
      <c r="AX76" s="81" t="s">
        <v>1524</v>
      </c>
    </row>
    <row r="77" spans="3:50" x14ac:dyDescent="0.35">
      <c r="C77" s="74" t="s">
        <v>1525</v>
      </c>
      <c r="AX77" s="81" t="s">
        <v>1524</v>
      </c>
    </row>
    <row r="78" spans="3:50" x14ac:dyDescent="0.35">
      <c r="C78" s="74" t="s">
        <v>1526</v>
      </c>
      <c r="AX78" s="81" t="s">
        <v>1527</v>
      </c>
    </row>
    <row r="79" spans="3:50" x14ac:dyDescent="0.35">
      <c r="C79" s="74" t="s">
        <v>1528</v>
      </c>
      <c r="AX79" s="81" t="s">
        <v>1529</v>
      </c>
    </row>
    <row r="80" spans="3:50" x14ac:dyDescent="0.35">
      <c r="C80" s="74" t="s">
        <v>1530</v>
      </c>
      <c r="AX80" s="81" t="s">
        <v>1531</v>
      </c>
    </row>
    <row r="81" spans="3:50" x14ac:dyDescent="0.35">
      <c r="C81" s="74" t="s">
        <v>1532</v>
      </c>
      <c r="AX81" s="81" t="s">
        <v>1533</v>
      </c>
    </row>
    <row r="82" spans="3:50" x14ac:dyDescent="0.35">
      <c r="C82" s="74" t="s">
        <v>1534</v>
      </c>
      <c r="AX82" s="81" t="s">
        <v>1535</v>
      </c>
    </row>
    <row r="83" spans="3:50" x14ac:dyDescent="0.35">
      <c r="C83" s="74" t="s">
        <v>1536</v>
      </c>
      <c r="AX83" s="81" t="s">
        <v>1537</v>
      </c>
    </row>
    <row r="84" spans="3:50" x14ac:dyDescent="0.35">
      <c r="C84" s="74" t="s">
        <v>1538</v>
      </c>
      <c r="AX84" s="81" t="s">
        <v>1539</v>
      </c>
    </row>
    <row r="85" spans="3:50" x14ac:dyDescent="0.35">
      <c r="C85" s="74" t="s">
        <v>1540</v>
      </c>
      <c r="AX85" s="81" t="s">
        <v>1541</v>
      </c>
    </row>
    <row r="86" spans="3:50" x14ac:dyDescent="0.35">
      <c r="C86" s="74" t="s">
        <v>1542</v>
      </c>
      <c r="AX86" s="81" t="s">
        <v>1541</v>
      </c>
    </row>
    <row r="87" spans="3:50" x14ac:dyDescent="0.35">
      <c r="C87" s="74" t="s">
        <v>1543</v>
      </c>
      <c r="AX87" s="81" t="s">
        <v>1544</v>
      </c>
    </row>
    <row r="88" spans="3:50" x14ac:dyDescent="0.35">
      <c r="C88" s="74" t="s">
        <v>1545</v>
      </c>
      <c r="AX88" s="81" t="s">
        <v>1546</v>
      </c>
    </row>
    <row r="89" spans="3:50" x14ac:dyDescent="0.35">
      <c r="C89" s="74" t="s">
        <v>1547</v>
      </c>
      <c r="AX89" s="81" t="s">
        <v>1548</v>
      </c>
    </row>
    <row r="90" spans="3:50" x14ac:dyDescent="0.35">
      <c r="C90" s="74" t="s">
        <v>1549</v>
      </c>
      <c r="AX90" s="81" t="s">
        <v>1550</v>
      </c>
    </row>
    <row r="91" spans="3:50" x14ac:dyDescent="0.35">
      <c r="C91" s="74" t="s">
        <v>1551</v>
      </c>
      <c r="AX91" s="81" t="s">
        <v>1552</v>
      </c>
    </row>
    <row r="92" spans="3:50" x14ac:dyDescent="0.35">
      <c r="C92" s="74" t="s">
        <v>1553</v>
      </c>
      <c r="AX92" s="81" t="s">
        <v>1554</v>
      </c>
    </row>
    <row r="93" spans="3:50" x14ac:dyDescent="0.35">
      <c r="C93" s="74" t="s">
        <v>1555</v>
      </c>
      <c r="AX93" s="81" t="s">
        <v>1556</v>
      </c>
    </row>
    <row r="94" spans="3:50" x14ac:dyDescent="0.35">
      <c r="C94" s="74" t="s">
        <v>1557</v>
      </c>
      <c r="AX94" s="81" t="s">
        <v>1558</v>
      </c>
    </row>
    <row r="95" spans="3:50" x14ac:dyDescent="0.35">
      <c r="C95" s="74" t="s">
        <v>1559</v>
      </c>
      <c r="AX95" s="81" t="s">
        <v>1560</v>
      </c>
    </row>
    <row r="96" spans="3:50" x14ac:dyDescent="0.35">
      <c r="C96" s="74" t="s">
        <v>1561</v>
      </c>
      <c r="AX96" s="81" t="s">
        <v>1562</v>
      </c>
    </row>
    <row r="97" spans="3:50" x14ac:dyDescent="0.35">
      <c r="C97" s="74" t="s">
        <v>1563</v>
      </c>
      <c r="AX97" s="81" t="s">
        <v>1564</v>
      </c>
    </row>
    <row r="98" spans="3:50" x14ac:dyDescent="0.35">
      <c r="C98" s="74" t="s">
        <v>1565</v>
      </c>
      <c r="AX98" s="81" t="s">
        <v>1566</v>
      </c>
    </row>
    <row r="99" spans="3:50" x14ac:dyDescent="0.35">
      <c r="C99" s="74" t="s">
        <v>1567</v>
      </c>
      <c r="AX99" s="81" t="s">
        <v>1568</v>
      </c>
    </row>
    <row r="100" spans="3:50" x14ac:dyDescent="0.35">
      <c r="C100" s="74" t="s">
        <v>1569</v>
      </c>
      <c r="AX100" s="81" t="s">
        <v>1570</v>
      </c>
    </row>
    <row r="101" spans="3:50" x14ac:dyDescent="0.35">
      <c r="C101" s="74" t="s">
        <v>1571</v>
      </c>
      <c r="AX101" s="81" t="s">
        <v>1572</v>
      </c>
    </row>
    <row r="102" spans="3:50" x14ac:dyDescent="0.35">
      <c r="C102" s="74" t="s">
        <v>1573</v>
      </c>
      <c r="AX102" s="81" t="s">
        <v>1574</v>
      </c>
    </row>
    <row r="103" spans="3:50" x14ac:dyDescent="0.35">
      <c r="C103" s="74" t="s">
        <v>1575</v>
      </c>
      <c r="AX103" s="81" t="s">
        <v>1576</v>
      </c>
    </row>
    <row r="104" spans="3:50" x14ac:dyDescent="0.35">
      <c r="C104" s="74" t="s">
        <v>1577</v>
      </c>
      <c r="AX104" s="81" t="s">
        <v>1578</v>
      </c>
    </row>
    <row r="105" spans="3:50" x14ac:dyDescent="0.35">
      <c r="C105" s="74" t="s">
        <v>1579</v>
      </c>
      <c r="AX105" s="81" t="s">
        <v>1578</v>
      </c>
    </row>
    <row r="106" spans="3:50" x14ac:dyDescent="0.35">
      <c r="C106" s="74" t="s">
        <v>1580</v>
      </c>
      <c r="AX106" s="81" t="s">
        <v>1581</v>
      </c>
    </row>
    <row r="107" spans="3:50" x14ac:dyDescent="0.35">
      <c r="C107" s="74" t="s">
        <v>1582</v>
      </c>
      <c r="AX107" s="81" t="s">
        <v>1583</v>
      </c>
    </row>
    <row r="108" spans="3:50" x14ac:dyDescent="0.35">
      <c r="C108" s="74" t="s">
        <v>1584</v>
      </c>
      <c r="AX108" s="81" t="s">
        <v>1585</v>
      </c>
    </row>
    <row r="109" spans="3:50" x14ac:dyDescent="0.35">
      <c r="C109" s="74" t="s">
        <v>1586</v>
      </c>
      <c r="AX109" s="81" t="s">
        <v>1587</v>
      </c>
    </row>
    <row r="110" spans="3:50" x14ac:dyDescent="0.35">
      <c r="C110" s="74" t="s">
        <v>1588</v>
      </c>
      <c r="AX110" s="81" t="s">
        <v>1589</v>
      </c>
    </row>
    <row r="111" spans="3:50" x14ac:dyDescent="0.35">
      <c r="C111" s="74" t="s">
        <v>1590</v>
      </c>
      <c r="AX111" s="81" t="s">
        <v>1591</v>
      </c>
    </row>
    <row r="112" spans="3:50" x14ac:dyDescent="0.35">
      <c r="C112" s="74" t="s">
        <v>1592</v>
      </c>
      <c r="AX112" s="81" t="s">
        <v>1593</v>
      </c>
    </row>
    <row r="113" spans="3:50" x14ac:dyDescent="0.35">
      <c r="C113" s="74" t="s">
        <v>1594</v>
      </c>
      <c r="AX113" s="81" t="s">
        <v>1593</v>
      </c>
    </row>
    <row r="114" spans="3:50" x14ac:dyDescent="0.35">
      <c r="C114" s="74" t="s">
        <v>1595</v>
      </c>
      <c r="AX114" s="81" t="s">
        <v>1596</v>
      </c>
    </row>
    <row r="115" spans="3:50" x14ac:dyDescent="0.35">
      <c r="C115" s="74" t="s">
        <v>1597</v>
      </c>
      <c r="AX115" s="81" t="s">
        <v>1598</v>
      </c>
    </row>
    <row r="116" spans="3:50" x14ac:dyDescent="0.35">
      <c r="C116" s="74" t="s">
        <v>1599</v>
      </c>
      <c r="AX116" s="81" t="s">
        <v>1600</v>
      </c>
    </row>
    <row r="117" spans="3:50" x14ac:dyDescent="0.35">
      <c r="C117" s="74" t="s">
        <v>1601</v>
      </c>
      <c r="AX117" s="81" t="s">
        <v>1602</v>
      </c>
    </row>
    <row r="118" spans="3:50" x14ac:dyDescent="0.35">
      <c r="C118" s="74" t="s">
        <v>1603</v>
      </c>
      <c r="AX118" s="81" t="s">
        <v>1604</v>
      </c>
    </row>
    <row r="119" spans="3:50" x14ac:dyDescent="0.35">
      <c r="C119" s="74" t="s">
        <v>1605</v>
      </c>
      <c r="AX119" s="81" t="s">
        <v>1606</v>
      </c>
    </row>
    <row r="120" spans="3:50" x14ac:dyDescent="0.35">
      <c r="C120" s="74" t="s">
        <v>1607</v>
      </c>
      <c r="AX120" s="81" t="s">
        <v>1608</v>
      </c>
    </row>
    <row r="121" spans="3:50" x14ac:dyDescent="0.35">
      <c r="C121" s="74" t="s">
        <v>1609</v>
      </c>
      <c r="AX121" s="81" t="s">
        <v>1610</v>
      </c>
    </row>
    <row r="122" spans="3:50" x14ac:dyDescent="0.35">
      <c r="C122" s="74" t="s">
        <v>1611</v>
      </c>
      <c r="AX122" s="81" t="s">
        <v>1612</v>
      </c>
    </row>
    <row r="123" spans="3:50" x14ac:dyDescent="0.35">
      <c r="C123" s="74" t="s">
        <v>1613</v>
      </c>
      <c r="AX123" s="81" t="s">
        <v>1614</v>
      </c>
    </row>
    <row r="124" spans="3:50" x14ac:dyDescent="0.35">
      <c r="C124" s="74" t="s">
        <v>1615</v>
      </c>
      <c r="AX124" s="81" t="s">
        <v>1616</v>
      </c>
    </row>
    <row r="125" spans="3:50" x14ac:dyDescent="0.35">
      <c r="C125" s="74" t="s">
        <v>1617</v>
      </c>
      <c r="AX125" s="81" t="s">
        <v>1618</v>
      </c>
    </row>
    <row r="126" spans="3:50" x14ac:dyDescent="0.35">
      <c r="C126" s="74" t="s">
        <v>1619</v>
      </c>
      <c r="AX126" s="81" t="s">
        <v>1620</v>
      </c>
    </row>
    <row r="127" spans="3:50" x14ac:dyDescent="0.35">
      <c r="C127" s="74" t="s">
        <v>1621</v>
      </c>
      <c r="AX127" s="81" t="s">
        <v>1622</v>
      </c>
    </row>
    <row r="128" spans="3:50" x14ac:dyDescent="0.35">
      <c r="C128" s="74" t="s">
        <v>1623</v>
      </c>
      <c r="AX128" s="81" t="s">
        <v>1624</v>
      </c>
    </row>
    <row r="129" spans="3:50" x14ac:dyDescent="0.35">
      <c r="C129" s="74" t="s">
        <v>1625</v>
      </c>
      <c r="AX129" s="81" t="s">
        <v>1626</v>
      </c>
    </row>
    <row r="130" spans="3:50" x14ac:dyDescent="0.35">
      <c r="C130" s="74" t="s">
        <v>1627</v>
      </c>
      <c r="AX130" s="81" t="s">
        <v>1628</v>
      </c>
    </row>
    <row r="131" spans="3:50" x14ac:dyDescent="0.35">
      <c r="C131" s="74" t="s">
        <v>1629</v>
      </c>
      <c r="AX131" s="81" t="s">
        <v>1630</v>
      </c>
    </row>
    <row r="132" spans="3:50" x14ac:dyDescent="0.35">
      <c r="C132" s="74" t="s">
        <v>1631</v>
      </c>
      <c r="AX132" s="81" t="s">
        <v>1632</v>
      </c>
    </row>
    <row r="133" spans="3:50" x14ac:dyDescent="0.35">
      <c r="C133" s="74" t="s">
        <v>1633</v>
      </c>
      <c r="AX133" s="81" t="s">
        <v>1634</v>
      </c>
    </row>
    <row r="134" spans="3:50" x14ac:dyDescent="0.35">
      <c r="C134" s="74" t="s">
        <v>1635</v>
      </c>
      <c r="AX134" s="81" t="s">
        <v>1636</v>
      </c>
    </row>
    <row r="135" spans="3:50" x14ac:dyDescent="0.35">
      <c r="C135" s="74" t="s">
        <v>1637</v>
      </c>
      <c r="AX135" s="81" t="s">
        <v>1638</v>
      </c>
    </row>
    <row r="136" spans="3:50" x14ac:dyDescent="0.35">
      <c r="C136" s="74" t="s">
        <v>1639</v>
      </c>
      <c r="AX136" s="81" t="s">
        <v>1640</v>
      </c>
    </row>
    <row r="137" spans="3:50" x14ac:dyDescent="0.35">
      <c r="C137" s="74" t="s">
        <v>1641</v>
      </c>
      <c r="AX137" s="81" t="s">
        <v>1642</v>
      </c>
    </row>
    <row r="138" spans="3:50" x14ac:dyDescent="0.35">
      <c r="C138" s="74" t="s">
        <v>1643</v>
      </c>
      <c r="AX138" s="81" t="s">
        <v>1644</v>
      </c>
    </row>
    <row r="139" spans="3:50" x14ac:dyDescent="0.35">
      <c r="C139" s="74" t="s">
        <v>1645</v>
      </c>
      <c r="AX139" s="81" t="s">
        <v>1646</v>
      </c>
    </row>
    <row r="140" spans="3:50" x14ac:dyDescent="0.35">
      <c r="C140" s="74" t="s">
        <v>1647</v>
      </c>
      <c r="AX140" s="81" t="s">
        <v>1648</v>
      </c>
    </row>
    <row r="141" spans="3:50" x14ac:dyDescent="0.35">
      <c r="C141" s="74" t="s">
        <v>1649</v>
      </c>
      <c r="AX141" s="81" t="s">
        <v>1650</v>
      </c>
    </row>
    <row r="142" spans="3:50" x14ac:dyDescent="0.35">
      <c r="C142" s="74" t="s">
        <v>1651</v>
      </c>
      <c r="AX142" s="81" t="s">
        <v>1652</v>
      </c>
    </row>
    <row r="143" spans="3:50" x14ac:dyDescent="0.35">
      <c r="C143" s="74" t="s">
        <v>1653</v>
      </c>
      <c r="AX143" s="81" t="s">
        <v>1654</v>
      </c>
    </row>
    <row r="144" spans="3:50" x14ac:dyDescent="0.35">
      <c r="C144" s="74" t="s">
        <v>1655</v>
      </c>
      <c r="AX144" s="81" t="s">
        <v>1656</v>
      </c>
    </row>
    <row r="145" spans="3:50" x14ac:dyDescent="0.35">
      <c r="C145" s="74" t="s">
        <v>1657</v>
      </c>
      <c r="AX145" s="81" t="s">
        <v>1658</v>
      </c>
    </row>
    <row r="146" spans="3:50" x14ac:dyDescent="0.35">
      <c r="C146" s="74" t="s">
        <v>1659</v>
      </c>
      <c r="AX146" s="81" t="s">
        <v>1660</v>
      </c>
    </row>
    <row r="147" spans="3:50" x14ac:dyDescent="0.35">
      <c r="C147" s="74" t="s">
        <v>1661</v>
      </c>
      <c r="AX147" s="81" t="s">
        <v>1660</v>
      </c>
    </row>
    <row r="148" spans="3:50" x14ac:dyDescent="0.35">
      <c r="C148" s="74" t="s">
        <v>1662</v>
      </c>
      <c r="AX148" s="81" t="s">
        <v>1663</v>
      </c>
    </row>
    <row r="149" spans="3:50" x14ac:dyDescent="0.35">
      <c r="C149" s="74" t="s">
        <v>1664</v>
      </c>
      <c r="AX149" s="81" t="s">
        <v>1663</v>
      </c>
    </row>
    <row r="150" spans="3:50" x14ac:dyDescent="0.35">
      <c r="C150" s="74" t="s">
        <v>1665</v>
      </c>
      <c r="AX150" s="81" t="s">
        <v>1666</v>
      </c>
    </row>
    <row r="151" spans="3:50" x14ac:dyDescent="0.35">
      <c r="C151" s="74" t="s">
        <v>1667</v>
      </c>
      <c r="AX151" s="81" t="s">
        <v>1668</v>
      </c>
    </row>
    <row r="152" spans="3:50" x14ac:dyDescent="0.35">
      <c r="C152" s="74" t="s">
        <v>1669</v>
      </c>
      <c r="AX152" s="81" t="s">
        <v>1670</v>
      </c>
    </row>
    <row r="153" spans="3:50" x14ac:dyDescent="0.35">
      <c r="C153" s="74" t="s">
        <v>1671</v>
      </c>
      <c r="AX153" s="81" t="s">
        <v>1672</v>
      </c>
    </row>
    <row r="154" spans="3:50" x14ac:dyDescent="0.35">
      <c r="C154" s="74" t="s">
        <v>1673</v>
      </c>
      <c r="AX154" s="81" t="s">
        <v>1674</v>
      </c>
    </row>
    <row r="155" spans="3:50" x14ac:dyDescent="0.35">
      <c r="C155" s="74" t="s">
        <v>1675</v>
      </c>
      <c r="AX155" s="81" t="s">
        <v>1676</v>
      </c>
    </row>
    <row r="156" spans="3:50" x14ac:dyDescent="0.35">
      <c r="C156" s="74" t="s">
        <v>1677</v>
      </c>
      <c r="AX156" s="81" t="s">
        <v>1678</v>
      </c>
    </row>
    <row r="157" spans="3:50" x14ac:dyDescent="0.35">
      <c r="C157" s="74" t="s">
        <v>1679</v>
      </c>
      <c r="AX157" s="81" t="s">
        <v>1680</v>
      </c>
    </row>
    <row r="158" spans="3:50" x14ac:dyDescent="0.35">
      <c r="C158" s="74" t="s">
        <v>1681</v>
      </c>
      <c r="AX158" s="81" t="s">
        <v>1682</v>
      </c>
    </row>
    <row r="159" spans="3:50" x14ac:dyDescent="0.35">
      <c r="C159" s="74" t="s">
        <v>1683</v>
      </c>
      <c r="AX159" s="81" t="s">
        <v>1684</v>
      </c>
    </row>
    <row r="160" spans="3:50" x14ac:dyDescent="0.35">
      <c r="C160" s="74" t="s">
        <v>1685</v>
      </c>
      <c r="AX160" s="81" t="s">
        <v>1686</v>
      </c>
    </row>
    <row r="161" spans="3:50" x14ac:dyDescent="0.35">
      <c r="C161" s="74" t="s">
        <v>1687</v>
      </c>
      <c r="AX161" s="81" t="s">
        <v>1688</v>
      </c>
    </row>
    <row r="162" spans="3:50" x14ac:dyDescent="0.35">
      <c r="C162" s="74" t="s">
        <v>1689</v>
      </c>
      <c r="AX162" s="81" t="s">
        <v>1690</v>
      </c>
    </row>
    <row r="163" spans="3:50" x14ac:dyDescent="0.35">
      <c r="C163" s="74" t="s">
        <v>1691</v>
      </c>
      <c r="AX163" s="81" t="s">
        <v>1692</v>
      </c>
    </row>
    <row r="164" spans="3:50" x14ac:dyDescent="0.35">
      <c r="C164" s="74" t="s">
        <v>1693</v>
      </c>
      <c r="AX164" s="81" t="s">
        <v>1692</v>
      </c>
    </row>
    <row r="165" spans="3:50" x14ac:dyDescent="0.35">
      <c r="C165" s="74" t="s">
        <v>1694</v>
      </c>
      <c r="AX165" s="81" t="s">
        <v>1695</v>
      </c>
    </row>
    <row r="166" spans="3:50" x14ac:dyDescent="0.35">
      <c r="C166" s="74" t="s">
        <v>1696</v>
      </c>
      <c r="AX166" s="81" t="s">
        <v>1697</v>
      </c>
    </row>
    <row r="167" spans="3:50" x14ac:dyDescent="0.35">
      <c r="C167" s="74" t="s">
        <v>1698</v>
      </c>
      <c r="AX167" s="81" t="s">
        <v>1699</v>
      </c>
    </row>
    <row r="168" spans="3:50" x14ac:dyDescent="0.35">
      <c r="C168" s="74" t="s">
        <v>1700</v>
      </c>
      <c r="AX168" s="81" t="s">
        <v>1701</v>
      </c>
    </row>
    <row r="169" spans="3:50" x14ac:dyDescent="0.35">
      <c r="C169" s="74" t="s">
        <v>1702</v>
      </c>
      <c r="AX169" s="81" t="s">
        <v>1703</v>
      </c>
    </row>
    <row r="170" spans="3:50" x14ac:dyDescent="0.35">
      <c r="C170" s="74" t="s">
        <v>1704</v>
      </c>
      <c r="AX170" s="81" t="s">
        <v>1705</v>
      </c>
    </row>
    <row r="171" spans="3:50" x14ac:dyDescent="0.35">
      <c r="C171" s="74" t="s">
        <v>1706</v>
      </c>
      <c r="AX171" s="81" t="s">
        <v>936</v>
      </c>
    </row>
    <row r="172" spans="3:50" x14ac:dyDescent="0.35">
      <c r="C172" s="74" t="s">
        <v>1707</v>
      </c>
      <c r="AX172" s="81" t="s">
        <v>1708</v>
      </c>
    </row>
    <row r="173" spans="3:50" x14ac:dyDescent="0.35">
      <c r="C173" s="74" t="s">
        <v>1709</v>
      </c>
      <c r="AX173" s="81" t="s">
        <v>1710</v>
      </c>
    </row>
    <row r="174" spans="3:50" x14ac:dyDescent="0.35">
      <c r="C174" s="74" t="s">
        <v>1711</v>
      </c>
      <c r="AX174" s="81" t="s">
        <v>1712</v>
      </c>
    </row>
    <row r="175" spans="3:50" x14ac:dyDescent="0.35">
      <c r="C175" s="74" t="s">
        <v>1713</v>
      </c>
      <c r="AX175" s="81" t="s">
        <v>1714</v>
      </c>
    </row>
    <row r="176" spans="3:50" x14ac:dyDescent="0.35">
      <c r="C176" s="74" t="s">
        <v>1715</v>
      </c>
      <c r="AX176" s="81" t="s">
        <v>1716</v>
      </c>
    </row>
    <row r="177" spans="3:50" x14ac:dyDescent="0.35">
      <c r="C177" s="74" t="s">
        <v>1717</v>
      </c>
      <c r="AX177" s="81" t="s">
        <v>1718</v>
      </c>
    </row>
    <row r="178" spans="3:50" x14ac:dyDescent="0.35">
      <c r="C178" s="74" t="s">
        <v>1719</v>
      </c>
      <c r="AX178" s="81" t="s">
        <v>1720</v>
      </c>
    </row>
    <row r="179" spans="3:50" x14ac:dyDescent="0.35">
      <c r="C179" s="74" t="s">
        <v>1721</v>
      </c>
      <c r="AX179" s="81" t="s">
        <v>1722</v>
      </c>
    </row>
    <row r="180" spans="3:50" x14ac:dyDescent="0.35">
      <c r="C180" s="74" t="s">
        <v>1723</v>
      </c>
      <c r="AX180" s="81" t="s">
        <v>1724</v>
      </c>
    </row>
    <row r="181" spans="3:50" x14ac:dyDescent="0.35">
      <c r="C181" s="74" t="s">
        <v>1725</v>
      </c>
      <c r="AX181" s="81" t="s">
        <v>1040</v>
      </c>
    </row>
    <row r="182" spans="3:50" x14ac:dyDescent="0.35">
      <c r="C182" s="74" t="s">
        <v>1726</v>
      </c>
      <c r="AX182" s="81" t="s">
        <v>1727</v>
      </c>
    </row>
    <row r="183" spans="3:50" x14ac:dyDescent="0.35">
      <c r="C183" s="74" t="s">
        <v>1728</v>
      </c>
      <c r="AX183" s="81" t="s">
        <v>1729</v>
      </c>
    </row>
    <row r="184" spans="3:50" x14ac:dyDescent="0.35">
      <c r="C184" s="74" t="s">
        <v>1730</v>
      </c>
    </row>
    <row r="185" spans="3:50" x14ac:dyDescent="0.35">
      <c r="C185" s="74" t="s">
        <v>1731</v>
      </c>
    </row>
    <row r="186" spans="3:50" x14ac:dyDescent="0.35">
      <c r="C186" s="74" t="s">
        <v>1732</v>
      </c>
    </row>
    <row r="187" spans="3:50" x14ac:dyDescent="0.35">
      <c r="C187" s="74" t="s">
        <v>1733</v>
      </c>
    </row>
    <row r="188" spans="3:50" x14ac:dyDescent="0.35">
      <c r="C188" s="74" t="s">
        <v>1734</v>
      </c>
    </row>
    <row r="189" spans="3:50" x14ac:dyDescent="0.35">
      <c r="C189" s="74" t="s">
        <v>1735</v>
      </c>
    </row>
    <row r="190" spans="3:50" x14ac:dyDescent="0.35">
      <c r="C190" s="74" t="s">
        <v>1736</v>
      </c>
    </row>
    <row r="191" spans="3:50" x14ac:dyDescent="0.35">
      <c r="C191" s="74" t="s">
        <v>1737</v>
      </c>
    </row>
    <row r="192" spans="3:50" x14ac:dyDescent="0.35">
      <c r="C192" s="74" t="s">
        <v>1738</v>
      </c>
    </row>
    <row r="193" spans="3:3" x14ac:dyDescent="0.35">
      <c r="C193" s="74" t="s">
        <v>1739</v>
      </c>
    </row>
    <row r="194" spans="3:3" x14ac:dyDescent="0.35">
      <c r="C194" s="74" t="s">
        <v>1740</v>
      </c>
    </row>
    <row r="195" spans="3:3" x14ac:dyDescent="0.35">
      <c r="C195" s="74" t="s">
        <v>1741</v>
      </c>
    </row>
    <row r="196" spans="3:3" x14ac:dyDescent="0.35">
      <c r="C196" s="74" t="s">
        <v>1742</v>
      </c>
    </row>
    <row r="197" spans="3:3" x14ac:dyDescent="0.35">
      <c r="C197" s="74" t="s">
        <v>1743</v>
      </c>
    </row>
    <row r="198" spans="3:3" x14ac:dyDescent="0.35">
      <c r="C198" s="74" t="s">
        <v>1744</v>
      </c>
    </row>
    <row r="199" spans="3:3" x14ac:dyDescent="0.35">
      <c r="C199" s="74" t="s">
        <v>1745</v>
      </c>
    </row>
    <row r="200" spans="3:3" x14ac:dyDescent="0.35">
      <c r="C200" s="74" t="s">
        <v>1746</v>
      </c>
    </row>
    <row r="201" spans="3:3" x14ac:dyDescent="0.35">
      <c r="C201" s="74" t="s">
        <v>1747</v>
      </c>
    </row>
    <row r="202" spans="3:3" x14ac:dyDescent="0.35">
      <c r="C202" s="74" t="s">
        <v>1748</v>
      </c>
    </row>
    <row r="203" spans="3:3" x14ac:dyDescent="0.35">
      <c r="C203" s="74" t="s">
        <v>1749</v>
      </c>
    </row>
    <row r="204" spans="3:3" x14ac:dyDescent="0.35">
      <c r="C204" s="74" t="s">
        <v>1750</v>
      </c>
    </row>
    <row r="205" spans="3:3" x14ac:dyDescent="0.35">
      <c r="C205" s="74" t="s">
        <v>1751</v>
      </c>
    </row>
    <row r="206" spans="3:3" x14ac:dyDescent="0.35">
      <c r="C206" s="74" t="s">
        <v>1752</v>
      </c>
    </row>
    <row r="207" spans="3:3" x14ac:dyDescent="0.35">
      <c r="C207" s="74" t="s">
        <v>1753</v>
      </c>
    </row>
    <row r="208" spans="3:3" x14ac:dyDescent="0.35">
      <c r="C208" s="74" t="s">
        <v>1754</v>
      </c>
    </row>
    <row r="209" spans="3:3" x14ac:dyDescent="0.35">
      <c r="C209" s="74" t="s">
        <v>1755</v>
      </c>
    </row>
    <row r="210" spans="3:3" x14ac:dyDescent="0.35">
      <c r="C210" s="74" t="s">
        <v>1756</v>
      </c>
    </row>
    <row r="211" spans="3:3" x14ac:dyDescent="0.35">
      <c r="C211" s="74" t="s">
        <v>1757</v>
      </c>
    </row>
    <row r="212" spans="3:3" x14ac:dyDescent="0.35">
      <c r="C212" s="74" t="s">
        <v>1758</v>
      </c>
    </row>
    <row r="213" spans="3:3" x14ac:dyDescent="0.35">
      <c r="C213" s="74" t="s">
        <v>1759</v>
      </c>
    </row>
    <row r="214" spans="3:3" x14ac:dyDescent="0.35">
      <c r="C214" s="74" t="s">
        <v>1760</v>
      </c>
    </row>
    <row r="215" spans="3:3" x14ac:dyDescent="0.35">
      <c r="C215" s="74" t="s">
        <v>1761</v>
      </c>
    </row>
    <row r="216" spans="3:3" x14ac:dyDescent="0.35">
      <c r="C216" s="74" t="s">
        <v>1762</v>
      </c>
    </row>
    <row r="217" spans="3:3" x14ac:dyDescent="0.35">
      <c r="C217" s="74" t="s">
        <v>1763</v>
      </c>
    </row>
    <row r="218" spans="3:3" x14ac:dyDescent="0.35">
      <c r="C218" s="74" t="s">
        <v>1764</v>
      </c>
    </row>
    <row r="219" spans="3:3" x14ac:dyDescent="0.35">
      <c r="C219" s="74" t="s">
        <v>1765</v>
      </c>
    </row>
    <row r="220" spans="3:3" x14ac:dyDescent="0.35">
      <c r="C220" s="74" t="s">
        <v>1766</v>
      </c>
    </row>
    <row r="221" spans="3:3" x14ac:dyDescent="0.35">
      <c r="C221" s="74" t="s">
        <v>1767</v>
      </c>
    </row>
    <row r="222" spans="3:3" x14ac:dyDescent="0.35">
      <c r="C222" s="74" t="s">
        <v>1768</v>
      </c>
    </row>
    <row r="223" spans="3:3" x14ac:dyDescent="0.35">
      <c r="C223" s="74" t="s">
        <v>1769</v>
      </c>
    </row>
    <row r="224" spans="3:3" x14ac:dyDescent="0.35">
      <c r="C224" s="74" t="s">
        <v>1770</v>
      </c>
    </row>
    <row r="225" spans="3:3" x14ac:dyDescent="0.35">
      <c r="C225" s="74" t="s">
        <v>1771</v>
      </c>
    </row>
    <row r="226" spans="3:3" x14ac:dyDescent="0.35">
      <c r="C226" s="74" t="s">
        <v>1772</v>
      </c>
    </row>
    <row r="227" spans="3:3" x14ac:dyDescent="0.35">
      <c r="C227" s="74" t="s">
        <v>1773</v>
      </c>
    </row>
    <row r="228" spans="3:3" x14ac:dyDescent="0.35">
      <c r="C228" s="74" t="s">
        <v>1774</v>
      </c>
    </row>
    <row r="229" spans="3:3" x14ac:dyDescent="0.35">
      <c r="C229" s="74" t="s">
        <v>1775</v>
      </c>
    </row>
    <row r="230" spans="3:3" x14ac:dyDescent="0.35">
      <c r="C230" s="74" t="s">
        <v>1776</v>
      </c>
    </row>
    <row r="231" spans="3:3" x14ac:dyDescent="0.35">
      <c r="C231" s="74" t="s">
        <v>1777</v>
      </c>
    </row>
    <row r="232" spans="3:3" x14ac:dyDescent="0.35">
      <c r="C232" s="74" t="s">
        <v>1778</v>
      </c>
    </row>
    <row r="233" spans="3:3" x14ac:dyDescent="0.35">
      <c r="C233" s="74" t="s">
        <v>1779</v>
      </c>
    </row>
    <row r="234" spans="3:3" x14ac:dyDescent="0.35">
      <c r="C234" s="74" t="s">
        <v>1780</v>
      </c>
    </row>
    <row r="235" spans="3:3" x14ac:dyDescent="0.35">
      <c r="C235" s="74" t="s">
        <v>1781</v>
      </c>
    </row>
    <row r="236" spans="3:3" x14ac:dyDescent="0.35">
      <c r="C236" s="74" t="s">
        <v>1782</v>
      </c>
    </row>
    <row r="237" spans="3:3" x14ac:dyDescent="0.35">
      <c r="C237" s="74" t="s">
        <v>1783</v>
      </c>
    </row>
    <row r="238" spans="3:3" x14ac:dyDescent="0.35">
      <c r="C238" s="74" t="s">
        <v>1784</v>
      </c>
    </row>
    <row r="239" spans="3:3" x14ac:dyDescent="0.35">
      <c r="C239" s="74" t="s">
        <v>1785</v>
      </c>
    </row>
    <row r="240" spans="3:3" x14ac:dyDescent="0.35">
      <c r="C240" s="74" t="s">
        <v>1786</v>
      </c>
    </row>
    <row r="241" spans="3:3" x14ac:dyDescent="0.35">
      <c r="C241" s="74" t="s">
        <v>1787</v>
      </c>
    </row>
    <row r="242" spans="3:3" x14ac:dyDescent="0.35">
      <c r="C242" s="74" t="s">
        <v>1788</v>
      </c>
    </row>
    <row r="243" spans="3:3" x14ac:dyDescent="0.35">
      <c r="C243" s="74" t="s">
        <v>1789</v>
      </c>
    </row>
    <row r="244" spans="3:3" x14ac:dyDescent="0.35">
      <c r="C244" s="74" t="s">
        <v>1790</v>
      </c>
    </row>
    <row r="245" spans="3:3" x14ac:dyDescent="0.35">
      <c r="C245" s="74" t="s">
        <v>1791</v>
      </c>
    </row>
    <row r="246" spans="3:3" x14ac:dyDescent="0.35">
      <c r="C246" s="74" t="s">
        <v>1792</v>
      </c>
    </row>
    <row r="247" spans="3:3" x14ac:dyDescent="0.35">
      <c r="C247" s="74" t="s">
        <v>1793</v>
      </c>
    </row>
    <row r="248" spans="3:3" x14ac:dyDescent="0.35">
      <c r="C248" s="74" t="s">
        <v>1794</v>
      </c>
    </row>
    <row r="249" spans="3:3" x14ac:dyDescent="0.35">
      <c r="C249" s="74" t="s">
        <v>1795</v>
      </c>
    </row>
    <row r="250" spans="3:3" x14ac:dyDescent="0.35">
      <c r="C250" s="74" t="s">
        <v>1796</v>
      </c>
    </row>
    <row r="251" spans="3:3" x14ac:dyDescent="0.35">
      <c r="C251" s="74" t="s">
        <v>1797</v>
      </c>
    </row>
    <row r="252" spans="3:3" x14ac:dyDescent="0.35">
      <c r="C252" s="74" t="s">
        <v>1798</v>
      </c>
    </row>
    <row r="253" spans="3:3" x14ac:dyDescent="0.35">
      <c r="C253" s="74" t="s">
        <v>1799</v>
      </c>
    </row>
  </sheetData>
  <dataConsolidate/>
  <dataValidations count="1">
    <dataValidation type="list" allowBlank="1" showInputMessage="1" showErrorMessage="1" sqref="AH3:AH7" xr:uid="{3C208B7C-033D-9E48-923E-0DC7676F6439}">
      <formula1>Q_28</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171B-0E3E-2846-A83E-F022919F74BC}">
  <sheetPr codeName="Foglio13"/>
  <dimension ref="A1:G339"/>
  <sheetViews>
    <sheetView zoomScaleNormal="100" workbookViewId="0">
      <selection activeCell="C3" sqref="C3:G7"/>
    </sheetView>
  </sheetViews>
  <sheetFormatPr defaultColWidth="10.83203125" defaultRowHeight="15.5" x14ac:dyDescent="0.35"/>
  <cols>
    <col min="1" max="1" width="10.83203125" style="81"/>
    <col min="2" max="2" width="26.5" style="81" customWidth="1"/>
    <col min="3" max="3" width="10.83203125" style="81"/>
    <col min="4" max="4" width="10.5" style="81" customWidth="1"/>
    <col min="5" max="5" width="10.83203125" style="526"/>
    <col min="6" max="6" width="10.83203125" style="81"/>
    <col min="7" max="7" width="10.5" style="81" customWidth="1"/>
    <col min="8" max="8" width="10.83203125" style="81"/>
    <col min="9" max="9" width="19" style="81" customWidth="1"/>
    <col min="10" max="16384" width="10.83203125" style="81"/>
  </cols>
  <sheetData>
    <row r="1" spans="1:7" x14ac:dyDescent="0.35">
      <c r="A1" s="85" t="s">
        <v>1800</v>
      </c>
      <c r="B1" s="85" t="s">
        <v>1801</v>
      </c>
      <c r="C1" s="85" t="s">
        <v>384</v>
      </c>
      <c r="D1" s="85" t="s">
        <v>385</v>
      </c>
      <c r="E1" s="522" t="s">
        <v>386</v>
      </c>
      <c r="F1" s="85" t="s">
        <v>387</v>
      </c>
      <c r="G1" s="85" t="s">
        <v>388</v>
      </c>
    </row>
    <row r="2" spans="1:7" x14ac:dyDescent="0.35">
      <c r="A2" s="81" t="s">
        <v>1802</v>
      </c>
      <c r="B2" s="92" t="s">
        <v>7</v>
      </c>
      <c r="C2" s="520">
        <f>General!$F8</f>
        <v>0</v>
      </c>
      <c r="D2" s="520">
        <f>General!$F8</f>
        <v>0</v>
      </c>
      <c r="E2" s="523">
        <f>General!$F8</f>
        <v>0</v>
      </c>
      <c r="F2" s="520">
        <f>General!$F8</f>
        <v>0</v>
      </c>
      <c r="G2" s="520">
        <f>General!$F8</f>
        <v>0</v>
      </c>
    </row>
    <row r="3" spans="1:7" x14ac:dyDescent="0.35">
      <c r="A3" s="81" t="s">
        <v>1803</v>
      </c>
      <c r="B3" s="92" t="s">
        <v>1804</v>
      </c>
      <c r="C3" s="516">
        <f>General!$F12</f>
        <v>0</v>
      </c>
      <c r="D3" s="516">
        <f>General!$F12</f>
        <v>0</v>
      </c>
      <c r="E3" s="524">
        <f>General!$F12</f>
        <v>0</v>
      </c>
      <c r="F3" s="516">
        <f>General!$F12</f>
        <v>0</v>
      </c>
      <c r="G3" s="516">
        <f>General!$F12</f>
        <v>0</v>
      </c>
    </row>
    <row r="4" spans="1:7" x14ac:dyDescent="0.35">
      <c r="A4" s="81" t="s">
        <v>1805</v>
      </c>
      <c r="B4" s="92" t="s">
        <v>14</v>
      </c>
      <c r="C4" s="516">
        <f>General!$F16</f>
        <v>0</v>
      </c>
      <c r="D4" s="516">
        <f>General!$F16</f>
        <v>0</v>
      </c>
      <c r="E4" s="524">
        <f>General!$F16</f>
        <v>0</v>
      </c>
      <c r="F4" s="516">
        <f>General!$F16</f>
        <v>0</v>
      </c>
      <c r="G4" s="516">
        <f>General!$F16</f>
        <v>0</v>
      </c>
    </row>
    <row r="5" spans="1:7" x14ac:dyDescent="0.35">
      <c r="A5" s="81" t="s">
        <v>1806</v>
      </c>
      <c r="B5" s="92" t="s">
        <v>16</v>
      </c>
      <c r="C5" s="516">
        <f>General!$F19</f>
        <v>0</v>
      </c>
      <c r="D5" s="516">
        <f>General!$F19</f>
        <v>0</v>
      </c>
      <c r="E5" s="524">
        <f>General!$F19</f>
        <v>0</v>
      </c>
      <c r="F5" s="516">
        <f>General!$F19</f>
        <v>0</v>
      </c>
      <c r="G5" s="516">
        <f>General!$F19</f>
        <v>0</v>
      </c>
    </row>
    <row r="6" spans="1:7" x14ac:dyDescent="0.35">
      <c r="A6" s="81" t="s">
        <v>1807</v>
      </c>
      <c r="B6" s="92" t="s">
        <v>18</v>
      </c>
      <c r="C6" s="516">
        <f>General!$F22</f>
        <v>0</v>
      </c>
      <c r="D6" s="516">
        <f>General!$F22</f>
        <v>0</v>
      </c>
      <c r="E6" s="524">
        <f>General!$F22</f>
        <v>0</v>
      </c>
      <c r="F6" s="516">
        <f>General!$F22</f>
        <v>0</v>
      </c>
      <c r="G6" s="516">
        <f>General!$F22</f>
        <v>0</v>
      </c>
    </row>
    <row r="7" spans="1:7" x14ac:dyDescent="0.35">
      <c r="A7" s="81" t="s">
        <v>1808</v>
      </c>
      <c r="B7" s="92" t="s">
        <v>21</v>
      </c>
      <c r="C7" s="516">
        <f>General!$F26</f>
        <v>0</v>
      </c>
      <c r="D7" s="516">
        <f>General!$F26</f>
        <v>0</v>
      </c>
      <c r="E7" s="524">
        <f>General!$F26</f>
        <v>0</v>
      </c>
      <c r="F7" s="516">
        <f>General!$F26</f>
        <v>0</v>
      </c>
      <c r="G7" s="516">
        <f>General!$F26</f>
        <v>0</v>
      </c>
    </row>
    <row r="8" spans="1:7" x14ac:dyDescent="0.35">
      <c r="A8" s="81" t="s">
        <v>1809</v>
      </c>
      <c r="B8" s="92" t="s">
        <v>1810</v>
      </c>
      <c r="C8" s="516">
        <f>General!$F29</f>
        <v>0</v>
      </c>
      <c r="D8" s="516">
        <f>General!$F29</f>
        <v>0</v>
      </c>
      <c r="E8" s="524">
        <f>General!$F29</f>
        <v>0</v>
      </c>
      <c r="F8" s="516">
        <f>General!$F29</f>
        <v>0</v>
      </c>
      <c r="G8" s="516">
        <f>General!$F29</f>
        <v>0</v>
      </c>
    </row>
    <row r="9" spans="1:7" x14ac:dyDescent="0.35">
      <c r="A9" s="81" t="s">
        <v>1811</v>
      </c>
      <c r="B9" s="92" t="s">
        <v>1812</v>
      </c>
      <c r="C9" s="516">
        <f>General!$K29</f>
        <v>0</v>
      </c>
      <c r="D9" s="516">
        <f>General!$K29</f>
        <v>0</v>
      </c>
      <c r="E9" s="524">
        <f>General!$K29</f>
        <v>0</v>
      </c>
      <c r="F9" s="516">
        <f>General!$K29</f>
        <v>0</v>
      </c>
      <c r="G9" s="516">
        <f>General!$K29</f>
        <v>0</v>
      </c>
    </row>
    <row r="10" spans="1:7" x14ac:dyDescent="0.35">
      <c r="A10" s="81" t="s">
        <v>1813</v>
      </c>
      <c r="B10" s="92" t="s">
        <v>27</v>
      </c>
      <c r="C10" s="516">
        <f>General!$F33</f>
        <v>0</v>
      </c>
      <c r="D10" s="516">
        <f>General!$F33</f>
        <v>0</v>
      </c>
      <c r="E10" s="524">
        <f>General!$F33</f>
        <v>0</v>
      </c>
      <c r="F10" s="516">
        <f>General!$F33</f>
        <v>0</v>
      </c>
      <c r="G10" s="516">
        <f>General!$F33</f>
        <v>0</v>
      </c>
    </row>
    <row r="11" spans="1:7" x14ac:dyDescent="0.35">
      <c r="A11" s="81" t="s">
        <v>1814</v>
      </c>
      <c r="B11" s="92" t="s">
        <v>1815</v>
      </c>
      <c r="C11" s="516">
        <f>General!$K33</f>
        <v>0</v>
      </c>
      <c r="D11" s="516">
        <f>General!$K33</f>
        <v>0</v>
      </c>
      <c r="E11" s="524">
        <f>General!$K33</f>
        <v>0</v>
      </c>
      <c r="F11" s="516">
        <f>General!$K33</f>
        <v>0</v>
      </c>
      <c r="G11" s="516">
        <f>General!$K33</f>
        <v>0</v>
      </c>
    </row>
    <row r="12" spans="1:7" x14ac:dyDescent="0.35">
      <c r="A12" s="81" t="s">
        <v>1816</v>
      </c>
      <c r="B12" s="92" t="s">
        <v>30</v>
      </c>
      <c r="C12" s="516">
        <f>General!$F37</f>
        <v>0</v>
      </c>
      <c r="D12" s="516">
        <f>General!$F37</f>
        <v>0</v>
      </c>
      <c r="E12" s="524">
        <f>General!$F37</f>
        <v>0</v>
      </c>
      <c r="F12" s="516">
        <f>General!$F37</f>
        <v>0</v>
      </c>
      <c r="G12" s="516">
        <f>General!$F37</f>
        <v>0</v>
      </c>
    </row>
    <row r="13" spans="1:7" x14ac:dyDescent="0.35">
      <c r="A13" s="81" t="s">
        <v>1817</v>
      </c>
      <c r="B13" s="92" t="s">
        <v>1818</v>
      </c>
      <c r="C13" s="516">
        <f>General!$K37</f>
        <v>0</v>
      </c>
      <c r="D13" s="516">
        <f>General!$K37</f>
        <v>0</v>
      </c>
      <c r="E13" s="524">
        <f>General!$K37</f>
        <v>0</v>
      </c>
      <c r="F13" s="516">
        <f>General!$K37</f>
        <v>0</v>
      </c>
      <c r="G13" s="516">
        <f>General!$K37</f>
        <v>0</v>
      </c>
    </row>
    <row r="14" spans="1:7" x14ac:dyDescent="0.35">
      <c r="A14" s="81" t="s">
        <v>1819</v>
      </c>
      <c r="B14" s="92" t="s">
        <v>1820</v>
      </c>
      <c r="C14" s="516">
        <f>General!$F41</f>
        <v>0</v>
      </c>
      <c r="D14" s="516">
        <f>General!$F41</f>
        <v>0</v>
      </c>
      <c r="E14" s="524">
        <f>General!$F41</f>
        <v>0</v>
      </c>
      <c r="F14" s="516">
        <f>General!$F41</f>
        <v>0</v>
      </c>
      <c r="G14" s="516">
        <f>General!$F41</f>
        <v>0</v>
      </c>
    </row>
    <row r="15" spans="1:7" x14ac:dyDescent="0.35">
      <c r="A15" s="81" t="s">
        <v>1821</v>
      </c>
      <c r="B15" s="92" t="s">
        <v>1822</v>
      </c>
      <c r="C15" s="516">
        <f>General!$K41</f>
        <v>0</v>
      </c>
      <c r="D15" s="516">
        <f>General!$K41</f>
        <v>0</v>
      </c>
      <c r="E15" s="524">
        <f>General!$K41</f>
        <v>0</v>
      </c>
      <c r="F15" s="516">
        <f>General!$K41</f>
        <v>0</v>
      </c>
      <c r="G15" s="516">
        <f>General!$K41</f>
        <v>0</v>
      </c>
    </row>
    <row r="16" spans="1:7" x14ac:dyDescent="0.35">
      <c r="A16" s="81" t="s">
        <v>1823</v>
      </c>
      <c r="B16" s="92" t="s">
        <v>1824</v>
      </c>
      <c r="C16" s="516">
        <f>General!$F45</f>
        <v>0</v>
      </c>
      <c r="D16" s="516">
        <f>General!$F45</f>
        <v>0</v>
      </c>
      <c r="E16" s="524">
        <f>General!$F45</f>
        <v>0</v>
      </c>
      <c r="F16" s="516">
        <f>General!$F45</f>
        <v>0</v>
      </c>
      <c r="G16" s="516">
        <f>General!$F45</f>
        <v>0</v>
      </c>
    </row>
    <row r="17" spans="1:7" x14ac:dyDescent="0.35">
      <c r="A17" s="81" t="s">
        <v>1825</v>
      </c>
      <c r="B17" s="92" t="s">
        <v>791</v>
      </c>
      <c r="C17" s="516" t="str">
        <f>General!$S49</f>
        <v>/</v>
      </c>
      <c r="D17" s="516" t="str">
        <f>General!$S49</f>
        <v>/</v>
      </c>
      <c r="E17" s="524" t="str">
        <f>General!$S49</f>
        <v>/</v>
      </c>
      <c r="F17" s="516" t="str">
        <f>General!$S49</f>
        <v>/</v>
      </c>
      <c r="G17" s="516" t="str">
        <f>General!$S49</f>
        <v>/</v>
      </c>
    </row>
    <row r="18" spans="1:7" x14ac:dyDescent="0.35">
      <c r="A18" s="81" t="s">
        <v>1826</v>
      </c>
      <c r="B18" s="92" t="s">
        <v>1827</v>
      </c>
      <c r="C18" s="516" t="str">
        <f>General!$S51</f>
        <v>/</v>
      </c>
      <c r="D18" s="516" t="str">
        <f>General!$S51</f>
        <v>/</v>
      </c>
      <c r="E18" s="524" t="str">
        <f>General!$S51</f>
        <v>/</v>
      </c>
      <c r="F18" s="516" t="str">
        <f>General!$S51</f>
        <v>/</v>
      </c>
      <c r="G18" s="516" t="str">
        <f>General!$S51</f>
        <v>/</v>
      </c>
    </row>
    <row r="19" spans="1:7" x14ac:dyDescent="0.35">
      <c r="A19" s="81" t="s">
        <v>1828</v>
      </c>
      <c r="B19" s="92" t="s">
        <v>1829</v>
      </c>
      <c r="C19" s="516">
        <f>General!$K49</f>
        <v>0</v>
      </c>
      <c r="D19" s="516">
        <f>General!$K49</f>
        <v>0</v>
      </c>
      <c r="E19" s="524">
        <f>General!$K49</f>
        <v>0</v>
      </c>
      <c r="F19" s="516">
        <f>General!$K49</f>
        <v>0</v>
      </c>
      <c r="G19" s="516">
        <f>General!$K49</f>
        <v>0</v>
      </c>
    </row>
    <row r="20" spans="1:7" x14ac:dyDescent="0.35">
      <c r="A20" s="81" t="s">
        <v>1830</v>
      </c>
      <c r="B20" s="92" t="s">
        <v>46</v>
      </c>
      <c r="C20" s="516">
        <f>General!$F54</f>
        <v>0</v>
      </c>
      <c r="D20" s="516">
        <f>General!$F54</f>
        <v>0</v>
      </c>
      <c r="E20" s="524">
        <f>General!$F54</f>
        <v>0</v>
      </c>
      <c r="F20" s="516">
        <f>General!$F54</f>
        <v>0</v>
      </c>
      <c r="G20" s="516">
        <f>General!$F54</f>
        <v>0</v>
      </c>
    </row>
    <row r="21" spans="1:7" x14ac:dyDescent="0.35">
      <c r="A21" s="81" t="s">
        <v>1831</v>
      </c>
      <c r="B21" s="92" t="s">
        <v>1832</v>
      </c>
      <c r="C21" s="516">
        <f>General!$K54</f>
        <v>0</v>
      </c>
      <c r="D21" s="516">
        <f>General!$K54</f>
        <v>0</v>
      </c>
      <c r="E21" s="524">
        <f>General!$K54</f>
        <v>0</v>
      </c>
      <c r="F21" s="516">
        <f>General!$K54</f>
        <v>0</v>
      </c>
      <c r="G21" s="516">
        <f>General!$K54</f>
        <v>0</v>
      </c>
    </row>
    <row r="22" spans="1:7" x14ac:dyDescent="0.35">
      <c r="A22" s="81" t="s">
        <v>1833</v>
      </c>
      <c r="B22" s="92" t="s">
        <v>1834</v>
      </c>
      <c r="C22" s="516">
        <f>General!$F59</f>
        <v>0</v>
      </c>
      <c r="D22" s="516">
        <f>General!$F59</f>
        <v>0</v>
      </c>
      <c r="E22" s="524">
        <f>General!$F59</f>
        <v>0</v>
      </c>
      <c r="F22" s="516">
        <f>General!$F59</f>
        <v>0</v>
      </c>
      <c r="G22" s="516">
        <f>General!$F59</f>
        <v>0</v>
      </c>
    </row>
    <row r="23" spans="1:7" x14ac:dyDescent="0.35">
      <c r="A23" s="81" t="s">
        <v>1835</v>
      </c>
      <c r="B23" s="92" t="s">
        <v>1836</v>
      </c>
      <c r="C23" s="516">
        <f>General!$F61</f>
        <v>0</v>
      </c>
      <c r="D23" s="516">
        <f>General!$F61</f>
        <v>0</v>
      </c>
      <c r="E23" s="524">
        <f>General!$F61</f>
        <v>0</v>
      </c>
      <c r="F23" s="516">
        <f>General!$F61</f>
        <v>0</v>
      </c>
      <c r="G23" s="516">
        <f>General!$F61</f>
        <v>0</v>
      </c>
    </row>
    <row r="24" spans="1:7" x14ac:dyDescent="0.35">
      <c r="A24" s="81" t="s">
        <v>1837</v>
      </c>
      <c r="B24" s="92" t="s">
        <v>1838</v>
      </c>
      <c r="C24" s="516">
        <f>General!$F63</f>
        <v>0</v>
      </c>
      <c r="D24" s="516">
        <f>General!$F63</f>
        <v>0</v>
      </c>
      <c r="E24" s="524">
        <f>General!$F63</f>
        <v>0</v>
      </c>
      <c r="F24" s="516">
        <f>General!$F63</f>
        <v>0</v>
      </c>
      <c r="G24" s="516">
        <f>General!$F63</f>
        <v>0</v>
      </c>
    </row>
    <row r="25" spans="1:7" x14ac:dyDescent="0.35">
      <c r="A25" s="81" t="s">
        <v>1839</v>
      </c>
      <c r="B25" s="92" t="s">
        <v>1840</v>
      </c>
      <c r="C25" s="516">
        <f>General!$K59</f>
        <v>0</v>
      </c>
      <c r="D25" s="516">
        <f>General!$K59</f>
        <v>0</v>
      </c>
      <c r="E25" s="524">
        <f>General!$K59</f>
        <v>0</v>
      </c>
      <c r="F25" s="516">
        <f>General!$K59</f>
        <v>0</v>
      </c>
      <c r="G25" s="516">
        <f>General!$K59</f>
        <v>0</v>
      </c>
    </row>
    <row r="26" spans="1:7" x14ac:dyDescent="0.35">
      <c r="A26" s="81" t="s">
        <v>1841</v>
      </c>
      <c r="B26" s="92" t="s">
        <v>1842</v>
      </c>
      <c r="C26" s="516">
        <f>General!$F67</f>
        <v>0</v>
      </c>
      <c r="D26" s="516">
        <f>General!$F67</f>
        <v>0</v>
      </c>
      <c r="E26" s="524">
        <f>General!$F67</f>
        <v>0</v>
      </c>
      <c r="F26" s="516">
        <f>General!$F67</f>
        <v>0</v>
      </c>
      <c r="G26" s="516">
        <f>General!$F67</f>
        <v>0</v>
      </c>
    </row>
    <row r="27" spans="1:7" x14ac:dyDescent="0.35">
      <c r="A27" s="81" t="s">
        <v>1843</v>
      </c>
      <c r="B27" s="92" t="s">
        <v>1844</v>
      </c>
      <c r="C27" s="516">
        <f>General!$F69</f>
        <v>0</v>
      </c>
      <c r="D27" s="516">
        <f>General!$F69</f>
        <v>0</v>
      </c>
      <c r="E27" s="524">
        <f>General!$F69</f>
        <v>0</v>
      </c>
      <c r="F27" s="516">
        <f>General!$F69</f>
        <v>0</v>
      </c>
      <c r="G27" s="516">
        <f>General!$F69</f>
        <v>0</v>
      </c>
    </row>
    <row r="28" spans="1:7" x14ac:dyDescent="0.35">
      <c r="A28" s="81" t="s">
        <v>1845</v>
      </c>
      <c r="B28" s="92" t="s">
        <v>1846</v>
      </c>
      <c r="C28" s="516">
        <f>General!$F71</f>
        <v>0</v>
      </c>
      <c r="D28" s="516">
        <f>General!$F71</f>
        <v>0</v>
      </c>
      <c r="E28" s="524">
        <f>General!$F71</f>
        <v>0</v>
      </c>
      <c r="F28" s="516">
        <f>General!$F71</f>
        <v>0</v>
      </c>
      <c r="G28" s="516">
        <f>General!$F71</f>
        <v>0</v>
      </c>
    </row>
    <row r="29" spans="1:7" x14ac:dyDescent="0.35">
      <c r="A29" s="81" t="s">
        <v>1847</v>
      </c>
      <c r="B29" s="92" t="s">
        <v>1848</v>
      </c>
      <c r="C29" s="516">
        <f>General!$F73</f>
        <v>0</v>
      </c>
      <c r="D29" s="516">
        <f>General!$F73</f>
        <v>0</v>
      </c>
      <c r="E29" s="524">
        <f>General!$F73</f>
        <v>0</v>
      </c>
      <c r="F29" s="516">
        <f>General!$F73</f>
        <v>0</v>
      </c>
      <c r="G29" s="516">
        <f>General!$F73</f>
        <v>0</v>
      </c>
    </row>
    <row r="30" spans="1:7" x14ac:dyDescent="0.35">
      <c r="A30" s="81" t="s">
        <v>1849</v>
      </c>
      <c r="B30" s="92" t="s">
        <v>1850</v>
      </c>
      <c r="C30" s="516">
        <f>General!$F75</f>
        <v>0</v>
      </c>
      <c r="D30" s="516">
        <f>General!$F75</f>
        <v>0</v>
      </c>
      <c r="E30" s="524">
        <f>General!$F75</f>
        <v>0</v>
      </c>
      <c r="F30" s="516">
        <f>General!$F75</f>
        <v>0</v>
      </c>
      <c r="G30" s="516">
        <f>General!$F75</f>
        <v>0</v>
      </c>
    </row>
    <row r="31" spans="1:7" x14ac:dyDescent="0.35">
      <c r="A31" s="81" t="s">
        <v>1851</v>
      </c>
      <c r="B31" s="92" t="s">
        <v>1852</v>
      </c>
      <c r="C31" s="516">
        <f>General!$K67</f>
        <v>0</v>
      </c>
      <c r="D31" s="516">
        <f>General!$K67</f>
        <v>0</v>
      </c>
      <c r="E31" s="524">
        <f>General!$K67</f>
        <v>0</v>
      </c>
      <c r="F31" s="516">
        <f>General!$K67</f>
        <v>0</v>
      </c>
      <c r="G31" s="516">
        <f>General!$K67</f>
        <v>0</v>
      </c>
    </row>
    <row r="32" spans="1:7" x14ac:dyDescent="0.35">
      <c r="A32" s="81" t="s">
        <v>1853</v>
      </c>
      <c r="B32" s="92" t="s">
        <v>68</v>
      </c>
      <c r="C32" s="516">
        <f>General!$F79</f>
        <v>0</v>
      </c>
      <c r="D32" s="516">
        <f>General!$F79</f>
        <v>0</v>
      </c>
      <c r="E32" s="524">
        <f>General!$F79</f>
        <v>0</v>
      </c>
      <c r="F32" s="516">
        <f>General!$F79</f>
        <v>0</v>
      </c>
      <c r="G32" s="516">
        <f>General!$F79</f>
        <v>0</v>
      </c>
    </row>
    <row r="33" spans="1:7" x14ac:dyDescent="0.35">
      <c r="A33" s="81" t="s">
        <v>1854</v>
      </c>
      <c r="B33" s="92" t="s">
        <v>69</v>
      </c>
      <c r="C33" s="516">
        <f>General!$F81</f>
        <v>0</v>
      </c>
      <c r="D33" s="516">
        <f>General!$F81</f>
        <v>0</v>
      </c>
      <c r="E33" s="524">
        <f>General!$F81</f>
        <v>0</v>
      </c>
      <c r="F33" s="516">
        <f>General!$F81</f>
        <v>0</v>
      </c>
      <c r="G33" s="516">
        <f>General!$F81</f>
        <v>0</v>
      </c>
    </row>
    <row r="34" spans="1:7" x14ac:dyDescent="0.35">
      <c r="A34" s="81" t="s">
        <v>1855</v>
      </c>
      <c r="B34" s="92" t="s">
        <v>70</v>
      </c>
      <c r="C34" s="516">
        <f>General!$F83</f>
        <v>0</v>
      </c>
      <c r="D34" s="516">
        <f>General!$F83</f>
        <v>0</v>
      </c>
      <c r="E34" s="524">
        <f>General!$F83</f>
        <v>0</v>
      </c>
      <c r="F34" s="516">
        <f>General!$F83</f>
        <v>0</v>
      </c>
      <c r="G34" s="516">
        <f>General!$F83</f>
        <v>0</v>
      </c>
    </row>
    <row r="35" spans="1:7" x14ac:dyDescent="0.35">
      <c r="A35" s="81" t="s">
        <v>1856</v>
      </c>
      <c r="B35" s="92" t="s">
        <v>1857</v>
      </c>
      <c r="C35" s="516">
        <f>General!$K79</f>
        <v>0</v>
      </c>
      <c r="D35" s="516">
        <f>General!$K79</f>
        <v>0</v>
      </c>
      <c r="E35" s="524">
        <f>General!$K79</f>
        <v>0</v>
      </c>
      <c r="F35" s="516">
        <f>General!$K79</f>
        <v>0</v>
      </c>
      <c r="G35" s="516">
        <f>General!$K79</f>
        <v>0</v>
      </c>
    </row>
    <row r="36" spans="1:7" x14ac:dyDescent="0.35">
      <c r="A36" s="81" t="s">
        <v>1858</v>
      </c>
      <c r="B36" s="92" t="s">
        <v>1859</v>
      </c>
      <c r="C36" s="521">
        <f>General!$F86</f>
        <v>0</v>
      </c>
      <c r="D36" s="521">
        <f>General!$F86</f>
        <v>0</v>
      </c>
      <c r="E36" s="525">
        <f>General!$F86</f>
        <v>0</v>
      </c>
      <c r="F36" s="521">
        <f>General!$F86</f>
        <v>0</v>
      </c>
      <c r="G36" s="521">
        <f>General!$F86</f>
        <v>0</v>
      </c>
    </row>
    <row r="37" spans="1:7" x14ac:dyDescent="0.35">
      <c r="A37" s="81" t="s">
        <v>1860</v>
      </c>
      <c r="B37" s="92" t="s">
        <v>1861</v>
      </c>
      <c r="C37" s="516">
        <f>General!$I86</f>
        <v>0</v>
      </c>
      <c r="D37" s="516">
        <f>General!$I86</f>
        <v>0</v>
      </c>
      <c r="E37" s="524">
        <f>General!$I86</f>
        <v>0</v>
      </c>
      <c r="F37" s="516">
        <f>General!$I86</f>
        <v>0</v>
      </c>
      <c r="G37" s="516">
        <f>General!$I86</f>
        <v>0</v>
      </c>
    </row>
    <row r="38" spans="1:7" x14ac:dyDescent="0.35">
      <c r="A38" s="81" t="s">
        <v>1862</v>
      </c>
      <c r="B38" s="92" t="s">
        <v>1863</v>
      </c>
      <c r="C38" s="516">
        <f>General!$K86</f>
        <v>0</v>
      </c>
      <c r="D38" s="516">
        <f>General!$K86</f>
        <v>0</v>
      </c>
      <c r="E38" s="524">
        <f>General!$K86</f>
        <v>0</v>
      </c>
      <c r="F38" s="516">
        <f>General!$K86</f>
        <v>0</v>
      </c>
      <c r="G38" s="516">
        <f>General!$K86</f>
        <v>0</v>
      </c>
    </row>
    <row r="39" spans="1:7" x14ac:dyDescent="0.35">
      <c r="A39" s="1" t="s">
        <v>1864</v>
      </c>
      <c r="B39" s="518" t="s">
        <v>1865</v>
      </c>
      <c r="C39" s="516">
        <f>General!E98</f>
        <v>0</v>
      </c>
      <c r="D39" s="516">
        <f>General!E100</f>
        <v>0</v>
      </c>
      <c r="E39" s="524">
        <f>General!E102</f>
        <v>0</v>
      </c>
      <c r="F39" s="516">
        <f>General!E104</f>
        <v>0</v>
      </c>
      <c r="G39" s="516">
        <f>General!E106</f>
        <v>0</v>
      </c>
    </row>
    <row r="40" spans="1:7" x14ac:dyDescent="0.35">
      <c r="A40" s="1" t="s">
        <v>1866</v>
      </c>
      <c r="B40" s="518" t="s">
        <v>1867</v>
      </c>
      <c r="C40" s="516">
        <f>General!L98</f>
        <v>0</v>
      </c>
      <c r="D40" s="516">
        <f>General!L100</f>
        <v>0</v>
      </c>
      <c r="E40" s="524">
        <f>General!L102</f>
        <v>0</v>
      </c>
      <c r="F40" s="516">
        <f>General!L104</f>
        <v>0</v>
      </c>
      <c r="G40" s="516">
        <f>General!L106</f>
        <v>0</v>
      </c>
    </row>
    <row r="41" spans="1:7" x14ac:dyDescent="0.35">
      <c r="A41" s="1" t="s">
        <v>1868</v>
      </c>
      <c r="B41" s="518" t="s">
        <v>1869</v>
      </c>
      <c r="C41" s="516">
        <f>General!N98</f>
        <v>0</v>
      </c>
      <c r="D41" s="516">
        <f>General!N100</f>
        <v>0</v>
      </c>
      <c r="E41" s="524">
        <f>General!N102</f>
        <v>0</v>
      </c>
      <c r="F41" s="516">
        <f>General!N104</f>
        <v>0</v>
      </c>
      <c r="G41" s="516">
        <f>General!N106</f>
        <v>0</v>
      </c>
    </row>
    <row r="42" spans="1:7" x14ac:dyDescent="0.35">
      <c r="A42" s="81" t="s">
        <v>1870</v>
      </c>
      <c r="B42" s="92" t="s">
        <v>1871</v>
      </c>
      <c r="C42" s="516">
        <f>General!$E119</f>
        <v>0</v>
      </c>
      <c r="D42" s="516">
        <f>General!$E119</f>
        <v>0</v>
      </c>
      <c r="E42" s="524">
        <f>General!$E119</f>
        <v>0</v>
      </c>
      <c r="F42" s="516">
        <f>General!$E119</f>
        <v>0</v>
      </c>
      <c r="G42" s="516">
        <f>General!$E119</f>
        <v>0</v>
      </c>
    </row>
    <row r="43" spans="1:7" x14ac:dyDescent="0.35">
      <c r="A43" s="81" t="s">
        <v>1872</v>
      </c>
      <c r="B43" s="92" t="s">
        <v>1873</v>
      </c>
      <c r="C43" s="516">
        <f>General!$D127</f>
        <v>0</v>
      </c>
      <c r="D43" s="516">
        <f>General!$D127</f>
        <v>0</v>
      </c>
      <c r="E43" s="524">
        <f>General!$D127</f>
        <v>0</v>
      </c>
      <c r="F43" s="516">
        <f>General!$D127</f>
        <v>0</v>
      </c>
      <c r="G43" s="516">
        <f>General!$D127</f>
        <v>0</v>
      </c>
    </row>
    <row r="44" spans="1:7" x14ac:dyDescent="0.35">
      <c r="A44" s="81" t="s">
        <v>1874</v>
      </c>
      <c r="B44" s="92" t="s">
        <v>1875</v>
      </c>
      <c r="C44" s="516">
        <f>General!$E129</f>
        <v>0</v>
      </c>
      <c r="D44" s="516">
        <f>General!$E129</f>
        <v>0</v>
      </c>
      <c r="E44" s="524">
        <f>General!$E129</f>
        <v>0</v>
      </c>
      <c r="F44" s="516">
        <f>General!$E129</f>
        <v>0</v>
      </c>
      <c r="G44" s="516">
        <f>General!$E129</f>
        <v>0</v>
      </c>
    </row>
    <row r="45" spans="1:7" x14ac:dyDescent="0.35">
      <c r="A45" s="81" t="s">
        <v>1876</v>
      </c>
      <c r="B45" s="92" t="s">
        <v>1877</v>
      </c>
      <c r="C45" s="516">
        <f>General!$F134</f>
        <v>0</v>
      </c>
      <c r="D45" s="516">
        <f>General!$F134</f>
        <v>0</v>
      </c>
      <c r="E45" s="516">
        <f>General!$F134</f>
        <v>0</v>
      </c>
      <c r="F45" s="516">
        <f>General!$F134</f>
        <v>0</v>
      </c>
      <c r="G45" s="516">
        <f>General!$F134</f>
        <v>0</v>
      </c>
    </row>
    <row r="46" spans="1:7" x14ac:dyDescent="0.35">
      <c r="A46" s="81" t="s">
        <v>1878</v>
      </c>
      <c r="B46" s="92" t="s">
        <v>1879</v>
      </c>
      <c r="C46" s="516">
        <f>General!$F137</f>
        <v>0</v>
      </c>
      <c r="D46" s="516">
        <f>General!$F137</f>
        <v>0</v>
      </c>
      <c r="E46" s="516">
        <f>General!$F137</f>
        <v>0</v>
      </c>
      <c r="F46" s="516">
        <f>General!$F137</f>
        <v>0</v>
      </c>
      <c r="G46" s="516">
        <f>General!$F137</f>
        <v>0</v>
      </c>
    </row>
    <row r="47" spans="1:7" x14ac:dyDescent="0.35">
      <c r="A47" s="81" t="s">
        <v>1880</v>
      </c>
      <c r="B47" s="92" t="s">
        <v>1881</v>
      </c>
      <c r="C47" s="516">
        <f>General!$H137</f>
        <v>0</v>
      </c>
      <c r="D47" s="516">
        <f>General!$H137</f>
        <v>0</v>
      </c>
      <c r="E47" s="516">
        <f>General!$H137</f>
        <v>0</v>
      </c>
      <c r="F47" s="516">
        <f>General!$H137</f>
        <v>0</v>
      </c>
      <c r="G47" s="516">
        <f>General!$H137</f>
        <v>0</v>
      </c>
    </row>
    <row r="48" spans="1:7" x14ac:dyDescent="0.35">
      <c r="A48" s="1" t="s">
        <v>1882</v>
      </c>
      <c r="B48" s="367" t="s">
        <v>1883</v>
      </c>
      <c r="C48" s="516">
        <f>'IU 1'!$F8</f>
        <v>0</v>
      </c>
      <c r="D48" s="516">
        <f>'IU 2'!$F8</f>
        <v>0</v>
      </c>
      <c r="E48" s="516">
        <f>'IU 3'!$F8</f>
        <v>0</v>
      </c>
      <c r="F48" s="516">
        <f>'IU 4'!$F8</f>
        <v>0</v>
      </c>
      <c r="G48" s="516">
        <f>'IU 5'!$F8</f>
        <v>0</v>
      </c>
    </row>
    <row r="49" spans="1:7" x14ac:dyDescent="0.35">
      <c r="A49" s="1" t="s">
        <v>1884</v>
      </c>
      <c r="B49" s="367" t="s">
        <v>111</v>
      </c>
      <c r="C49" s="517">
        <f>'IU 1'!$F10</f>
        <v>0</v>
      </c>
      <c r="D49" s="517">
        <f>'IU 2'!$F10</f>
        <v>0</v>
      </c>
      <c r="E49" s="517">
        <f>'IU 3'!$F10</f>
        <v>0</v>
      </c>
      <c r="F49" s="517">
        <f>'IU 4'!$F10</f>
        <v>0</v>
      </c>
      <c r="G49" s="517">
        <f>'IU 5'!$F10</f>
        <v>0</v>
      </c>
    </row>
    <row r="50" spans="1:7" x14ac:dyDescent="0.35">
      <c r="A50" s="1" t="s">
        <v>1885</v>
      </c>
      <c r="B50" s="367" t="s">
        <v>1886</v>
      </c>
      <c r="C50" s="516">
        <f>'IU 1'!$K8</f>
        <v>0</v>
      </c>
      <c r="D50" s="516">
        <f>'IU 2'!$K8</f>
        <v>0</v>
      </c>
      <c r="E50" s="516">
        <f>'IU 3'!$K8</f>
        <v>0</v>
      </c>
      <c r="F50" s="516">
        <f>'IU 4'!$K8</f>
        <v>0</v>
      </c>
      <c r="G50" s="516">
        <f>'IU 5'!$K8</f>
        <v>0</v>
      </c>
    </row>
    <row r="51" spans="1:7" x14ac:dyDescent="0.35">
      <c r="A51" s="1" t="s">
        <v>1887</v>
      </c>
      <c r="B51" s="367" t="s">
        <v>1888</v>
      </c>
      <c r="C51" s="516">
        <f>'IU 1'!$F15</f>
        <v>0</v>
      </c>
      <c r="D51" s="516">
        <f>'IU 2'!$F15</f>
        <v>0</v>
      </c>
      <c r="E51" s="516">
        <f>'IU 3'!$F15</f>
        <v>0</v>
      </c>
      <c r="F51" s="516">
        <f>'IU 4'!$F15</f>
        <v>0</v>
      </c>
      <c r="G51" s="516">
        <f>'IU 5'!$F15</f>
        <v>0</v>
      </c>
    </row>
    <row r="52" spans="1:7" x14ac:dyDescent="0.35">
      <c r="A52" s="1" t="s">
        <v>1889</v>
      </c>
      <c r="B52" s="367" t="s">
        <v>1890</v>
      </c>
      <c r="C52" s="516">
        <f>'IU 1'!$F17</f>
        <v>0</v>
      </c>
      <c r="D52" s="516">
        <f>'IU 2'!$F17</f>
        <v>0</v>
      </c>
      <c r="E52" s="516">
        <f>'IU 3'!$F17</f>
        <v>0</v>
      </c>
      <c r="F52" s="516">
        <f>'IU 4'!$F17</f>
        <v>0</v>
      </c>
      <c r="G52" s="516">
        <f>'IU 5'!$F17</f>
        <v>0</v>
      </c>
    </row>
    <row r="53" spans="1:7" x14ac:dyDescent="0.35">
      <c r="A53" s="1" t="s">
        <v>1891</v>
      </c>
      <c r="B53" s="367" t="s">
        <v>1892</v>
      </c>
      <c r="C53" s="516">
        <f>'IU 1'!$F19</f>
        <v>0</v>
      </c>
      <c r="D53" s="516">
        <f>'IU 2'!$F19</f>
        <v>0</v>
      </c>
      <c r="E53" s="516">
        <f>'IU 3'!$F19</f>
        <v>0</v>
      </c>
      <c r="F53" s="516">
        <f>'IU 4'!$F19</f>
        <v>0</v>
      </c>
      <c r="G53" s="516">
        <f>'IU 5'!$F19</f>
        <v>0</v>
      </c>
    </row>
    <row r="54" spans="1:7" x14ac:dyDescent="0.35">
      <c r="A54" s="1" t="s">
        <v>1893</v>
      </c>
      <c r="B54" s="367" t="s">
        <v>1894</v>
      </c>
      <c r="C54" s="516">
        <f>'IU 1'!$D$27</f>
        <v>0</v>
      </c>
      <c r="D54" s="516">
        <f>'IU 2'!$D$27</f>
        <v>0</v>
      </c>
      <c r="E54" s="516">
        <f>'IU 3'!$D$27</f>
        <v>0</v>
      </c>
      <c r="F54" s="516">
        <f>'IU 4'!$D$27</f>
        <v>0</v>
      </c>
      <c r="G54" s="516">
        <f>'IU 5'!$D$27</f>
        <v>0</v>
      </c>
    </row>
    <row r="55" spans="1:7" x14ac:dyDescent="0.35">
      <c r="A55" s="1" t="s">
        <v>1895</v>
      </c>
      <c r="B55" s="367" t="s">
        <v>1896</v>
      </c>
      <c r="C55" s="516">
        <f>'IU 1'!$F$27</f>
        <v>0</v>
      </c>
      <c r="D55" s="516">
        <f>'IU 2'!$F$27</f>
        <v>0</v>
      </c>
      <c r="E55" s="516">
        <f>'IU 3'!$F$27</f>
        <v>0</v>
      </c>
      <c r="F55" s="516">
        <f>'IU 4'!$F$27</f>
        <v>0</v>
      </c>
      <c r="G55" s="516">
        <f>'IU 5'!$F$27</f>
        <v>0</v>
      </c>
    </row>
    <row r="56" spans="1:7" x14ac:dyDescent="0.35">
      <c r="A56" s="1" t="s">
        <v>1897</v>
      </c>
      <c r="B56" s="367" t="s">
        <v>1898</v>
      </c>
      <c r="C56" s="520" t="str">
        <f>'IU 1'!$Z$27</f>
        <v>/</v>
      </c>
      <c r="D56" s="520" t="str">
        <f>'IU 2'!$Z$27</f>
        <v>/</v>
      </c>
      <c r="E56" s="520" t="str">
        <f>'IU 3'!$Z$27</f>
        <v>/</v>
      </c>
      <c r="F56" s="520" t="str">
        <f>'IU 4'!$Z$27</f>
        <v>/</v>
      </c>
      <c r="G56" s="520" t="str">
        <f>'IU 5'!$Z$27</f>
        <v>/</v>
      </c>
    </row>
    <row r="57" spans="1:7" x14ac:dyDescent="0.35">
      <c r="A57" s="1" t="s">
        <v>1899</v>
      </c>
      <c r="B57" s="367" t="s">
        <v>1900</v>
      </c>
      <c r="C57" s="516" t="str">
        <f>'IU 1'!$AA$27</f>
        <v>/</v>
      </c>
      <c r="D57" s="516" t="str">
        <f>'IU 2'!$AA$27</f>
        <v>/</v>
      </c>
      <c r="E57" s="516" t="str">
        <f>'IU 3'!$AA$27</f>
        <v>/</v>
      </c>
      <c r="F57" s="516" t="str">
        <f>'IU 4'!$AA$27</f>
        <v>/</v>
      </c>
      <c r="G57" s="516" t="str">
        <f>'IU 5'!$AA$27</f>
        <v>/</v>
      </c>
    </row>
    <row r="58" spans="1:7" x14ac:dyDescent="0.35">
      <c r="A58" s="1" t="s">
        <v>1901</v>
      </c>
      <c r="B58" s="367" t="s">
        <v>1902</v>
      </c>
      <c r="C58" s="516">
        <f>'IU 1'!$D$29</f>
        <v>0</v>
      </c>
      <c r="D58" s="516">
        <f>'IU 2'!$D$29</f>
        <v>0</v>
      </c>
      <c r="E58" s="516">
        <f>'IU 3'!$D$29</f>
        <v>0</v>
      </c>
      <c r="F58" s="516">
        <f>'IU 4'!$D$29</f>
        <v>0</v>
      </c>
      <c r="G58" s="516">
        <f>'IU 5'!$D$29</f>
        <v>0</v>
      </c>
    </row>
    <row r="59" spans="1:7" x14ac:dyDescent="0.35">
      <c r="A59" s="1" t="s">
        <v>1903</v>
      </c>
      <c r="B59" s="367" t="s">
        <v>1904</v>
      </c>
      <c r="C59" s="516">
        <f>'IU 1'!$F$29</f>
        <v>0</v>
      </c>
      <c r="D59" s="516">
        <f>'IU 2'!$F$29</f>
        <v>0</v>
      </c>
      <c r="E59" s="516">
        <f>'IU 3'!$F$29</f>
        <v>0</v>
      </c>
      <c r="F59" s="516">
        <f>'IU 4'!$F$29</f>
        <v>0</v>
      </c>
      <c r="G59" s="516">
        <f>'IU 5'!$F$29</f>
        <v>0</v>
      </c>
    </row>
    <row r="60" spans="1:7" x14ac:dyDescent="0.35">
      <c r="A60" s="1" t="s">
        <v>1905</v>
      </c>
      <c r="B60" s="367" t="s">
        <v>1906</v>
      </c>
      <c r="C60" s="520" t="str">
        <f>'IU 1'!$Z$29</f>
        <v>/</v>
      </c>
      <c r="D60" s="520" t="str">
        <f>'IU 2'!$Z$29</f>
        <v>/</v>
      </c>
      <c r="E60" s="520" t="str">
        <f>'IU 3'!$Z$29</f>
        <v>/</v>
      </c>
      <c r="F60" s="520" t="str">
        <f>'IU 4'!$Z$29</f>
        <v>/</v>
      </c>
      <c r="G60" s="520" t="str">
        <f>'IU 5'!$Z$29</f>
        <v>/</v>
      </c>
    </row>
    <row r="61" spans="1:7" x14ac:dyDescent="0.35">
      <c r="A61" s="1" t="s">
        <v>1907</v>
      </c>
      <c r="B61" s="367" t="s">
        <v>1908</v>
      </c>
      <c r="C61" s="516" t="str">
        <f>'IU 1'!$AA$29</f>
        <v xml:space="preserve">/ </v>
      </c>
      <c r="D61" s="516" t="str">
        <f>'IU 2'!$AA$29</f>
        <v xml:space="preserve">/ </v>
      </c>
      <c r="E61" s="516" t="str">
        <f>'IU 3'!$AA$29</f>
        <v xml:space="preserve">/ </v>
      </c>
      <c r="F61" s="516" t="str">
        <f>'IU 4'!$AA$29</f>
        <v xml:space="preserve">/ </v>
      </c>
      <c r="G61" s="516" t="str">
        <f>'IU 5'!$AA$29</f>
        <v xml:space="preserve">/ </v>
      </c>
    </row>
    <row r="62" spans="1:7" x14ac:dyDescent="0.35">
      <c r="A62" s="1" t="s">
        <v>1909</v>
      </c>
      <c r="B62" s="367" t="s">
        <v>1910</v>
      </c>
      <c r="C62" s="516">
        <f>'IU 1'!$D$31</f>
        <v>0</v>
      </c>
      <c r="D62" s="516">
        <f>'IU 2'!$D$31</f>
        <v>0</v>
      </c>
      <c r="E62" s="516">
        <f>'IU 3'!$D$31</f>
        <v>0</v>
      </c>
      <c r="F62" s="516">
        <f>'IU 4'!$D$31</f>
        <v>0</v>
      </c>
      <c r="G62" s="516">
        <f>'IU 5'!$D$31</f>
        <v>0</v>
      </c>
    </row>
    <row r="63" spans="1:7" x14ac:dyDescent="0.35">
      <c r="A63" s="1" t="s">
        <v>1911</v>
      </c>
      <c r="B63" s="367" t="s">
        <v>1912</v>
      </c>
      <c r="C63" s="516">
        <f>'IU 1'!$F$31</f>
        <v>0</v>
      </c>
      <c r="D63" s="516">
        <f>'IU 2'!$F$31</f>
        <v>0</v>
      </c>
      <c r="E63" s="516">
        <f>'IU 3'!$F$31</f>
        <v>0</v>
      </c>
      <c r="F63" s="516">
        <f>'IU 4'!$F$31</f>
        <v>0</v>
      </c>
      <c r="G63" s="516">
        <f>'IU 5'!$F$31</f>
        <v>0</v>
      </c>
    </row>
    <row r="64" spans="1:7" x14ac:dyDescent="0.35">
      <c r="A64" s="1" t="s">
        <v>1913</v>
      </c>
      <c r="B64" s="367" t="s">
        <v>1914</v>
      </c>
      <c r="C64" s="520" t="str">
        <f>'IU 1'!$Z$31</f>
        <v>/</v>
      </c>
      <c r="D64" s="520" t="str">
        <f>'IU 2'!$Z$31</f>
        <v>/</v>
      </c>
      <c r="E64" s="520" t="str">
        <f>'IU 3'!$Z$31</f>
        <v>/</v>
      </c>
      <c r="F64" s="520" t="str">
        <f>'IU 4'!$Z$31</f>
        <v>/</v>
      </c>
      <c r="G64" s="520" t="str">
        <f>'IU 5'!$Z$31</f>
        <v>/</v>
      </c>
    </row>
    <row r="65" spans="1:7" x14ac:dyDescent="0.35">
      <c r="A65" s="1" t="s">
        <v>1915</v>
      </c>
      <c r="B65" s="367" t="s">
        <v>1916</v>
      </c>
      <c r="C65" s="516" t="str">
        <f>'IU 1'!$AA$31</f>
        <v xml:space="preserve">/ </v>
      </c>
      <c r="D65" s="516" t="str">
        <f>'IU 2'!$AA$31</f>
        <v xml:space="preserve">/ </v>
      </c>
      <c r="E65" s="516" t="str">
        <f>'IU 3'!$AA$31</f>
        <v xml:space="preserve">/ </v>
      </c>
      <c r="F65" s="516" t="str">
        <f>'IU 4'!$AA$31</f>
        <v xml:space="preserve">/ </v>
      </c>
      <c r="G65" s="516" t="str">
        <f>'IU 5'!$AA$31</f>
        <v xml:space="preserve">/ </v>
      </c>
    </row>
    <row r="66" spans="1:7" x14ac:dyDescent="0.35">
      <c r="A66" s="1" t="s">
        <v>1917</v>
      </c>
      <c r="B66" s="367" t="s">
        <v>1918</v>
      </c>
      <c r="C66" s="516">
        <f>'IU 1'!$D$33</f>
        <v>0</v>
      </c>
      <c r="D66" s="516">
        <f>'IU 2'!$D$33</f>
        <v>0</v>
      </c>
      <c r="E66" s="516">
        <f>'IU 3'!$D$33</f>
        <v>0</v>
      </c>
      <c r="F66" s="516">
        <f>'IU 4'!$D$33</f>
        <v>0</v>
      </c>
      <c r="G66" s="516">
        <f>'IU 5'!$D$33</f>
        <v>0</v>
      </c>
    </row>
    <row r="67" spans="1:7" x14ac:dyDescent="0.35">
      <c r="A67" s="1" t="s">
        <v>1919</v>
      </c>
      <c r="B67" s="367" t="s">
        <v>1920</v>
      </c>
      <c r="C67" s="516">
        <f>'IU 1'!$F$33</f>
        <v>0</v>
      </c>
      <c r="D67" s="516">
        <f>'IU 2'!$F$33</f>
        <v>0</v>
      </c>
      <c r="E67" s="516">
        <f>'IU 3'!$F$33</f>
        <v>0</v>
      </c>
      <c r="F67" s="516">
        <f>'IU 4'!$F$33</f>
        <v>0</v>
      </c>
      <c r="G67" s="516">
        <f>'IU 5'!$F$33</f>
        <v>0</v>
      </c>
    </row>
    <row r="68" spans="1:7" x14ac:dyDescent="0.35">
      <c r="A68" s="1" t="s">
        <v>1921</v>
      </c>
      <c r="B68" s="367" t="s">
        <v>1922</v>
      </c>
      <c r="C68" s="520" t="str">
        <f>'IU 1'!$Z$33</f>
        <v>/</v>
      </c>
      <c r="D68" s="520" t="str">
        <f>'IU 2'!$Z$33</f>
        <v>/</v>
      </c>
      <c r="E68" s="520" t="str">
        <f>'IU 3'!$Z$33</f>
        <v>/</v>
      </c>
      <c r="F68" s="520" t="str">
        <f>'IU 4'!$Z$33</f>
        <v>/</v>
      </c>
      <c r="G68" s="520" t="str">
        <f>'IU 5'!$Z$33</f>
        <v>/</v>
      </c>
    </row>
    <row r="69" spans="1:7" x14ac:dyDescent="0.35">
      <c r="A69" s="1" t="s">
        <v>1923</v>
      </c>
      <c r="B69" s="367" t="s">
        <v>1924</v>
      </c>
      <c r="C69" s="516" t="str">
        <f>'IU 1'!$AA$33</f>
        <v>/</v>
      </c>
      <c r="D69" s="516" t="str">
        <f>'IU 2'!$AA$33</f>
        <v>/</v>
      </c>
      <c r="E69" s="516" t="str">
        <f>'IU 3'!$AA$33</f>
        <v>/</v>
      </c>
      <c r="F69" s="516" t="str">
        <f>'IU 4'!$AA$33</f>
        <v>/</v>
      </c>
      <c r="G69" s="516" t="str">
        <f>'IU 5'!$AA$33</f>
        <v>/</v>
      </c>
    </row>
    <row r="70" spans="1:7" x14ac:dyDescent="0.35">
      <c r="A70" s="1" t="s">
        <v>1925</v>
      </c>
      <c r="B70" s="367" t="s">
        <v>1926</v>
      </c>
      <c r="C70" s="516">
        <f>'IU 1'!$D$35</f>
        <v>0</v>
      </c>
      <c r="D70" s="516">
        <f>'IU 2'!$D$35</f>
        <v>0</v>
      </c>
      <c r="E70" s="516">
        <f>'IU 3'!$D$35</f>
        <v>0</v>
      </c>
      <c r="F70" s="516">
        <f>'IU 4'!$D$35</f>
        <v>0</v>
      </c>
      <c r="G70" s="516">
        <f>'IU 5'!$D$35</f>
        <v>0</v>
      </c>
    </row>
    <row r="71" spans="1:7" x14ac:dyDescent="0.35">
      <c r="A71" s="1" t="s">
        <v>1927</v>
      </c>
      <c r="B71" s="367" t="s">
        <v>1928</v>
      </c>
      <c r="C71" s="516">
        <f>'IU 1'!$F$35</f>
        <v>0</v>
      </c>
      <c r="D71" s="516">
        <f>'IU 2'!$F$35</f>
        <v>0</v>
      </c>
      <c r="E71" s="516">
        <f>'IU 3'!$F$35</f>
        <v>0</v>
      </c>
      <c r="F71" s="516">
        <f>'IU 4'!$F$35</f>
        <v>0</v>
      </c>
      <c r="G71" s="516">
        <f>'IU 5'!$F$35</f>
        <v>0</v>
      </c>
    </row>
    <row r="72" spans="1:7" x14ac:dyDescent="0.35">
      <c r="A72" s="1" t="s">
        <v>1929</v>
      </c>
      <c r="B72" s="367" t="s">
        <v>1930</v>
      </c>
      <c r="C72" s="520" t="str">
        <f>'IU 1'!$Z$35</f>
        <v>/</v>
      </c>
      <c r="D72" s="520" t="str">
        <f>'IU 2'!$Z$35</f>
        <v>/</v>
      </c>
      <c r="E72" s="520" t="str">
        <f>'IU 3'!$Z$35</f>
        <v>/</v>
      </c>
      <c r="F72" s="520" t="str">
        <f>'IU 4'!$Z$35</f>
        <v>/</v>
      </c>
      <c r="G72" s="520" t="str">
        <f>'IU 5'!$Z$35</f>
        <v>/</v>
      </c>
    </row>
    <row r="73" spans="1:7" x14ac:dyDescent="0.35">
      <c r="A73" s="1" t="s">
        <v>1931</v>
      </c>
      <c r="B73" s="367" t="s">
        <v>1932</v>
      </c>
      <c r="C73" s="516" t="str">
        <f>'IU 1'!$AA$35</f>
        <v>/</v>
      </c>
      <c r="D73" s="516" t="str">
        <f>'IU 2'!$AA$35</f>
        <v>/</v>
      </c>
      <c r="E73" s="516" t="str">
        <f>'IU 3'!$AA$35</f>
        <v>/</v>
      </c>
      <c r="F73" s="516" t="str">
        <f>'IU 4'!$AA$35</f>
        <v>/</v>
      </c>
      <c r="G73" s="516" t="str">
        <f>'IU 5'!$AA$35</f>
        <v>/</v>
      </c>
    </row>
    <row r="74" spans="1:7" x14ac:dyDescent="0.35">
      <c r="A74" s="1" t="s">
        <v>1933</v>
      </c>
      <c r="B74" s="367" t="s">
        <v>1934</v>
      </c>
      <c r="C74" s="516">
        <f>'IU 1'!$D$37</f>
        <v>0</v>
      </c>
      <c r="D74" s="516">
        <f>'IU 2'!$D$37</f>
        <v>0</v>
      </c>
      <c r="E74" s="516">
        <f>'IU 3'!$D$37</f>
        <v>0</v>
      </c>
      <c r="F74" s="516">
        <f>'IU 4'!$D$37</f>
        <v>0</v>
      </c>
      <c r="G74" s="516">
        <f>'IU 5'!$D$37</f>
        <v>0</v>
      </c>
    </row>
    <row r="75" spans="1:7" x14ac:dyDescent="0.35">
      <c r="A75" s="1" t="s">
        <v>1935</v>
      </c>
      <c r="B75" s="367" t="s">
        <v>1936</v>
      </c>
      <c r="C75" s="516">
        <f>'IU 1'!$F$37</f>
        <v>0</v>
      </c>
      <c r="D75" s="516">
        <f>'IU 2'!$F$37</f>
        <v>0</v>
      </c>
      <c r="E75" s="516">
        <f>'IU 3'!$F$37</f>
        <v>0</v>
      </c>
      <c r="F75" s="516">
        <f>'IU 4'!$F$37</f>
        <v>0</v>
      </c>
      <c r="G75" s="516">
        <f>'IU 5'!$F$37</f>
        <v>0</v>
      </c>
    </row>
    <row r="76" spans="1:7" x14ac:dyDescent="0.35">
      <c r="A76" s="1" t="s">
        <v>1937</v>
      </c>
      <c r="B76" s="367" t="s">
        <v>1938</v>
      </c>
      <c r="C76" s="520" t="str">
        <f>'IU 1'!$Z$37</f>
        <v>/</v>
      </c>
      <c r="D76" s="520" t="str">
        <f>'IU 2'!$Z$37</f>
        <v>/</v>
      </c>
      <c r="E76" s="520" t="str">
        <f>'IU 3'!$Z$37</f>
        <v>/</v>
      </c>
      <c r="F76" s="520" t="str">
        <f>'IU 4'!$Z$37</f>
        <v>/</v>
      </c>
      <c r="G76" s="520" t="str">
        <f>'IU 5'!$Z$37</f>
        <v>/</v>
      </c>
    </row>
    <row r="77" spans="1:7" x14ac:dyDescent="0.35">
      <c r="A77" s="1" t="s">
        <v>1939</v>
      </c>
      <c r="B77" s="367" t="s">
        <v>1940</v>
      </c>
      <c r="C77" s="516" t="str">
        <f>'IU 1'!$AA$37</f>
        <v>/</v>
      </c>
      <c r="D77" s="516" t="str">
        <f>'IU 2'!$AA$37</f>
        <v>/</v>
      </c>
      <c r="E77" s="516" t="str">
        <f>'IU 3'!$AA$37</f>
        <v>/</v>
      </c>
      <c r="F77" s="516" t="str">
        <f>'IU 4'!$AA$37</f>
        <v>/</v>
      </c>
      <c r="G77" s="516" t="str">
        <f>'IU 5'!$AA$37</f>
        <v>/</v>
      </c>
    </row>
    <row r="78" spans="1:7" x14ac:dyDescent="0.35">
      <c r="A78" s="1" t="s">
        <v>1941</v>
      </c>
      <c r="B78" s="367" t="s">
        <v>1942</v>
      </c>
      <c r="C78" s="516" t="str">
        <f>'IU 1'!$V41</f>
        <v/>
      </c>
      <c r="D78" s="516" t="str">
        <f>'IU 2'!$V41</f>
        <v/>
      </c>
      <c r="E78" s="516" t="str">
        <f>'IU 3'!$V41</f>
        <v/>
      </c>
      <c r="F78" s="516" t="str">
        <f>'IU 4'!$V41</f>
        <v/>
      </c>
      <c r="G78" s="516" t="str">
        <f>'IU 5'!$V41</f>
        <v/>
      </c>
    </row>
    <row r="79" spans="1:7" x14ac:dyDescent="0.35">
      <c r="A79" s="1" t="s">
        <v>1943</v>
      </c>
      <c r="B79" s="367" t="s">
        <v>1944</v>
      </c>
      <c r="C79" s="516" t="str">
        <f>'IU 1'!$X41</f>
        <v/>
      </c>
      <c r="D79" s="516" t="str">
        <f>'IU 2'!$X41</f>
        <v/>
      </c>
      <c r="E79" s="516" t="str">
        <f>'IU 3'!$X41</f>
        <v/>
      </c>
      <c r="F79" s="516" t="str">
        <f>'IU 4'!$X41</f>
        <v/>
      </c>
      <c r="G79" s="516" t="str">
        <f>'IU 5'!$X41</f>
        <v/>
      </c>
    </row>
    <row r="80" spans="1:7" x14ac:dyDescent="0.35">
      <c r="A80" s="1" t="s">
        <v>1945</v>
      </c>
      <c r="B80" s="367" t="s">
        <v>1946</v>
      </c>
      <c r="C80" s="516">
        <f>'IU 1'!$F$39</f>
        <v>0</v>
      </c>
      <c r="D80" s="516">
        <f>'IU 2'!$F$39</f>
        <v>0</v>
      </c>
      <c r="E80" s="516">
        <f>'IU 3'!$F$39</f>
        <v>0</v>
      </c>
      <c r="F80" s="516">
        <f>'IU 4'!$F$39</f>
        <v>0</v>
      </c>
      <c r="G80" s="516">
        <f>'IU 5'!$F$39</f>
        <v>0</v>
      </c>
    </row>
    <row r="81" spans="1:7" x14ac:dyDescent="0.35">
      <c r="A81" s="1" t="s">
        <v>1947</v>
      </c>
      <c r="B81" s="367" t="s">
        <v>295</v>
      </c>
      <c r="C81" s="516">
        <f>'IU 1'!$F292</f>
        <v>0</v>
      </c>
      <c r="D81" s="516">
        <f>'IU 2'!$F292</f>
        <v>0</v>
      </c>
      <c r="E81" s="516">
        <f>'IU 3'!$F292</f>
        <v>0</v>
      </c>
      <c r="F81" s="516">
        <f>'IU 4'!$F292</f>
        <v>0</v>
      </c>
      <c r="G81" s="516">
        <f>'IU 5'!$F292</f>
        <v>0</v>
      </c>
    </row>
    <row r="82" spans="1:7" x14ac:dyDescent="0.35">
      <c r="A82" s="1" t="s">
        <v>1948</v>
      </c>
      <c r="B82" s="367" t="s">
        <v>1949</v>
      </c>
      <c r="C82" s="516" t="str">
        <f>'IU 1'!$U53</f>
        <v xml:space="preserve">; ; ; </v>
      </c>
      <c r="D82" s="516" t="str">
        <f>'IU 2'!$U53</f>
        <v xml:space="preserve">; ; ; </v>
      </c>
      <c r="E82" s="516" t="str">
        <f>'IU 3'!$U53</f>
        <v xml:space="preserve">; ; ; </v>
      </c>
      <c r="F82" s="516" t="str">
        <f>'IU 4'!$U53</f>
        <v xml:space="preserve">; ; ; </v>
      </c>
      <c r="G82" s="516" t="str">
        <f>'IU 5'!$U53</f>
        <v xml:space="preserve">; ; ; </v>
      </c>
    </row>
    <row r="83" spans="1:7" x14ac:dyDescent="0.35">
      <c r="A83" s="1" t="s">
        <v>1950</v>
      </c>
      <c r="B83" s="367" t="s">
        <v>1951</v>
      </c>
      <c r="C83" s="516">
        <f>'IU 1'!$S62</f>
        <v>0</v>
      </c>
      <c r="D83" s="516">
        <f>'IU 2'!$S62</f>
        <v>0</v>
      </c>
      <c r="E83" s="516">
        <f>'IU 3'!$S62</f>
        <v>0</v>
      </c>
      <c r="F83" s="516">
        <f>'IU 4'!$S62</f>
        <v>0</v>
      </c>
      <c r="G83" s="516">
        <f>'IU 5'!$S62</f>
        <v>0</v>
      </c>
    </row>
    <row r="84" spans="1:7" x14ac:dyDescent="0.35">
      <c r="A84" s="1" t="s">
        <v>1952</v>
      </c>
      <c r="B84" s="367" t="s">
        <v>1953</v>
      </c>
      <c r="C84" s="516">
        <f>'IU 1'!$I297</f>
        <v>0</v>
      </c>
      <c r="D84" s="516">
        <f>'IU 2'!$I297</f>
        <v>0</v>
      </c>
      <c r="E84" s="516">
        <f>'IU 3'!$I297</f>
        <v>0</v>
      </c>
      <c r="F84" s="516">
        <f>'IU 4'!$I297</f>
        <v>0</v>
      </c>
      <c r="G84" s="516">
        <f>'IU 5'!$I297</f>
        <v>0</v>
      </c>
    </row>
    <row r="85" spans="1:7" x14ac:dyDescent="0.35">
      <c r="A85" s="1" t="s">
        <v>1954</v>
      </c>
      <c r="B85" s="367" t="s">
        <v>1955</v>
      </c>
      <c r="C85" s="516" t="str">
        <f>'IU 1'!$U86</f>
        <v xml:space="preserve">; ; ; ; </v>
      </c>
      <c r="D85" s="516" t="str">
        <f>'IU 2'!$U86</f>
        <v xml:space="preserve">; ; ; ; </v>
      </c>
      <c r="E85" s="516" t="str">
        <f>'IU 3'!$U86</f>
        <v xml:space="preserve">; ; ; ; </v>
      </c>
      <c r="F85" s="516" t="str">
        <f>'IU 4'!$U86</f>
        <v xml:space="preserve">; ; ; ; </v>
      </c>
      <c r="G85" s="516" t="str">
        <f>'IU 5'!$U86</f>
        <v xml:space="preserve">; ; ; ; </v>
      </c>
    </row>
    <row r="86" spans="1:7" x14ac:dyDescent="0.35">
      <c r="A86" s="1" t="s">
        <v>1956</v>
      </c>
      <c r="B86" s="367" t="s">
        <v>1957</v>
      </c>
      <c r="C86" s="516">
        <f>'IU 1'!$I312</f>
        <v>0</v>
      </c>
      <c r="D86" s="516">
        <f>'IU 2'!$I312</f>
        <v>0</v>
      </c>
      <c r="E86" s="516">
        <f>'IU 3'!$I312</f>
        <v>0</v>
      </c>
      <c r="F86" s="516">
        <f>'IU 4'!$I312</f>
        <v>0</v>
      </c>
      <c r="G86" s="516">
        <f>'IU 5'!$I312</f>
        <v>0</v>
      </c>
    </row>
    <row r="87" spans="1:7" x14ac:dyDescent="0.35">
      <c r="A87" s="1" t="s">
        <v>1958</v>
      </c>
      <c r="B87" s="367" t="s">
        <v>1959</v>
      </c>
      <c r="C87" s="516" t="str">
        <f>'IU 1'!$U$320</f>
        <v>;;;;;</v>
      </c>
      <c r="D87" s="516" t="str">
        <f>'IU 2'!$U$320</f>
        <v>;;;;;</v>
      </c>
      <c r="E87" s="516" t="str">
        <f>'IU 3'!$U$320</f>
        <v>;;;;;</v>
      </c>
      <c r="F87" s="516" t="str">
        <f>'IU 4'!$U$320</f>
        <v>;;;;;</v>
      </c>
      <c r="G87" s="516" t="str">
        <f>'IU 5'!$U$320</f>
        <v>;;;;;</v>
      </c>
    </row>
    <row r="88" spans="1:7" x14ac:dyDescent="0.35">
      <c r="A88" s="1" t="s">
        <v>1960</v>
      </c>
      <c r="B88" s="367" t="s">
        <v>1961</v>
      </c>
      <c r="C88" s="516" t="str">
        <f>'IU 1'!$U$327</f>
        <v>;;;;;</v>
      </c>
      <c r="D88" s="516" t="str">
        <f>'IU 2'!$U$327</f>
        <v>;;;;;</v>
      </c>
      <c r="E88" s="516" t="str">
        <f>'IU 3'!$U$327</f>
        <v>;;;;;</v>
      </c>
      <c r="F88" s="516" t="str">
        <f>'IU 4'!$U$327</f>
        <v>;;;;;</v>
      </c>
      <c r="G88" s="516" t="str">
        <f>'IU 5'!$U$327</f>
        <v>;;;;;</v>
      </c>
    </row>
    <row r="89" spans="1:7" x14ac:dyDescent="0.35">
      <c r="A89" s="1" t="s">
        <v>1962</v>
      </c>
      <c r="B89" s="367" t="s">
        <v>1963</v>
      </c>
      <c r="C89" s="516">
        <f>'IU 1'!$I322</f>
        <v>0</v>
      </c>
      <c r="D89" s="516">
        <f>'IU 2'!$I322</f>
        <v>0</v>
      </c>
      <c r="E89" s="516">
        <f>'IU 3'!$I322</f>
        <v>0</v>
      </c>
      <c r="F89" s="516">
        <f>'IU 4'!$I322</f>
        <v>0</v>
      </c>
      <c r="G89" s="516">
        <f>'IU 5'!$I322</f>
        <v>0</v>
      </c>
    </row>
    <row r="90" spans="1:7" x14ac:dyDescent="0.35">
      <c r="A90" s="1" t="s">
        <v>1964</v>
      </c>
      <c r="B90" s="367" t="s">
        <v>1965</v>
      </c>
      <c r="C90" s="516" t="str">
        <f>'IU 1'!$U$337</f>
        <v>;;;;</v>
      </c>
      <c r="D90" s="516" t="str">
        <f>'IU 2'!$U$337</f>
        <v>;;;;</v>
      </c>
      <c r="E90" s="516" t="str">
        <f>'IU 3'!$U$337</f>
        <v>;;;;</v>
      </c>
      <c r="F90" s="516" t="str">
        <f>'IU 4'!$U$337</f>
        <v>;;;;</v>
      </c>
      <c r="G90" s="516" t="str">
        <f>'IU 5'!$U$337</f>
        <v>;;;;</v>
      </c>
    </row>
    <row r="91" spans="1:7" x14ac:dyDescent="0.35">
      <c r="A91" s="1" t="s">
        <v>1966</v>
      </c>
      <c r="B91" s="367" t="s">
        <v>1967</v>
      </c>
      <c r="C91" s="516">
        <f>'IU 1'!$I339</f>
        <v>0</v>
      </c>
      <c r="D91" s="516">
        <f>'IU 2'!$I339</f>
        <v>0</v>
      </c>
      <c r="E91" s="516">
        <f>'IU 3'!$I339</f>
        <v>0</v>
      </c>
      <c r="F91" s="516">
        <f>'IU 4'!$I339</f>
        <v>0</v>
      </c>
      <c r="G91" s="516">
        <f>'IU 5'!$I339</f>
        <v>0</v>
      </c>
    </row>
    <row r="92" spans="1:7" x14ac:dyDescent="0.35">
      <c r="A92" s="1" t="s">
        <v>1968</v>
      </c>
      <c r="B92" s="367" t="s">
        <v>348</v>
      </c>
      <c r="C92" s="516">
        <f>'IU 1'!$E$347</f>
        <v>0</v>
      </c>
      <c r="D92" s="516">
        <f>'IU 2'!$E$347</f>
        <v>0</v>
      </c>
      <c r="E92" s="516">
        <f>'IU 3'!$E$347</f>
        <v>0</v>
      </c>
      <c r="F92" s="516">
        <f>'IU 4'!$E$347</f>
        <v>0</v>
      </c>
      <c r="G92" s="516">
        <f>'IU 5'!$E$347</f>
        <v>0</v>
      </c>
    </row>
    <row r="93" spans="1:7" x14ac:dyDescent="0.35">
      <c r="A93" s="1" t="s">
        <v>1969</v>
      </c>
      <c r="B93" s="367" t="s">
        <v>1970</v>
      </c>
      <c r="C93" s="516">
        <f>'IU 1'!$I$346</f>
        <v>0</v>
      </c>
      <c r="D93" s="516">
        <f>'IU 2'!$I$346</f>
        <v>0</v>
      </c>
      <c r="E93" s="516">
        <f>'IU 3'!$I$346</f>
        <v>0</v>
      </c>
      <c r="F93" s="516">
        <f>'IU 4'!$I$346</f>
        <v>0</v>
      </c>
      <c r="G93" s="516">
        <f>'IU 5'!$I$346</f>
        <v>0</v>
      </c>
    </row>
    <row r="94" spans="1:7" x14ac:dyDescent="0.35">
      <c r="A94" s="1" t="s">
        <v>1971</v>
      </c>
      <c r="B94" s="367" t="s">
        <v>183</v>
      </c>
      <c r="C94" s="516">
        <f>'IU 1'!$D127</f>
        <v>0</v>
      </c>
      <c r="D94" s="516">
        <f>'IU 2'!$D127</f>
        <v>0</v>
      </c>
      <c r="E94" s="516">
        <f>'IU 3'!$D127</f>
        <v>0</v>
      </c>
      <c r="F94" s="516">
        <f>'IU 4'!$D127</f>
        <v>0</v>
      </c>
      <c r="G94" s="516">
        <f>'IU 5'!$D127</f>
        <v>0</v>
      </c>
    </row>
    <row r="95" spans="1:7" x14ac:dyDescent="0.35">
      <c r="A95" s="1" t="s">
        <v>1972</v>
      </c>
      <c r="B95" s="367" t="s">
        <v>1973</v>
      </c>
      <c r="C95" s="516">
        <f>'IU 1'!$I126</f>
        <v>0</v>
      </c>
      <c r="D95" s="516">
        <f>'IU 2'!$I126</f>
        <v>0</v>
      </c>
      <c r="E95" s="516">
        <f>'IU 3'!$I126</f>
        <v>0</v>
      </c>
      <c r="F95" s="516">
        <f>'IU 4'!$I126</f>
        <v>0</v>
      </c>
      <c r="G95" s="516">
        <f>'IU 5'!$I126</f>
        <v>0</v>
      </c>
    </row>
    <row r="96" spans="1:7" x14ac:dyDescent="0.35">
      <c r="A96" s="1" t="s">
        <v>1974</v>
      </c>
      <c r="B96" s="367" t="s">
        <v>1975</v>
      </c>
      <c r="C96" s="516">
        <f>'IU 1'!$D131</f>
        <v>0</v>
      </c>
      <c r="D96" s="516">
        <f>'IU 2'!$D131</f>
        <v>0</v>
      </c>
      <c r="E96" s="516">
        <f>'IU 3'!$D131</f>
        <v>0</v>
      </c>
      <c r="F96" s="516">
        <f>'IU 4'!$D131</f>
        <v>0</v>
      </c>
      <c r="G96" s="516">
        <f>'IU 5'!$D131</f>
        <v>0</v>
      </c>
    </row>
    <row r="97" spans="1:7" x14ac:dyDescent="0.35">
      <c r="A97" s="1" t="s">
        <v>1976</v>
      </c>
      <c r="B97" s="367" t="s">
        <v>1977</v>
      </c>
      <c r="C97" s="516">
        <f>'IU 1'!$I130</f>
        <v>0</v>
      </c>
      <c r="D97" s="516">
        <f>'IU 2'!$I130</f>
        <v>0</v>
      </c>
      <c r="E97" s="516">
        <f>'IU 3'!$I130</f>
        <v>0</v>
      </c>
      <c r="F97" s="516">
        <f>'IU 4'!$I130</f>
        <v>0</v>
      </c>
      <c r="G97" s="516">
        <f>'IU 5'!$I130</f>
        <v>0</v>
      </c>
    </row>
    <row r="98" spans="1:7" x14ac:dyDescent="0.35">
      <c r="A98" s="1" t="s">
        <v>1978</v>
      </c>
      <c r="B98" s="367" t="s">
        <v>187</v>
      </c>
      <c r="C98" s="516">
        <f>'IU 1'!$D135</f>
        <v>0</v>
      </c>
      <c r="D98" s="516">
        <f>'IU 2'!$D135</f>
        <v>0</v>
      </c>
      <c r="E98" s="516">
        <f>'IU 3'!$D135</f>
        <v>0</v>
      </c>
      <c r="F98" s="516">
        <f>'IU 4'!$D135</f>
        <v>0</v>
      </c>
      <c r="G98" s="516">
        <f>'IU 5'!$D135</f>
        <v>0</v>
      </c>
    </row>
    <row r="99" spans="1:7" x14ac:dyDescent="0.35">
      <c r="A99" s="1" t="s">
        <v>1979</v>
      </c>
      <c r="B99" s="367" t="s">
        <v>1980</v>
      </c>
      <c r="C99" s="516">
        <f>'IU 1'!$I134</f>
        <v>0</v>
      </c>
      <c r="D99" s="516">
        <f>'IU 2'!$I134</f>
        <v>0</v>
      </c>
      <c r="E99" s="516">
        <f>'IU 3'!$I134</f>
        <v>0</v>
      </c>
      <c r="F99" s="516">
        <f>'IU 4'!$I134</f>
        <v>0</v>
      </c>
      <c r="G99" s="516">
        <f>'IU 5'!$I134</f>
        <v>0</v>
      </c>
    </row>
    <row r="100" spans="1:7" x14ac:dyDescent="0.35">
      <c r="A100" s="1" t="s">
        <v>1981</v>
      </c>
      <c r="B100" s="367" t="s">
        <v>189</v>
      </c>
      <c r="C100" s="516">
        <f>'IU 1'!$D139</f>
        <v>0</v>
      </c>
      <c r="D100" s="516">
        <f>'IU 2'!$D139</f>
        <v>0</v>
      </c>
      <c r="E100" s="516">
        <f>'IU 3'!$D139</f>
        <v>0</v>
      </c>
      <c r="F100" s="516">
        <f>'IU 4'!$D139</f>
        <v>0</v>
      </c>
      <c r="G100" s="516">
        <f>'IU 5'!$D139</f>
        <v>0</v>
      </c>
    </row>
    <row r="101" spans="1:7" x14ac:dyDescent="0.35">
      <c r="A101" s="1" t="s">
        <v>1982</v>
      </c>
      <c r="B101" s="367" t="s">
        <v>1983</v>
      </c>
      <c r="C101" s="516">
        <f>'IU 1'!$I138</f>
        <v>0</v>
      </c>
      <c r="D101" s="516">
        <f>'IU 2'!$I138</f>
        <v>0</v>
      </c>
      <c r="E101" s="516">
        <f>'IU 3'!$I138</f>
        <v>0</v>
      </c>
      <c r="F101" s="516">
        <f>'IU 4'!$I138</f>
        <v>0</v>
      </c>
      <c r="G101" s="516">
        <f>'IU 5'!$I138</f>
        <v>0</v>
      </c>
    </row>
    <row r="102" spans="1:7" x14ac:dyDescent="0.35">
      <c r="A102" s="1" t="s">
        <v>1984</v>
      </c>
      <c r="B102" s="367" t="s">
        <v>1985</v>
      </c>
      <c r="C102" s="516">
        <f>'IU 1'!$F145</f>
        <v>0</v>
      </c>
      <c r="D102" s="516">
        <f>'IU 2'!$F145</f>
        <v>0</v>
      </c>
      <c r="E102" s="516">
        <f>'IU 3'!$F145</f>
        <v>0</v>
      </c>
      <c r="F102" s="516">
        <f>'IU 4'!$F145</f>
        <v>0</v>
      </c>
      <c r="G102" s="516">
        <f>'IU 5'!$F145</f>
        <v>0</v>
      </c>
    </row>
    <row r="103" spans="1:7" x14ac:dyDescent="0.35">
      <c r="A103" s="1" t="s">
        <v>1986</v>
      </c>
      <c r="B103" s="367" t="s">
        <v>1987</v>
      </c>
      <c r="C103" s="516">
        <f>'IU 1'!$F146</f>
        <v>0</v>
      </c>
      <c r="D103" s="516">
        <f>'IU 2'!$F146</f>
        <v>0</v>
      </c>
      <c r="E103" s="516">
        <f>'IU 3'!$F146</f>
        <v>0</v>
      </c>
      <c r="F103" s="516">
        <f>'IU 4'!$F146</f>
        <v>0</v>
      </c>
      <c r="G103" s="516">
        <f>'IU 5'!$F146</f>
        <v>0</v>
      </c>
    </row>
    <row r="104" spans="1:7" x14ac:dyDescent="0.35">
      <c r="A104" s="1" t="s">
        <v>1988</v>
      </c>
      <c r="B104" s="367" t="s">
        <v>1989</v>
      </c>
      <c r="C104" s="516">
        <f>'IU 1'!$F147</f>
        <v>0</v>
      </c>
      <c r="D104" s="516">
        <f>'IU 2'!$F147</f>
        <v>0</v>
      </c>
      <c r="E104" s="516">
        <f>'IU 3'!$F147</f>
        <v>0</v>
      </c>
      <c r="F104" s="516">
        <f>'IU 4'!$F147</f>
        <v>0</v>
      </c>
      <c r="G104" s="516">
        <f>'IU 5'!$F147</f>
        <v>0</v>
      </c>
    </row>
    <row r="105" spans="1:7" x14ac:dyDescent="0.35">
      <c r="A105" s="1" t="s">
        <v>1990</v>
      </c>
      <c r="B105" s="367" t="s">
        <v>1991</v>
      </c>
      <c r="C105" s="516">
        <f>'IU 1'!$F148</f>
        <v>0</v>
      </c>
      <c r="D105" s="516">
        <f>'IU 2'!$F148</f>
        <v>0</v>
      </c>
      <c r="E105" s="516">
        <f>'IU 3'!$F148</f>
        <v>0</v>
      </c>
      <c r="F105" s="516">
        <f>'IU 4'!$F148</f>
        <v>0</v>
      </c>
      <c r="G105" s="516">
        <f>'IU 5'!$F148</f>
        <v>0</v>
      </c>
    </row>
    <row r="106" spans="1:7" x14ac:dyDescent="0.35">
      <c r="A106" s="1" t="s">
        <v>1992</v>
      </c>
      <c r="B106" s="367" t="s">
        <v>1993</v>
      </c>
      <c r="C106" s="516">
        <f>'IU 1'!$F149</f>
        <v>0</v>
      </c>
      <c r="D106" s="516">
        <f>'IU 2'!$F149</f>
        <v>0</v>
      </c>
      <c r="E106" s="516">
        <f>'IU 3'!$F149</f>
        <v>0</v>
      </c>
      <c r="F106" s="516">
        <f>'IU 4'!$F149</f>
        <v>0</v>
      </c>
      <c r="G106" s="516">
        <f>'IU 5'!$F149</f>
        <v>0</v>
      </c>
    </row>
    <row r="107" spans="1:7" x14ac:dyDescent="0.35">
      <c r="A107" s="1" t="s">
        <v>1994</v>
      </c>
      <c r="B107" s="367" t="s">
        <v>1995</v>
      </c>
      <c r="C107" s="516">
        <f>'IU 1'!$K145</f>
        <v>0</v>
      </c>
      <c r="D107" s="516">
        <f>'IU 2'!$K145</f>
        <v>0</v>
      </c>
      <c r="E107" s="516">
        <f>'IU 3'!$K145</f>
        <v>0</v>
      </c>
      <c r="F107" s="516">
        <f>'IU 4'!$K145</f>
        <v>0</v>
      </c>
      <c r="G107" s="516">
        <f>'IU 5'!$K145</f>
        <v>0</v>
      </c>
    </row>
    <row r="108" spans="1:7" x14ac:dyDescent="0.35">
      <c r="A108" s="1" t="s">
        <v>1996</v>
      </c>
      <c r="B108" s="367" t="s">
        <v>200</v>
      </c>
      <c r="C108" s="516" t="str">
        <f>'IU 1'!$V$154</f>
        <v>;;;;;;;;;</v>
      </c>
      <c r="D108" s="516" t="str">
        <f>'IU 2'!$V$154</f>
        <v>;;;;;;;;;</v>
      </c>
      <c r="E108" s="516" t="str">
        <f>'IU 3'!$V$154</f>
        <v>;;;;;;;;;</v>
      </c>
      <c r="F108" s="516" t="str">
        <f>'IU 4'!$V$154</f>
        <v>;;;;;;;;;</v>
      </c>
      <c r="G108" s="516" t="str">
        <f>'IU 5'!$V$154</f>
        <v>;;;;;;;;;</v>
      </c>
    </row>
    <row r="109" spans="1:7" x14ac:dyDescent="0.35">
      <c r="A109" s="1" t="s">
        <v>1997</v>
      </c>
      <c r="B109" s="367" t="s">
        <v>1998</v>
      </c>
      <c r="C109" s="516" t="str">
        <f>'IU 1'!$V$165</f>
        <v>;;;;</v>
      </c>
      <c r="D109" s="516" t="str">
        <f>'IU 2'!$V$165</f>
        <v>;;;;</v>
      </c>
      <c r="E109" s="516" t="str">
        <f>'IU 3'!$V$165</f>
        <v>;;;;</v>
      </c>
      <c r="F109" s="516" t="str">
        <f>'IU 4'!$V$165</f>
        <v>;;;;</v>
      </c>
      <c r="G109" s="516" t="str">
        <f>'IU 5'!$V$165</f>
        <v>;;;;</v>
      </c>
    </row>
    <row r="110" spans="1:7" x14ac:dyDescent="0.35">
      <c r="A110" s="1" t="s">
        <v>1999</v>
      </c>
      <c r="B110" s="367" t="s">
        <v>2000</v>
      </c>
      <c r="C110" s="516" t="str">
        <f>'IU 1'!$V$171</f>
        <v>;;;;;</v>
      </c>
      <c r="D110" s="516" t="str">
        <f>'IU 2'!$V$171</f>
        <v>;;;;;</v>
      </c>
      <c r="E110" s="516" t="str">
        <f>'IU 3'!$V$171</f>
        <v>;;;;;</v>
      </c>
      <c r="F110" s="516" t="str">
        <f>'IU 4'!$V$171</f>
        <v>;;;;;</v>
      </c>
      <c r="G110" s="516" t="str">
        <f>'IU 5'!$V$171</f>
        <v>;;;;;</v>
      </c>
    </row>
    <row r="111" spans="1:7" x14ac:dyDescent="0.35">
      <c r="A111" s="1" t="s">
        <v>2001</v>
      </c>
      <c r="B111" s="367" t="s">
        <v>2002</v>
      </c>
      <c r="C111" s="516">
        <f>'IU 1'!$I155</f>
        <v>0</v>
      </c>
      <c r="D111" s="516">
        <f>'IU 2'!$I155</f>
        <v>0</v>
      </c>
      <c r="E111" s="516">
        <f>'IU 3'!$I155</f>
        <v>0</v>
      </c>
      <c r="F111" s="516">
        <f>'IU 4'!$I155</f>
        <v>0</v>
      </c>
      <c r="G111" s="516">
        <f>'IU 5'!$I155</f>
        <v>0</v>
      </c>
    </row>
    <row r="112" spans="1:7" x14ac:dyDescent="0.35">
      <c r="A112" s="1" t="s">
        <v>2003</v>
      </c>
      <c r="B112" s="367" t="s">
        <v>140</v>
      </c>
      <c r="C112" s="516">
        <f>'IU 1'!$D47</f>
        <v>0</v>
      </c>
      <c r="D112" s="516">
        <f>'IU 2'!$D47</f>
        <v>0</v>
      </c>
      <c r="E112" s="516">
        <f>'IU 3'!$D47</f>
        <v>0</v>
      </c>
      <c r="F112" s="516">
        <f>'IU 4'!$D47</f>
        <v>0</v>
      </c>
      <c r="G112" s="516">
        <f>'IU 5'!$D47</f>
        <v>0</v>
      </c>
    </row>
    <row r="113" spans="1:7" x14ac:dyDescent="0.35">
      <c r="A113" s="1" t="s">
        <v>2004</v>
      </c>
      <c r="B113" s="367" t="s">
        <v>2005</v>
      </c>
      <c r="C113" s="516">
        <f>'IU 1'!$F47</f>
        <v>0</v>
      </c>
      <c r="D113" s="516">
        <f>'IU 2'!$F47</f>
        <v>0</v>
      </c>
      <c r="E113" s="516">
        <f>'IU 3'!$F47</f>
        <v>0</v>
      </c>
      <c r="F113" s="516">
        <f>'IU 4'!$F47</f>
        <v>0</v>
      </c>
      <c r="G113" s="516">
        <f>'IU 5'!$F47</f>
        <v>0</v>
      </c>
    </row>
    <row r="114" spans="1:7" x14ac:dyDescent="0.35">
      <c r="A114" s="1" t="s">
        <v>2006</v>
      </c>
      <c r="B114" s="367" t="s">
        <v>227</v>
      </c>
      <c r="C114" s="516" t="str">
        <f>'IU 1'!$U136</f>
        <v xml:space="preserve">; ; ; ; ; ; ; ; ; ; ; </v>
      </c>
      <c r="D114" s="516" t="str">
        <f>'IU 2'!$U136</f>
        <v xml:space="preserve">; ; ; ; ; ; ; ; ; ; ; </v>
      </c>
      <c r="E114" s="516" t="str">
        <f>'IU 3'!$U136</f>
        <v xml:space="preserve">; ; ; ; ; ; ; ; ; ; ; </v>
      </c>
      <c r="F114" s="516" t="str">
        <f>'IU 4'!$U136</f>
        <v xml:space="preserve">; ; ; ; ; ; ; ; ; ; ; </v>
      </c>
      <c r="G114" s="516" t="str">
        <f>'IU 5'!$U136</f>
        <v xml:space="preserve">; ; ; ; ; ; ; ; ; ; ; </v>
      </c>
    </row>
    <row r="115" spans="1:7" x14ac:dyDescent="0.35">
      <c r="A115" s="1" t="s">
        <v>2007</v>
      </c>
      <c r="B115" s="367" t="s">
        <v>2008</v>
      </c>
      <c r="C115" s="516">
        <f>'IU 1'!$I181</f>
        <v>0</v>
      </c>
      <c r="D115" s="516">
        <f>'IU 2'!$I181</f>
        <v>0</v>
      </c>
      <c r="E115" s="516">
        <f>'IU 3'!$I181</f>
        <v>0</v>
      </c>
      <c r="F115" s="516">
        <f>'IU 4'!$I181</f>
        <v>0</v>
      </c>
      <c r="G115" s="516">
        <f>'IU 5'!$I181</f>
        <v>0</v>
      </c>
    </row>
    <row r="116" spans="1:7" x14ac:dyDescent="0.35">
      <c r="A116" s="1" t="s">
        <v>2009</v>
      </c>
      <c r="B116" s="519" t="s">
        <v>243</v>
      </c>
      <c r="C116" s="516">
        <f>'IU 1'!$D198</f>
        <v>0</v>
      </c>
      <c r="D116" s="516">
        <f>'IU 2'!$D198</f>
        <v>0</v>
      </c>
      <c r="E116" s="516">
        <f>'IU 3'!$D198</f>
        <v>0</v>
      </c>
      <c r="F116" s="516">
        <f>'IU 4'!$D198</f>
        <v>0</v>
      </c>
      <c r="G116" s="516">
        <f>'IU 5'!$D198</f>
        <v>0</v>
      </c>
    </row>
    <row r="117" spans="1:7" x14ac:dyDescent="0.35">
      <c r="A117" s="1" t="s">
        <v>2010</v>
      </c>
      <c r="B117" s="519" t="s">
        <v>2011</v>
      </c>
      <c r="C117" s="516">
        <f>'IU 1'!$I197</f>
        <v>0</v>
      </c>
      <c r="D117" s="516">
        <f>'IU 2'!$I197</f>
        <v>0</v>
      </c>
      <c r="E117" s="516">
        <f>'IU 3'!$I197</f>
        <v>0</v>
      </c>
      <c r="F117" s="516">
        <f>'IU 4'!$I197</f>
        <v>0</v>
      </c>
      <c r="G117" s="516">
        <f>'IU 5'!$I197</f>
        <v>0</v>
      </c>
    </row>
    <row r="118" spans="1:7" x14ac:dyDescent="0.35">
      <c r="A118" s="1" t="s">
        <v>2012</v>
      </c>
      <c r="B118" s="367" t="s">
        <v>245</v>
      </c>
      <c r="C118" s="516">
        <f>'IU 1'!$D203</f>
        <v>0</v>
      </c>
      <c r="D118" s="516">
        <f>'IU 2'!$D203</f>
        <v>0</v>
      </c>
      <c r="E118" s="516">
        <f>'IU 3'!$D203</f>
        <v>0</v>
      </c>
      <c r="F118" s="516">
        <f>'IU 4'!$D203</f>
        <v>0</v>
      </c>
      <c r="G118" s="516">
        <f>'IU 5'!$D203</f>
        <v>0</v>
      </c>
    </row>
    <row r="119" spans="1:7" x14ac:dyDescent="0.35">
      <c r="A119" s="1" t="s">
        <v>2013</v>
      </c>
      <c r="B119" s="367" t="s">
        <v>2014</v>
      </c>
      <c r="C119" s="516">
        <f>'IU 1'!$I202</f>
        <v>0</v>
      </c>
      <c r="D119" s="516">
        <f>'IU 2'!$I202</f>
        <v>0</v>
      </c>
      <c r="E119" s="516">
        <f>'IU 3'!$I202</f>
        <v>0</v>
      </c>
      <c r="F119" s="516">
        <f>'IU 4'!$I202</f>
        <v>0</v>
      </c>
      <c r="G119" s="516">
        <f>'IU 5'!$I202</f>
        <v>0</v>
      </c>
    </row>
    <row r="120" spans="1:7" x14ac:dyDescent="0.35">
      <c r="A120" s="1" t="s">
        <v>2015</v>
      </c>
      <c r="B120" s="367" t="s">
        <v>247</v>
      </c>
      <c r="C120" s="516">
        <f>'IU 1'!$D208</f>
        <v>0</v>
      </c>
      <c r="D120" s="516">
        <f>'IU 2'!$D208</f>
        <v>0</v>
      </c>
      <c r="E120" s="516">
        <f>'IU 3'!$D208</f>
        <v>0</v>
      </c>
      <c r="F120" s="516">
        <f>'IU 4'!$D208</f>
        <v>0</v>
      </c>
      <c r="G120" s="516">
        <f>'IU 5'!$D208</f>
        <v>0</v>
      </c>
    </row>
    <row r="121" spans="1:7" x14ac:dyDescent="0.35">
      <c r="A121" s="1" t="s">
        <v>2016</v>
      </c>
      <c r="B121" s="367" t="s">
        <v>249</v>
      </c>
      <c r="C121" s="516">
        <f>'IU 1'!$F210</f>
        <v>0</v>
      </c>
      <c r="D121" s="516">
        <f>'IU 2'!$F210</f>
        <v>0</v>
      </c>
      <c r="E121" s="516">
        <f>'IU 3'!$F210</f>
        <v>0</v>
      </c>
      <c r="F121" s="516">
        <f>'IU 4'!$F210</f>
        <v>0</v>
      </c>
      <c r="G121" s="516">
        <f>'IU 5'!$F210</f>
        <v>0</v>
      </c>
    </row>
    <row r="122" spans="1:7" x14ac:dyDescent="0.35">
      <c r="A122" s="1" t="s">
        <v>2017</v>
      </c>
      <c r="B122" s="367" t="s">
        <v>250</v>
      </c>
      <c r="C122" s="516">
        <f>'IU 1'!$F211</f>
        <v>0</v>
      </c>
      <c r="D122" s="516">
        <f>'IU 2'!$F211</f>
        <v>0</v>
      </c>
      <c r="E122" s="516">
        <f>'IU 3'!$F211</f>
        <v>0</v>
      </c>
      <c r="F122" s="516">
        <f>'IU 4'!$F211</f>
        <v>0</v>
      </c>
      <c r="G122" s="516">
        <f>'IU 5'!$F211</f>
        <v>0</v>
      </c>
    </row>
    <row r="123" spans="1:7" x14ac:dyDescent="0.35">
      <c r="A123" s="1" t="s">
        <v>2018</v>
      </c>
      <c r="B123" s="367" t="s">
        <v>2019</v>
      </c>
      <c r="C123" s="516">
        <f>'IU 1'!$I207</f>
        <v>0</v>
      </c>
      <c r="D123" s="516">
        <f>'IU 2'!$I207</f>
        <v>0</v>
      </c>
      <c r="E123" s="516">
        <f>'IU 3'!$I207</f>
        <v>0</v>
      </c>
      <c r="F123" s="516">
        <f>'IU 4'!$I207</f>
        <v>0</v>
      </c>
      <c r="G123" s="516">
        <f>'IU 5'!$I207</f>
        <v>0</v>
      </c>
    </row>
    <row r="124" spans="1:7" x14ac:dyDescent="0.35">
      <c r="A124" s="1" t="s">
        <v>2020</v>
      </c>
      <c r="B124" s="367" t="s">
        <v>251</v>
      </c>
      <c r="C124" s="516">
        <f>'IU 1'!$D215</f>
        <v>0</v>
      </c>
      <c r="D124" s="516">
        <f>'IU 2'!$D215</f>
        <v>0</v>
      </c>
      <c r="E124" s="516">
        <f>'IU 3'!$D215</f>
        <v>0</v>
      </c>
      <c r="F124" s="516">
        <f>'IU 4'!$D215</f>
        <v>0</v>
      </c>
      <c r="G124" s="516">
        <f>'IU 5'!$D215</f>
        <v>0</v>
      </c>
    </row>
    <row r="125" spans="1:7" x14ac:dyDescent="0.35">
      <c r="A125" s="1" t="s">
        <v>2021</v>
      </c>
      <c r="B125" s="367" t="s">
        <v>2022</v>
      </c>
      <c r="C125" s="516">
        <f>'IU 1'!$I214</f>
        <v>0</v>
      </c>
      <c r="D125" s="516">
        <f>'IU 2'!$I214</f>
        <v>0</v>
      </c>
      <c r="E125" s="516">
        <f>'IU 3'!$I214</f>
        <v>0</v>
      </c>
      <c r="F125" s="516">
        <f>'IU 4'!$I214</f>
        <v>0</v>
      </c>
      <c r="G125" s="516">
        <f>'IU 5'!$I214</f>
        <v>0</v>
      </c>
    </row>
    <row r="126" spans="1:7" x14ac:dyDescent="0.35">
      <c r="A126" s="1" t="s">
        <v>2023</v>
      </c>
      <c r="B126" s="367" t="s">
        <v>2024</v>
      </c>
      <c r="C126" s="516">
        <f>'IU 1'!$D219</f>
        <v>0</v>
      </c>
      <c r="D126" s="516">
        <f>'IU 2'!$D219</f>
        <v>0</v>
      </c>
      <c r="E126" s="516">
        <f>'IU 3'!$D219</f>
        <v>0</v>
      </c>
      <c r="F126" s="516">
        <f>'IU 4'!$D219</f>
        <v>0</v>
      </c>
      <c r="G126" s="516">
        <f>'IU 5'!$D219</f>
        <v>0</v>
      </c>
    </row>
    <row r="127" spans="1:7" x14ac:dyDescent="0.35">
      <c r="A127" s="1" t="s">
        <v>2025</v>
      </c>
      <c r="B127" s="367" t="s">
        <v>2026</v>
      </c>
      <c r="C127" s="516">
        <f>'IU 1'!$I218</f>
        <v>0</v>
      </c>
      <c r="D127" s="516">
        <f>'IU 2'!$I218</f>
        <v>0</v>
      </c>
      <c r="E127" s="516">
        <f>'IU 3'!$I218</f>
        <v>0</v>
      </c>
      <c r="F127" s="516">
        <f>'IU 4'!$I218</f>
        <v>0</v>
      </c>
      <c r="G127" s="516">
        <f>'IU 5'!$I218</f>
        <v>0</v>
      </c>
    </row>
    <row r="128" spans="1:7" x14ac:dyDescent="0.35">
      <c r="A128" s="1" t="s">
        <v>2027</v>
      </c>
      <c r="B128" s="367" t="s">
        <v>257</v>
      </c>
      <c r="C128" s="516">
        <f>'IU 1'!$E225</f>
        <v>0</v>
      </c>
      <c r="D128" s="516">
        <f>'IU 2'!$E225</f>
        <v>0</v>
      </c>
      <c r="E128" s="516">
        <f>'IU 3'!$E225</f>
        <v>0</v>
      </c>
      <c r="F128" s="516">
        <f>'IU 4'!$E225</f>
        <v>0</v>
      </c>
      <c r="G128" s="516">
        <f>'IU 5'!$E225</f>
        <v>0</v>
      </c>
    </row>
    <row r="129" spans="1:7" x14ac:dyDescent="0.35">
      <c r="A129" s="1" t="s">
        <v>2028</v>
      </c>
      <c r="B129" s="367" t="s">
        <v>2029</v>
      </c>
      <c r="C129" s="516">
        <f>'IU 1'!$E226</f>
        <v>0</v>
      </c>
      <c r="D129" s="516">
        <f>'IU 2'!$E226</f>
        <v>0</v>
      </c>
      <c r="E129" s="516">
        <f>'IU 3'!$E226</f>
        <v>0</v>
      </c>
      <c r="F129" s="516">
        <f>'IU 4'!$E226</f>
        <v>0</v>
      </c>
      <c r="G129" s="516">
        <f>'IU 5'!$E226</f>
        <v>0</v>
      </c>
    </row>
    <row r="130" spans="1:7" x14ac:dyDescent="0.35">
      <c r="A130" s="1" t="s">
        <v>2030</v>
      </c>
      <c r="B130" s="367" t="s">
        <v>2031</v>
      </c>
      <c r="C130" s="516">
        <f>'IU 1'!$E227</f>
        <v>0</v>
      </c>
      <c r="D130" s="516">
        <f>'IU 2'!$E227</f>
        <v>0</v>
      </c>
      <c r="E130" s="516">
        <f>'IU 3'!$E227</f>
        <v>0</v>
      </c>
      <c r="F130" s="516">
        <f>'IU 4'!$E227</f>
        <v>0</v>
      </c>
      <c r="G130" s="516">
        <f>'IU 5'!$E227</f>
        <v>0</v>
      </c>
    </row>
    <row r="131" spans="1:7" x14ac:dyDescent="0.35">
      <c r="A131" s="1" t="s">
        <v>2032</v>
      </c>
      <c r="B131" s="367" t="s">
        <v>2033</v>
      </c>
      <c r="C131" s="516">
        <f>'IU 1'!$I225</f>
        <v>0</v>
      </c>
      <c r="D131" s="516">
        <f>'IU 2'!$I225</f>
        <v>0</v>
      </c>
      <c r="E131" s="516">
        <f>'IU 3'!$I225</f>
        <v>0</v>
      </c>
      <c r="F131" s="516">
        <f>'IU 4'!$I225</f>
        <v>0</v>
      </c>
      <c r="G131" s="516">
        <f>'IU 5'!$I225</f>
        <v>0</v>
      </c>
    </row>
    <row r="132" spans="1:7" x14ac:dyDescent="0.35">
      <c r="A132" s="1" t="s">
        <v>2034</v>
      </c>
      <c r="B132" s="367" t="s">
        <v>2035</v>
      </c>
      <c r="C132" s="516">
        <f>'IU 1'!$D232</f>
        <v>0</v>
      </c>
      <c r="D132" s="516">
        <f>'IU 2'!$D232</f>
        <v>0</v>
      </c>
      <c r="E132" s="516">
        <f>'IU 3'!$D232</f>
        <v>0</v>
      </c>
      <c r="F132" s="516">
        <f>'IU 4'!$D232</f>
        <v>0</v>
      </c>
      <c r="G132" s="516">
        <f>'IU 5'!$D232</f>
        <v>0</v>
      </c>
    </row>
    <row r="133" spans="1:7" x14ac:dyDescent="0.35">
      <c r="A133" s="1" t="s">
        <v>2036</v>
      </c>
      <c r="B133" s="367" t="s">
        <v>2037</v>
      </c>
      <c r="C133" s="516">
        <f>'IU 1'!$F234</f>
        <v>0</v>
      </c>
      <c r="D133" s="516">
        <f>'IU 2'!$F234</f>
        <v>0</v>
      </c>
      <c r="E133" s="516">
        <f>'IU 3'!$F234</f>
        <v>0</v>
      </c>
      <c r="F133" s="516">
        <f>'IU 4'!$F234</f>
        <v>0</v>
      </c>
      <c r="G133" s="516">
        <f>'IU 5'!$F234</f>
        <v>0</v>
      </c>
    </row>
    <row r="134" spans="1:7" x14ac:dyDescent="0.35">
      <c r="A134" s="1" t="s">
        <v>2038</v>
      </c>
      <c r="B134" s="367" t="s">
        <v>2039</v>
      </c>
      <c r="C134" s="516">
        <f>'IU 1'!$F235</f>
        <v>0</v>
      </c>
      <c r="D134" s="516">
        <f>'IU 2'!$F235</f>
        <v>0</v>
      </c>
      <c r="E134" s="516">
        <f>'IU 3'!$F235</f>
        <v>0</v>
      </c>
      <c r="F134" s="516">
        <f>'IU 4'!$F235</f>
        <v>0</v>
      </c>
      <c r="G134" s="516">
        <f>'IU 5'!$F235</f>
        <v>0</v>
      </c>
    </row>
    <row r="135" spans="1:7" x14ac:dyDescent="0.35">
      <c r="A135" s="1" t="s">
        <v>2040</v>
      </c>
      <c r="B135" s="367" t="s">
        <v>2041</v>
      </c>
      <c r="C135" s="516">
        <f>'IU 1'!$I231</f>
        <v>0</v>
      </c>
      <c r="D135" s="516">
        <f>'IU 2'!$I231</f>
        <v>0</v>
      </c>
      <c r="E135" s="516">
        <f>'IU 3'!$I231</f>
        <v>0</v>
      </c>
      <c r="F135" s="516">
        <f>'IU 4'!$I231</f>
        <v>0</v>
      </c>
      <c r="G135" s="516">
        <f>'IU 5'!$I231</f>
        <v>0</v>
      </c>
    </row>
    <row r="136" spans="1:7" x14ac:dyDescent="0.35">
      <c r="A136" s="1" t="s">
        <v>2042</v>
      </c>
      <c r="B136" s="367" t="s">
        <v>2043</v>
      </c>
      <c r="C136" s="516">
        <f>'IU 1'!$D240</f>
        <v>0</v>
      </c>
      <c r="D136" s="516">
        <f>'IU 2'!$D240</f>
        <v>0</v>
      </c>
      <c r="E136" s="516">
        <f>'IU 3'!$D240</f>
        <v>0</v>
      </c>
      <c r="F136" s="516">
        <f>'IU 4'!$D240</f>
        <v>0</v>
      </c>
      <c r="G136" s="516">
        <f>'IU 5'!$D240</f>
        <v>0</v>
      </c>
    </row>
    <row r="137" spans="1:7" x14ac:dyDescent="0.35">
      <c r="A137" s="1" t="s">
        <v>2044</v>
      </c>
      <c r="B137" s="367" t="s">
        <v>196</v>
      </c>
      <c r="C137" s="516">
        <f>'IU 1'!$F242</f>
        <v>0</v>
      </c>
      <c r="D137" s="516">
        <f>'IU 2'!$F242</f>
        <v>0</v>
      </c>
      <c r="E137" s="516">
        <f>'IU 3'!$F242</f>
        <v>0</v>
      </c>
      <c r="F137" s="516">
        <f>'IU 4'!$F242</f>
        <v>0</v>
      </c>
      <c r="G137" s="516">
        <f>'IU 5'!$F242</f>
        <v>0</v>
      </c>
    </row>
    <row r="138" spans="1:7" x14ac:dyDescent="0.35">
      <c r="A138" s="1" t="s">
        <v>2045</v>
      </c>
      <c r="B138" s="367" t="s">
        <v>197</v>
      </c>
      <c r="C138" s="516">
        <f>'IU 1'!$F243</f>
        <v>0</v>
      </c>
      <c r="D138" s="516">
        <f>'IU 2'!$F243</f>
        <v>0</v>
      </c>
      <c r="E138" s="516">
        <f>'IU 3'!$F243</f>
        <v>0</v>
      </c>
      <c r="F138" s="516">
        <f>'IU 4'!$F243</f>
        <v>0</v>
      </c>
      <c r="G138" s="516">
        <f>'IU 5'!$F243</f>
        <v>0</v>
      </c>
    </row>
    <row r="139" spans="1:7" x14ac:dyDescent="0.35">
      <c r="A139" s="1" t="s">
        <v>2046</v>
      </c>
      <c r="B139" s="367" t="s">
        <v>2047</v>
      </c>
      <c r="C139" s="516">
        <f>'IU 1'!$I238</f>
        <v>0</v>
      </c>
      <c r="D139" s="516">
        <f>'IU 2'!$I238</f>
        <v>0</v>
      </c>
      <c r="E139" s="516">
        <f>'IU 3'!$I238</f>
        <v>0</v>
      </c>
      <c r="F139" s="516">
        <f>'IU 4'!$I238</f>
        <v>0</v>
      </c>
      <c r="G139" s="516">
        <f>'IU 5'!$I238</f>
        <v>0</v>
      </c>
    </row>
    <row r="140" spans="1:7" x14ac:dyDescent="0.35">
      <c r="A140" s="1" t="s">
        <v>2048</v>
      </c>
      <c r="B140" s="367" t="s">
        <v>2049</v>
      </c>
      <c r="C140" s="516">
        <f>'IU 1'!$I248</f>
        <v>0</v>
      </c>
      <c r="D140" s="516">
        <f>'IU 2'!$I248</f>
        <v>0</v>
      </c>
      <c r="E140" s="516">
        <f>'IU 3'!$I248</f>
        <v>0</v>
      </c>
      <c r="F140" s="516">
        <f>'IU 4'!$I248</f>
        <v>0</v>
      </c>
      <c r="G140" s="516">
        <f>'IU 5'!$I248</f>
        <v>0</v>
      </c>
    </row>
    <row r="141" spans="1:7" x14ac:dyDescent="0.35">
      <c r="A141" s="1" t="s">
        <v>2050</v>
      </c>
      <c r="B141" s="367" t="s">
        <v>267</v>
      </c>
      <c r="C141" s="516">
        <f>'IU 1'!$I249</f>
        <v>0</v>
      </c>
      <c r="D141" s="516">
        <f>'IU 2'!$I249</f>
        <v>0</v>
      </c>
      <c r="E141" s="516">
        <f>'IU 3'!$I249</f>
        <v>0</v>
      </c>
      <c r="F141" s="516">
        <f>'IU 4'!$I249</f>
        <v>0</v>
      </c>
      <c r="G141" s="516">
        <f>'IU 5'!$I249</f>
        <v>0</v>
      </c>
    </row>
    <row r="142" spans="1:7" x14ac:dyDescent="0.35">
      <c r="A142" s="1" t="s">
        <v>2051</v>
      </c>
      <c r="B142" s="367" t="s">
        <v>196</v>
      </c>
      <c r="C142" s="516">
        <f>'IU 1'!$I250</f>
        <v>0</v>
      </c>
      <c r="D142" s="516">
        <f>'IU 2'!$I250</f>
        <v>0</v>
      </c>
      <c r="E142" s="516">
        <f>'IU 3'!$I250</f>
        <v>0</v>
      </c>
      <c r="F142" s="516">
        <f>'IU 4'!$I250</f>
        <v>0</v>
      </c>
      <c r="G142" s="516">
        <f>'IU 5'!$I250</f>
        <v>0</v>
      </c>
    </row>
    <row r="143" spans="1:7" x14ac:dyDescent="0.35">
      <c r="A143" s="1" t="s">
        <v>2052</v>
      </c>
      <c r="B143" s="367" t="s">
        <v>197</v>
      </c>
      <c r="C143" s="516">
        <f>'IU 1'!$I251</f>
        <v>0</v>
      </c>
      <c r="D143" s="516">
        <f>'IU 2'!$I251</f>
        <v>0</v>
      </c>
      <c r="E143" s="516">
        <f>'IU 3'!$I251</f>
        <v>0</v>
      </c>
      <c r="F143" s="516">
        <f>'IU 4'!$I251</f>
        <v>0</v>
      </c>
      <c r="G143" s="516">
        <f>'IU 5'!$I251</f>
        <v>0</v>
      </c>
    </row>
    <row r="144" spans="1:7" x14ac:dyDescent="0.35">
      <c r="A144" s="1" t="s">
        <v>2053</v>
      </c>
      <c r="B144" s="367" t="s">
        <v>2054</v>
      </c>
      <c r="C144" s="516">
        <f>'IU 1'!$I246</f>
        <v>0</v>
      </c>
      <c r="D144" s="516">
        <f>'IU 2'!$I246</f>
        <v>0</v>
      </c>
      <c r="E144" s="516">
        <f>'IU 3'!$I246</f>
        <v>0</v>
      </c>
      <c r="F144" s="516">
        <f>'IU 4'!$I246</f>
        <v>0</v>
      </c>
      <c r="G144" s="516">
        <f>'IU 5'!$I246</f>
        <v>0</v>
      </c>
    </row>
    <row r="145" spans="1:7" x14ac:dyDescent="0.35">
      <c r="A145" s="1" t="s">
        <v>2055</v>
      </c>
      <c r="B145" s="367" t="s">
        <v>2056</v>
      </c>
      <c r="C145" s="516">
        <f>'IU 1'!$D255</f>
        <v>0</v>
      </c>
      <c r="D145" s="516">
        <f>'IU 2'!$D255</f>
        <v>0</v>
      </c>
      <c r="E145" s="516">
        <f>'IU 3'!$D255</f>
        <v>0</v>
      </c>
      <c r="F145" s="516">
        <f>'IU 4'!$D255</f>
        <v>0</v>
      </c>
      <c r="G145" s="516">
        <f>'IU 5'!$D255</f>
        <v>0</v>
      </c>
    </row>
    <row r="146" spans="1:7" x14ac:dyDescent="0.35">
      <c r="A146" s="1" t="s">
        <v>2057</v>
      </c>
      <c r="B146" s="367" t="s">
        <v>2058</v>
      </c>
      <c r="C146" s="516">
        <f>'IU 1'!$K254</f>
        <v>0</v>
      </c>
      <c r="D146" s="516">
        <f>'IU 2'!$K254</f>
        <v>0</v>
      </c>
      <c r="E146" s="516">
        <f>'IU 3'!$K254</f>
        <v>0</v>
      </c>
      <c r="F146" s="516">
        <f>'IU 4'!$K254</f>
        <v>0</v>
      </c>
      <c r="G146" s="516">
        <f>'IU 5'!$K254</f>
        <v>0</v>
      </c>
    </row>
    <row r="147" spans="1:7" x14ac:dyDescent="0.35">
      <c r="A147" s="1" t="s">
        <v>2059</v>
      </c>
      <c r="B147" s="367" t="s">
        <v>2060</v>
      </c>
      <c r="C147" s="516">
        <f>'IU 1'!$E260</f>
        <v>0</v>
      </c>
      <c r="D147" s="516">
        <f>'IU 2'!$E260</f>
        <v>0</v>
      </c>
      <c r="E147" s="516">
        <f>'IU 3'!$E260</f>
        <v>0</v>
      </c>
      <c r="F147" s="516">
        <f>'IU 4'!$E260</f>
        <v>0</v>
      </c>
      <c r="G147" s="516">
        <f>'IU 5'!$E260</f>
        <v>0</v>
      </c>
    </row>
    <row r="148" spans="1:7" x14ac:dyDescent="0.35">
      <c r="A148" s="1" t="s">
        <v>2061</v>
      </c>
      <c r="B148" s="367" t="s">
        <v>2062</v>
      </c>
      <c r="C148" s="516">
        <f>'IU 1'!$E262</f>
        <v>0</v>
      </c>
      <c r="D148" s="516">
        <f>'IU 2'!$E262</f>
        <v>0</v>
      </c>
      <c r="E148" s="516">
        <f>'IU 3'!$E262</f>
        <v>0</v>
      </c>
      <c r="F148" s="516">
        <f>'IU 4'!$E262</f>
        <v>0</v>
      </c>
      <c r="G148" s="516">
        <f>'IU 5'!$E262</f>
        <v>0</v>
      </c>
    </row>
    <row r="149" spans="1:7" x14ac:dyDescent="0.35">
      <c r="A149" s="1" t="s">
        <v>2063</v>
      </c>
      <c r="B149" s="367" t="s">
        <v>2064</v>
      </c>
      <c r="C149" s="516">
        <f>'IU 1'!$E264</f>
        <v>0</v>
      </c>
      <c r="D149" s="516">
        <f>'IU 2'!$E264</f>
        <v>0</v>
      </c>
      <c r="E149" s="516">
        <f>'IU 3'!$E264</f>
        <v>0</v>
      </c>
      <c r="F149" s="516">
        <f>'IU 4'!$E264</f>
        <v>0</v>
      </c>
      <c r="G149" s="516">
        <f>'IU 5'!$E264</f>
        <v>0</v>
      </c>
    </row>
    <row r="150" spans="1:7" x14ac:dyDescent="0.35">
      <c r="A150" s="1" t="s">
        <v>2065</v>
      </c>
      <c r="B150" s="367" t="s">
        <v>2066</v>
      </c>
      <c r="C150" s="516">
        <f>'IU 1'!$E266</f>
        <v>0</v>
      </c>
      <c r="D150" s="516">
        <f>'IU 2'!$E266</f>
        <v>0</v>
      </c>
      <c r="E150" s="516">
        <f>'IU 3'!$E266</f>
        <v>0</v>
      </c>
      <c r="F150" s="516">
        <f>'IU 4'!$E266</f>
        <v>0</v>
      </c>
      <c r="G150" s="516">
        <f>'IU 5'!$E266</f>
        <v>0</v>
      </c>
    </row>
    <row r="151" spans="1:7" x14ac:dyDescent="0.35">
      <c r="A151" s="1" t="s">
        <v>2067</v>
      </c>
      <c r="B151" s="367" t="s">
        <v>2068</v>
      </c>
      <c r="C151" s="516">
        <f>'IU 1'!$E268</f>
        <v>0</v>
      </c>
      <c r="D151" s="516">
        <f>'IU 2'!$E268</f>
        <v>0</v>
      </c>
      <c r="E151" s="516">
        <f>'IU 3'!$E268</f>
        <v>0</v>
      </c>
      <c r="F151" s="516">
        <f>'IU 4'!$E268</f>
        <v>0</v>
      </c>
      <c r="G151" s="516">
        <f>'IU 5'!$E268</f>
        <v>0</v>
      </c>
    </row>
    <row r="152" spans="1:7" x14ac:dyDescent="0.35">
      <c r="A152" s="1" t="s">
        <v>2069</v>
      </c>
      <c r="B152" s="367" t="s">
        <v>2070</v>
      </c>
      <c r="C152" s="516">
        <f>'IU 1'!$E270</f>
        <v>0</v>
      </c>
      <c r="D152" s="516">
        <f>'IU 2'!$E270</f>
        <v>0</v>
      </c>
      <c r="E152" s="516">
        <f>'IU 3'!$E270</f>
        <v>0</v>
      </c>
      <c r="F152" s="516">
        <f>'IU 4'!$E270</f>
        <v>0</v>
      </c>
      <c r="G152" s="516">
        <f>'IU 5'!$E270</f>
        <v>0</v>
      </c>
    </row>
    <row r="153" spans="1:7" x14ac:dyDescent="0.35">
      <c r="A153" s="1" t="s">
        <v>2071</v>
      </c>
      <c r="B153" s="367" t="s">
        <v>2072</v>
      </c>
      <c r="C153" s="516">
        <f>'IU 1'!$E272</f>
        <v>0</v>
      </c>
      <c r="D153" s="516">
        <f>'IU 2'!$E272</f>
        <v>0</v>
      </c>
      <c r="E153" s="516">
        <f>'IU 3'!$E272</f>
        <v>0</v>
      </c>
      <c r="F153" s="516">
        <f>'IU 4'!$E272</f>
        <v>0</v>
      </c>
      <c r="G153" s="516">
        <f>'IU 5'!$E272</f>
        <v>0</v>
      </c>
    </row>
    <row r="154" spans="1:7" x14ac:dyDescent="0.35">
      <c r="A154" s="1" t="s">
        <v>2073</v>
      </c>
      <c r="B154" s="367" t="s">
        <v>2074</v>
      </c>
      <c r="C154" s="516">
        <f>'IU 1'!$E274</f>
        <v>0</v>
      </c>
      <c r="D154" s="516">
        <f>'IU 2'!$E274</f>
        <v>0</v>
      </c>
      <c r="E154" s="516">
        <f>'IU 3'!$E274</f>
        <v>0</v>
      </c>
      <c r="F154" s="516">
        <f>'IU 4'!$E274</f>
        <v>0</v>
      </c>
      <c r="G154" s="516">
        <f>'IU 5'!$E274</f>
        <v>0</v>
      </c>
    </row>
    <row r="155" spans="1:7" x14ac:dyDescent="0.35">
      <c r="A155" s="1" t="s">
        <v>2075</v>
      </c>
      <c r="B155" s="367" t="s">
        <v>2076</v>
      </c>
      <c r="C155" s="516">
        <f>'IU 1'!$E276</f>
        <v>0</v>
      </c>
      <c r="D155" s="516">
        <f>'IU 2'!$E276</f>
        <v>0</v>
      </c>
      <c r="E155" s="516">
        <f>'IU 3'!$E276</f>
        <v>0</v>
      </c>
      <c r="F155" s="516">
        <f>'IU 4'!$E276</f>
        <v>0</v>
      </c>
      <c r="G155" s="516">
        <f>'IU 5'!$E276</f>
        <v>0</v>
      </c>
    </row>
    <row r="156" spans="1:7" x14ac:dyDescent="0.35">
      <c r="A156" s="1" t="s">
        <v>2077</v>
      </c>
      <c r="B156" s="367" t="s">
        <v>2078</v>
      </c>
      <c r="C156" s="516">
        <f>'IU 1'!$E278</f>
        <v>0</v>
      </c>
      <c r="D156" s="516">
        <f>'IU 2'!$E278</f>
        <v>0</v>
      </c>
      <c r="E156" s="516">
        <f>'IU 3'!$E278</f>
        <v>0</v>
      </c>
      <c r="F156" s="516">
        <f>'IU 4'!$E278</f>
        <v>0</v>
      </c>
      <c r="G156" s="516">
        <f>'IU 5'!$E278</f>
        <v>0</v>
      </c>
    </row>
    <row r="157" spans="1:7" x14ac:dyDescent="0.35">
      <c r="A157" s="1" t="s">
        <v>2079</v>
      </c>
      <c r="B157" s="367" t="s">
        <v>2080</v>
      </c>
      <c r="C157" s="516">
        <f>'IU 1'!$K273</f>
        <v>0</v>
      </c>
      <c r="D157" s="516">
        <f>'IU 2'!$K273</f>
        <v>0</v>
      </c>
      <c r="E157" s="516">
        <f>'IU 3'!$K273</f>
        <v>0</v>
      </c>
      <c r="F157" s="516">
        <f>'IU 4'!$K273</f>
        <v>0</v>
      </c>
      <c r="G157" s="516">
        <f>'IU 5'!$K273</f>
        <v>0</v>
      </c>
    </row>
    <row r="158" spans="1:7" x14ac:dyDescent="0.35">
      <c r="A158" s="1" t="s">
        <v>2081</v>
      </c>
      <c r="B158" s="367" t="s">
        <v>2082</v>
      </c>
      <c r="C158" s="516">
        <f>'IU 1'!$I282</f>
        <v>0</v>
      </c>
      <c r="D158" s="516">
        <f>'IU 2'!$I282</f>
        <v>0</v>
      </c>
      <c r="E158" s="516">
        <f>'IU 3'!$I282</f>
        <v>0</v>
      </c>
      <c r="F158" s="516">
        <f>'IU 4'!$I282</f>
        <v>0</v>
      </c>
      <c r="G158" s="516">
        <f>'IU 5'!$I282</f>
        <v>0</v>
      </c>
    </row>
    <row r="159" spans="1:7" x14ac:dyDescent="0.35">
      <c r="A159" s="1" t="s">
        <v>2083</v>
      </c>
      <c r="B159" s="367" t="s">
        <v>2084</v>
      </c>
      <c r="C159" s="516">
        <f>'IU 1'!$I284</f>
        <v>0</v>
      </c>
      <c r="D159" s="516">
        <f>'IU 2'!$I284</f>
        <v>0</v>
      </c>
      <c r="E159" s="516">
        <f>'IU 3'!$I284</f>
        <v>0</v>
      </c>
      <c r="F159" s="516">
        <f>'IU 4'!$I284</f>
        <v>0</v>
      </c>
      <c r="G159" s="516">
        <f>'IU 5'!$I284</f>
        <v>0</v>
      </c>
    </row>
    <row r="160" spans="1:7" x14ac:dyDescent="0.35">
      <c r="A160" s="1" t="s">
        <v>2085</v>
      </c>
      <c r="B160" s="367" t="s">
        <v>2086</v>
      </c>
      <c r="C160" s="516">
        <f>'IU 1'!$K281</f>
        <v>0</v>
      </c>
      <c r="D160" s="516">
        <f>'IU 2'!$K281</f>
        <v>0</v>
      </c>
      <c r="E160" s="516">
        <f>'IU 3'!$K281</f>
        <v>0</v>
      </c>
      <c r="F160" s="516">
        <f>'IU 4'!$K281</f>
        <v>0</v>
      </c>
      <c r="G160" s="516">
        <f>'IU 5'!$K281</f>
        <v>0</v>
      </c>
    </row>
    <row r="161" spans="1:7" x14ac:dyDescent="0.35">
      <c r="A161" s="1" t="s">
        <v>2087</v>
      </c>
      <c r="B161" s="367" t="s">
        <v>2088</v>
      </c>
      <c r="C161" s="516">
        <f>'IU 1'!$G$54</f>
        <v>0</v>
      </c>
      <c r="D161" s="516">
        <f>'IU 2'!$G$54</f>
        <v>0</v>
      </c>
      <c r="E161" s="516">
        <f>'IU 3'!$G$54</f>
        <v>0</v>
      </c>
      <c r="F161" s="516">
        <f>'IU 4'!$G$54</f>
        <v>0</v>
      </c>
      <c r="G161" s="516">
        <f>'IU 5'!$G$54</f>
        <v>0</v>
      </c>
    </row>
    <row r="162" spans="1:7" x14ac:dyDescent="0.35">
      <c r="A162" s="1" t="s">
        <v>2089</v>
      </c>
      <c r="B162" s="367" t="s">
        <v>2090</v>
      </c>
      <c r="C162" s="516">
        <f>'IU 1'!$D$58</f>
        <v>0</v>
      </c>
      <c r="D162" s="516">
        <f>'IU 2'!$D$58</f>
        <v>0</v>
      </c>
      <c r="E162" s="516">
        <f>'IU 3'!$D$58</f>
        <v>0</v>
      </c>
      <c r="F162" s="516">
        <f>'IU 4'!$D$58</f>
        <v>0</v>
      </c>
      <c r="G162" s="516">
        <f>'IU 5'!$D$58</f>
        <v>0</v>
      </c>
    </row>
    <row r="163" spans="1:7" x14ac:dyDescent="0.35">
      <c r="A163" s="1" t="s">
        <v>2091</v>
      </c>
      <c r="B163" s="367" t="s">
        <v>2092</v>
      </c>
      <c r="C163" s="516">
        <f>'IU 1'!$H$58</f>
        <v>0</v>
      </c>
      <c r="D163" s="516">
        <f>'IU 2'!$H$58</f>
        <v>0</v>
      </c>
      <c r="E163" s="516">
        <f>'IU 3'!$H$58</f>
        <v>0</v>
      </c>
      <c r="F163" s="516">
        <f>'IU 4'!$H$58</f>
        <v>0</v>
      </c>
      <c r="G163" s="516">
        <f>'IU 5'!$H$58</f>
        <v>0</v>
      </c>
    </row>
    <row r="164" spans="1:7" x14ac:dyDescent="0.35">
      <c r="A164" s="1" t="s">
        <v>2093</v>
      </c>
      <c r="B164" s="367" t="s">
        <v>2094</v>
      </c>
      <c r="C164" s="516">
        <f>'IU 1'!$K$58</f>
        <v>0</v>
      </c>
      <c r="D164" s="516">
        <f>'IU 2'!$K$58</f>
        <v>0</v>
      </c>
      <c r="E164" s="516">
        <f>'IU 3'!$K$58</f>
        <v>0</v>
      </c>
      <c r="F164" s="516">
        <f>'IU 4'!$K$58</f>
        <v>0</v>
      </c>
      <c r="G164" s="516">
        <f>'IU 5'!$K$58</f>
        <v>0</v>
      </c>
    </row>
    <row r="165" spans="1:7" x14ac:dyDescent="0.35">
      <c r="A165" s="1" t="s">
        <v>2095</v>
      </c>
      <c r="B165" s="367" t="s">
        <v>2096</v>
      </c>
      <c r="C165" s="521">
        <f>'IU 1'!$M$58</f>
        <v>0</v>
      </c>
      <c r="D165" s="521">
        <f>'IU 2'!$M$58</f>
        <v>0</v>
      </c>
      <c r="E165" s="521">
        <f>'IU 3'!$M$58</f>
        <v>0</v>
      </c>
      <c r="F165" s="521">
        <f>'IU 4'!$M$58</f>
        <v>0</v>
      </c>
      <c r="G165" s="521">
        <f>'IU 5'!$M$58</f>
        <v>0</v>
      </c>
    </row>
    <row r="166" spans="1:7" x14ac:dyDescent="0.35">
      <c r="A166" s="1" t="s">
        <v>2097</v>
      </c>
      <c r="B166" s="367" t="s">
        <v>2098</v>
      </c>
      <c r="C166" s="81">
        <f>'IU 1'!$N$58</f>
        <v>0</v>
      </c>
      <c r="D166" s="81">
        <f>'IU 2'!$N$58</f>
        <v>0</v>
      </c>
      <c r="E166" s="81">
        <f>'IU 3'!$N$58</f>
        <v>0</v>
      </c>
      <c r="F166" s="81">
        <f>'IU 4'!$N$58</f>
        <v>0</v>
      </c>
      <c r="G166" s="81">
        <f>'IU 5'!$N$58</f>
        <v>0</v>
      </c>
    </row>
    <row r="167" spans="1:7" x14ac:dyDescent="0.35">
      <c r="A167" s="1" t="s">
        <v>2099</v>
      </c>
      <c r="B167" s="367" t="s">
        <v>2100</v>
      </c>
      <c r="C167" s="81">
        <f>'IU 1'!$R$76</f>
        <v>0</v>
      </c>
      <c r="D167" s="81">
        <f>'IU 2'!$R$76</f>
        <v>0</v>
      </c>
      <c r="E167" s="81">
        <f>'IU 3'!$R$76</f>
        <v>0</v>
      </c>
      <c r="F167" s="81">
        <f>'IU 4'!$R$76</f>
        <v>0</v>
      </c>
      <c r="G167" s="81">
        <f>'IU 5'!$R$76</f>
        <v>0</v>
      </c>
    </row>
    <row r="168" spans="1:7" x14ac:dyDescent="0.35">
      <c r="A168" s="1" t="s">
        <v>2101</v>
      </c>
      <c r="B168" s="367" t="s">
        <v>2102</v>
      </c>
      <c r="C168" s="81">
        <f>'IU 1'!$F$58</f>
        <v>0</v>
      </c>
      <c r="D168" s="81">
        <f>'IU 2'!$F$58</f>
        <v>0</v>
      </c>
      <c r="E168" s="81">
        <f>'IU 3'!$F$58</f>
        <v>0</v>
      </c>
      <c r="F168" s="81">
        <f>'IU 4'!$F$58</f>
        <v>0</v>
      </c>
      <c r="G168" s="81">
        <f>'IU 5'!$F$58</f>
        <v>0</v>
      </c>
    </row>
    <row r="169" spans="1:7" x14ac:dyDescent="0.35">
      <c r="A169" s="1" t="s">
        <v>2103</v>
      </c>
      <c r="B169" s="367" t="s">
        <v>2104</v>
      </c>
      <c r="C169" s="81">
        <f>'IU 1'!$G$76</f>
        <v>0</v>
      </c>
      <c r="D169" s="81">
        <f>'IU 2'!$G$76</f>
        <v>0</v>
      </c>
      <c r="E169" s="81">
        <f>'IU 3'!$G$76</f>
        <v>0</v>
      </c>
      <c r="F169" s="81">
        <f>'IU 4'!$G$76</f>
        <v>0</v>
      </c>
      <c r="G169" s="81">
        <f>'IU 5'!$G$76</f>
        <v>0</v>
      </c>
    </row>
    <row r="170" spans="1:7" x14ac:dyDescent="0.35">
      <c r="A170" s="1" t="s">
        <v>2105</v>
      </c>
      <c r="B170" s="367" t="s">
        <v>2106</v>
      </c>
      <c r="C170" s="516">
        <f>'IU 1'!$J$76</f>
        <v>0</v>
      </c>
      <c r="D170" s="516">
        <f>'IU 2'!$J$76</f>
        <v>0</v>
      </c>
      <c r="E170" s="516">
        <f>'IU 3'!$J$76</f>
        <v>0</v>
      </c>
      <c r="F170" s="516">
        <f>'IU 4'!$J$76</f>
        <v>0</v>
      </c>
      <c r="G170" s="516">
        <f>'IU 5'!$J$76</f>
        <v>0</v>
      </c>
    </row>
    <row r="171" spans="1:7" x14ac:dyDescent="0.35">
      <c r="A171" s="1" t="s">
        <v>2107</v>
      </c>
      <c r="B171" s="367" t="s">
        <v>2108</v>
      </c>
      <c r="C171" s="516">
        <f>'IU 1'!$M$76</f>
        <v>0</v>
      </c>
      <c r="D171" s="516">
        <f>'IU 2'!$M$76</f>
        <v>0</v>
      </c>
      <c r="E171" s="516">
        <f>'IU 3'!$M$76</f>
        <v>0</v>
      </c>
      <c r="F171" s="516">
        <f>'IU 4'!$M$76</f>
        <v>0</v>
      </c>
      <c r="G171" s="516">
        <f>'IU 5'!$M$76</f>
        <v>0</v>
      </c>
    </row>
    <row r="172" spans="1:7" x14ac:dyDescent="0.35">
      <c r="A172" s="1" t="s">
        <v>2109</v>
      </c>
      <c r="B172" s="367" t="s">
        <v>2110</v>
      </c>
      <c r="C172" s="516">
        <f>'IU 1'!$D$60</f>
        <v>0</v>
      </c>
      <c r="D172" s="516">
        <f>'IU 2'!$D$60</f>
        <v>0</v>
      </c>
      <c r="E172" s="516">
        <f>'IU 3'!$D$60</f>
        <v>0</v>
      </c>
      <c r="F172" s="516">
        <f>'IU 4'!$D$60</f>
        <v>0</v>
      </c>
      <c r="G172" s="516">
        <f>'IU 5'!$D$60</f>
        <v>0</v>
      </c>
    </row>
    <row r="173" spans="1:7" x14ac:dyDescent="0.35">
      <c r="A173" s="1" t="s">
        <v>2111</v>
      </c>
      <c r="B173" s="367" t="s">
        <v>2112</v>
      </c>
      <c r="C173" s="516">
        <f>'IU 1'!$H$60</f>
        <v>0</v>
      </c>
      <c r="D173" s="516">
        <f>'IU 2'!$H$60</f>
        <v>0</v>
      </c>
      <c r="E173" s="516">
        <f>'IU 3'!$H$60</f>
        <v>0</v>
      </c>
      <c r="F173" s="516">
        <f>'IU 4'!$H$60</f>
        <v>0</v>
      </c>
      <c r="G173" s="516">
        <f>'IU 5'!$H$60</f>
        <v>0</v>
      </c>
    </row>
    <row r="174" spans="1:7" x14ac:dyDescent="0.35">
      <c r="A174" s="1" t="s">
        <v>2113</v>
      </c>
      <c r="B174" s="367" t="s">
        <v>2114</v>
      </c>
      <c r="C174" s="516">
        <f>'IU 1'!$K$60</f>
        <v>0</v>
      </c>
      <c r="D174" s="516">
        <f>'IU 2'!$K$60</f>
        <v>0</v>
      </c>
      <c r="E174" s="516">
        <f>'IU 3'!$K$60</f>
        <v>0</v>
      </c>
      <c r="F174" s="516">
        <f>'IU 4'!$K$60</f>
        <v>0</v>
      </c>
      <c r="G174" s="516">
        <f>'IU 5'!$K$60</f>
        <v>0</v>
      </c>
    </row>
    <row r="175" spans="1:7" x14ac:dyDescent="0.35">
      <c r="A175" s="1" t="s">
        <v>2115</v>
      </c>
      <c r="B175" s="367" t="s">
        <v>2116</v>
      </c>
      <c r="C175" s="521">
        <f>'IU 1'!$M$60</f>
        <v>0</v>
      </c>
      <c r="D175" s="521">
        <f>'IU 2'!$M$60</f>
        <v>0</v>
      </c>
      <c r="E175" s="521">
        <f>'IU 3'!$M$60</f>
        <v>0</v>
      </c>
      <c r="F175" s="521">
        <f>'IU 4'!$M$60</f>
        <v>0</v>
      </c>
      <c r="G175" s="521">
        <f>'IU 5'!$M$60</f>
        <v>0</v>
      </c>
    </row>
    <row r="176" spans="1:7" x14ac:dyDescent="0.35">
      <c r="A176" s="1" t="s">
        <v>2117</v>
      </c>
      <c r="B176" s="367" t="s">
        <v>2118</v>
      </c>
      <c r="C176" s="81">
        <f>'IU 1'!$N$60</f>
        <v>0</v>
      </c>
      <c r="D176" s="81">
        <f>'IU 2'!$N$60</f>
        <v>0</v>
      </c>
      <c r="E176" s="81">
        <f>'IU 3'!$N$60</f>
        <v>0</v>
      </c>
      <c r="F176" s="81">
        <f>'IU 4'!$N$60</f>
        <v>0</v>
      </c>
      <c r="G176" s="81">
        <f>'IU 5'!$N$60</f>
        <v>0</v>
      </c>
    </row>
    <row r="177" spans="1:7" x14ac:dyDescent="0.35">
      <c r="A177" s="1" t="s">
        <v>2119</v>
      </c>
      <c r="B177" s="367" t="s">
        <v>2120</v>
      </c>
      <c r="C177" s="81">
        <f>'IU 1'!$R$77</f>
        <v>0</v>
      </c>
      <c r="D177" s="81">
        <f>'IU 2'!$R$77</f>
        <v>0</v>
      </c>
      <c r="E177" s="81">
        <f>'IU 3'!$R$77</f>
        <v>0</v>
      </c>
      <c r="F177" s="81">
        <f>'IU 4'!$R$77</f>
        <v>0</v>
      </c>
      <c r="G177" s="81">
        <f>'IU 5'!$R$77</f>
        <v>0</v>
      </c>
    </row>
    <row r="178" spans="1:7" x14ac:dyDescent="0.35">
      <c r="A178" s="1" t="s">
        <v>2121</v>
      </c>
      <c r="B178" s="367" t="s">
        <v>2122</v>
      </c>
      <c r="C178" s="81">
        <f>'IU 1'!$F$59</f>
        <v>0</v>
      </c>
      <c r="D178" s="81">
        <f>'IU 2'!$F$59</f>
        <v>0</v>
      </c>
      <c r="E178" s="81">
        <f>'IU 3'!$F$59</f>
        <v>0</v>
      </c>
      <c r="F178" s="81">
        <f>'IU 4'!$F$59</f>
        <v>0</v>
      </c>
      <c r="G178" s="81">
        <f>'IU 5'!$F$59</f>
        <v>0</v>
      </c>
    </row>
    <row r="179" spans="1:7" x14ac:dyDescent="0.35">
      <c r="A179" s="1" t="s">
        <v>2123</v>
      </c>
      <c r="B179" s="367" t="s">
        <v>2124</v>
      </c>
      <c r="C179" s="81">
        <f>'IU 1'!$G$77</f>
        <v>0</v>
      </c>
      <c r="D179" s="81">
        <f>'IU 2'!$G$77</f>
        <v>0</v>
      </c>
      <c r="E179" s="81">
        <f>'IU 3'!$G$77</f>
        <v>0</v>
      </c>
      <c r="F179" s="81">
        <f>'IU 4'!$G$77</f>
        <v>0</v>
      </c>
      <c r="G179" s="81">
        <f>'IU 5'!$G$77</f>
        <v>0</v>
      </c>
    </row>
    <row r="180" spans="1:7" x14ac:dyDescent="0.35">
      <c r="A180" s="1" t="s">
        <v>2125</v>
      </c>
      <c r="B180" s="367" t="s">
        <v>2126</v>
      </c>
      <c r="C180" s="516">
        <f>'IU 1'!$J$77</f>
        <v>0</v>
      </c>
      <c r="D180" s="516">
        <f>'IU 2'!$J$77</f>
        <v>0</v>
      </c>
      <c r="E180" s="516">
        <f>'IU 3'!$J$77</f>
        <v>0</v>
      </c>
      <c r="F180" s="516">
        <f>'IU 4'!$J$77</f>
        <v>0</v>
      </c>
      <c r="G180" s="516">
        <f>'IU 5'!$J$77</f>
        <v>0</v>
      </c>
    </row>
    <row r="181" spans="1:7" x14ac:dyDescent="0.35">
      <c r="A181" s="1" t="s">
        <v>2127</v>
      </c>
      <c r="B181" s="367" t="s">
        <v>2128</v>
      </c>
      <c r="C181" s="516">
        <f>'IU 1'!$M$77</f>
        <v>0</v>
      </c>
      <c r="D181" s="516">
        <f>'IU 2'!$M$77</f>
        <v>0</v>
      </c>
      <c r="E181" s="516">
        <f>'IU 3'!$M$77</f>
        <v>0</v>
      </c>
      <c r="F181" s="516">
        <f>'IU 4'!$M$77</f>
        <v>0</v>
      </c>
      <c r="G181" s="516">
        <f>'IU 5'!$M$77</f>
        <v>0</v>
      </c>
    </row>
    <row r="182" spans="1:7" x14ac:dyDescent="0.35">
      <c r="A182" s="1" t="s">
        <v>2129</v>
      </c>
      <c r="B182" s="367" t="s">
        <v>2130</v>
      </c>
      <c r="C182" s="516">
        <f>'IU 1'!$D$62</f>
        <v>0</v>
      </c>
      <c r="D182" s="516">
        <f>'IU 2'!$D$62</f>
        <v>0</v>
      </c>
      <c r="E182" s="516">
        <f>'IU 3'!$D$62</f>
        <v>0</v>
      </c>
      <c r="F182" s="516">
        <f>'IU 4'!$D$62</f>
        <v>0</v>
      </c>
      <c r="G182" s="516">
        <f>'IU 5'!$D$62</f>
        <v>0</v>
      </c>
    </row>
    <row r="183" spans="1:7" x14ac:dyDescent="0.35">
      <c r="A183" s="1" t="s">
        <v>2131</v>
      </c>
      <c r="B183" s="367" t="s">
        <v>2132</v>
      </c>
      <c r="C183" s="516">
        <f>'IU 1'!$H$62</f>
        <v>0</v>
      </c>
      <c r="D183" s="516">
        <f>'IU 2'!$H$62</f>
        <v>0</v>
      </c>
      <c r="E183" s="516">
        <f>'IU 3'!$H$62</f>
        <v>0</v>
      </c>
      <c r="F183" s="516">
        <f>'IU 4'!$H$62</f>
        <v>0</v>
      </c>
      <c r="G183" s="516">
        <f>'IU 5'!$H$62</f>
        <v>0</v>
      </c>
    </row>
    <row r="184" spans="1:7" x14ac:dyDescent="0.35">
      <c r="A184" s="1" t="s">
        <v>2133</v>
      </c>
      <c r="B184" s="367" t="s">
        <v>2134</v>
      </c>
      <c r="C184" s="516">
        <f>'IU 1'!$K$62</f>
        <v>0</v>
      </c>
      <c r="D184" s="516">
        <f>'IU 2'!$K$62</f>
        <v>0</v>
      </c>
      <c r="E184" s="516">
        <f>'IU 3'!$K$62</f>
        <v>0</v>
      </c>
      <c r="F184" s="516">
        <f>'IU 4'!$K$62</f>
        <v>0</v>
      </c>
      <c r="G184" s="516">
        <f>'IU 5'!$K$62</f>
        <v>0</v>
      </c>
    </row>
    <row r="185" spans="1:7" x14ac:dyDescent="0.35">
      <c r="A185" s="1" t="s">
        <v>2135</v>
      </c>
      <c r="B185" s="367" t="s">
        <v>2136</v>
      </c>
      <c r="C185" s="521">
        <f>'IU 1'!$M$62</f>
        <v>0</v>
      </c>
      <c r="D185" s="521">
        <f>'IU 2'!$M$62</f>
        <v>0</v>
      </c>
      <c r="E185" s="521">
        <f>'IU 3'!$M$62</f>
        <v>0</v>
      </c>
      <c r="F185" s="521">
        <f>'IU 4'!$M$62</f>
        <v>0</v>
      </c>
      <c r="G185" s="521">
        <f>'IU 5'!$M$62</f>
        <v>0</v>
      </c>
    </row>
    <row r="186" spans="1:7" x14ac:dyDescent="0.35">
      <c r="A186" s="1" t="s">
        <v>2137</v>
      </c>
      <c r="B186" s="367" t="s">
        <v>2138</v>
      </c>
      <c r="C186" s="81">
        <f>'IU 1'!$N$62</f>
        <v>0</v>
      </c>
      <c r="D186" s="81">
        <f>'IU 2'!$N$62</f>
        <v>0</v>
      </c>
      <c r="E186" s="81">
        <f>'IU 3'!$N$62</f>
        <v>0</v>
      </c>
      <c r="F186" s="81">
        <f>'IU 4'!$N$62</f>
        <v>0</v>
      </c>
      <c r="G186" s="81">
        <f>'IU 5'!$N$62</f>
        <v>0</v>
      </c>
    </row>
    <row r="187" spans="1:7" x14ac:dyDescent="0.35">
      <c r="A187" s="1" t="s">
        <v>2139</v>
      </c>
      <c r="B187" s="367" t="s">
        <v>2140</v>
      </c>
      <c r="C187" s="81">
        <f>'IU 1'!$R$78</f>
        <v>0</v>
      </c>
      <c r="D187" s="81">
        <f>'IU 2'!$R$78</f>
        <v>0</v>
      </c>
      <c r="E187" s="81">
        <f>'IU 3'!$R$78</f>
        <v>0</v>
      </c>
      <c r="F187" s="81">
        <f>'IU 4'!$R$78</f>
        <v>0</v>
      </c>
      <c r="G187" s="81">
        <f>'IU 5'!$R$78</f>
        <v>0</v>
      </c>
    </row>
    <row r="188" spans="1:7" x14ac:dyDescent="0.35">
      <c r="A188" s="1" t="s">
        <v>2141</v>
      </c>
      <c r="B188" s="367" t="s">
        <v>2142</v>
      </c>
      <c r="C188" s="81">
        <f>'IU 1'!$F$60</f>
        <v>0</v>
      </c>
      <c r="D188" s="81">
        <f>'IU 2'!$F$60</f>
        <v>0</v>
      </c>
      <c r="E188" s="81">
        <f>'IU 3'!$F$60</f>
        <v>0</v>
      </c>
      <c r="F188" s="81">
        <f>'IU 4'!$F$60</f>
        <v>0</v>
      </c>
      <c r="G188" s="81">
        <f>'IU 5'!$F$60</f>
        <v>0</v>
      </c>
    </row>
    <row r="189" spans="1:7" x14ac:dyDescent="0.35">
      <c r="A189" s="1" t="s">
        <v>2143</v>
      </c>
      <c r="B189" s="367" t="s">
        <v>2144</v>
      </c>
      <c r="C189" s="81">
        <f>'IU 1'!$G$78</f>
        <v>0</v>
      </c>
      <c r="D189" s="81">
        <f>'IU 2'!$G$78</f>
        <v>0</v>
      </c>
      <c r="E189" s="81">
        <f>'IU 3'!$G$78</f>
        <v>0</v>
      </c>
      <c r="F189" s="81">
        <f>'IU 4'!$G$78</f>
        <v>0</v>
      </c>
      <c r="G189" s="81">
        <f>'IU 5'!$G$78</f>
        <v>0</v>
      </c>
    </row>
    <row r="190" spans="1:7" x14ac:dyDescent="0.35">
      <c r="A190" s="1" t="s">
        <v>2145</v>
      </c>
      <c r="B190" s="367" t="s">
        <v>2146</v>
      </c>
      <c r="C190" s="516">
        <f>'IU 1'!$J$78</f>
        <v>0</v>
      </c>
      <c r="D190" s="516">
        <f>'IU 2'!$J$78</f>
        <v>0</v>
      </c>
      <c r="E190" s="516">
        <f>'IU 3'!$J$78</f>
        <v>0</v>
      </c>
      <c r="F190" s="516">
        <f>'IU 4'!$J$78</f>
        <v>0</v>
      </c>
      <c r="G190" s="516">
        <f>'IU 5'!$J$78</f>
        <v>0</v>
      </c>
    </row>
    <row r="191" spans="1:7" x14ac:dyDescent="0.35">
      <c r="A191" s="1" t="s">
        <v>2147</v>
      </c>
      <c r="B191" s="367" t="s">
        <v>2148</v>
      </c>
      <c r="C191" s="516">
        <f>'IU 1'!$M$78</f>
        <v>0</v>
      </c>
      <c r="D191" s="516">
        <f>'IU 2'!$M$78</f>
        <v>0</v>
      </c>
      <c r="E191" s="516">
        <f>'IU 3'!$M$78</f>
        <v>0</v>
      </c>
      <c r="F191" s="516">
        <f>'IU 4'!$M$78</f>
        <v>0</v>
      </c>
      <c r="G191" s="516">
        <f>'IU 5'!$M$78</f>
        <v>0</v>
      </c>
    </row>
    <row r="192" spans="1:7" x14ac:dyDescent="0.35">
      <c r="A192" s="1" t="s">
        <v>2149</v>
      </c>
      <c r="B192" s="367" t="s">
        <v>2150</v>
      </c>
      <c r="C192" s="516">
        <f>'IU 1'!$D$64</f>
        <v>0</v>
      </c>
      <c r="D192" s="516">
        <f>'IU 2'!$D$64</f>
        <v>0</v>
      </c>
      <c r="E192" s="516">
        <f>'IU 3'!$D$64</f>
        <v>0</v>
      </c>
      <c r="F192" s="516">
        <f>'IU 4'!$D$64</f>
        <v>0</v>
      </c>
      <c r="G192" s="516">
        <f>'IU 5'!$D$64</f>
        <v>0</v>
      </c>
    </row>
    <row r="193" spans="1:7" x14ac:dyDescent="0.35">
      <c r="A193" s="1" t="s">
        <v>2151</v>
      </c>
      <c r="B193" s="367" t="s">
        <v>2152</v>
      </c>
      <c r="C193" s="516">
        <f>'IU 1'!$H$64</f>
        <v>0</v>
      </c>
      <c r="D193" s="516">
        <f>'IU 2'!$H$64</f>
        <v>0</v>
      </c>
      <c r="E193" s="516">
        <f>'IU 3'!$H$64</f>
        <v>0</v>
      </c>
      <c r="F193" s="516">
        <f>'IU 4'!$H$64</f>
        <v>0</v>
      </c>
      <c r="G193" s="516">
        <f>'IU 5'!$H$64</f>
        <v>0</v>
      </c>
    </row>
    <row r="194" spans="1:7" x14ac:dyDescent="0.35">
      <c r="A194" s="1" t="s">
        <v>2153</v>
      </c>
      <c r="B194" s="367" t="s">
        <v>2154</v>
      </c>
      <c r="C194" s="516">
        <f>'IU 1'!$K$64</f>
        <v>0</v>
      </c>
      <c r="D194" s="516">
        <f>'IU 2'!$K$64</f>
        <v>0</v>
      </c>
      <c r="E194" s="516">
        <f>'IU 3'!$K$64</f>
        <v>0</v>
      </c>
      <c r="F194" s="516">
        <f>'IU 4'!$K$64</f>
        <v>0</v>
      </c>
      <c r="G194" s="516">
        <f>'IU 5'!$K$64</f>
        <v>0</v>
      </c>
    </row>
    <row r="195" spans="1:7" x14ac:dyDescent="0.35">
      <c r="A195" s="1" t="s">
        <v>2155</v>
      </c>
      <c r="B195" s="367" t="s">
        <v>2156</v>
      </c>
      <c r="C195" s="521">
        <f>'IU 1'!$M$64</f>
        <v>0</v>
      </c>
      <c r="D195" s="521">
        <f>'IU 2'!$M$64</f>
        <v>0</v>
      </c>
      <c r="E195" s="521">
        <f>'IU 3'!$M$64</f>
        <v>0</v>
      </c>
      <c r="F195" s="521">
        <f>'IU 4'!$M$64</f>
        <v>0</v>
      </c>
      <c r="G195" s="521">
        <f>'IU 5'!$M$64</f>
        <v>0</v>
      </c>
    </row>
    <row r="196" spans="1:7" x14ac:dyDescent="0.35">
      <c r="A196" s="1" t="s">
        <v>2157</v>
      </c>
      <c r="B196" s="367" t="s">
        <v>2158</v>
      </c>
      <c r="C196" s="81">
        <f>'IU 1'!$N$64</f>
        <v>0</v>
      </c>
      <c r="D196" s="81">
        <f>'IU 2'!$N$64</f>
        <v>0</v>
      </c>
      <c r="E196" s="81">
        <f>'IU 3'!$N$64</f>
        <v>0</v>
      </c>
      <c r="F196" s="81">
        <f>'IU 4'!$N$64</f>
        <v>0</v>
      </c>
      <c r="G196" s="81">
        <f>'IU 5'!$N$64</f>
        <v>0</v>
      </c>
    </row>
    <row r="197" spans="1:7" x14ac:dyDescent="0.35">
      <c r="A197" s="1" t="s">
        <v>2159</v>
      </c>
      <c r="B197" s="367" t="s">
        <v>2160</v>
      </c>
      <c r="C197" s="81">
        <f>'IU 1'!$R$79</f>
        <v>0</v>
      </c>
      <c r="D197" s="81">
        <f>'IU 2'!$R$79</f>
        <v>0</v>
      </c>
      <c r="E197" s="81">
        <f>'IU 3'!$R$79</f>
        <v>0</v>
      </c>
      <c r="F197" s="81">
        <f>'IU 4'!$R$79</f>
        <v>0</v>
      </c>
      <c r="G197" s="81">
        <f>'IU 5'!$R$79</f>
        <v>0</v>
      </c>
    </row>
    <row r="198" spans="1:7" x14ac:dyDescent="0.35">
      <c r="A198" s="1" t="s">
        <v>2161</v>
      </c>
      <c r="B198" s="367" t="s">
        <v>2162</v>
      </c>
      <c r="C198" s="81">
        <f>'IU 1'!$F$61</f>
        <v>0</v>
      </c>
      <c r="D198" s="81">
        <f>'IU 2'!$F$61</f>
        <v>0</v>
      </c>
      <c r="E198" s="81">
        <f>'IU 3'!$F$61</f>
        <v>0</v>
      </c>
      <c r="F198" s="81">
        <f>'IU 4'!$F$61</f>
        <v>0</v>
      </c>
      <c r="G198" s="81">
        <f>'IU 5'!$F$61</f>
        <v>0</v>
      </c>
    </row>
    <row r="199" spans="1:7" x14ac:dyDescent="0.35">
      <c r="A199" s="1" t="s">
        <v>2163</v>
      </c>
      <c r="B199" s="367" t="s">
        <v>2164</v>
      </c>
      <c r="C199" s="81">
        <f>'IU 1'!$G$79</f>
        <v>0</v>
      </c>
      <c r="D199" s="81">
        <f>'IU 2'!$G$79</f>
        <v>0</v>
      </c>
      <c r="E199" s="81">
        <f>'IU 3'!$G$79</f>
        <v>0</v>
      </c>
      <c r="F199" s="81">
        <f>'IU 4'!$G$79</f>
        <v>0</v>
      </c>
      <c r="G199" s="81">
        <f>'IU 5'!$G$79</f>
        <v>0</v>
      </c>
    </row>
    <row r="200" spans="1:7" x14ac:dyDescent="0.35">
      <c r="A200" s="1" t="s">
        <v>2165</v>
      </c>
      <c r="B200" s="367" t="s">
        <v>2166</v>
      </c>
      <c r="C200" s="516">
        <f>'IU 1'!$J$79</f>
        <v>0</v>
      </c>
      <c r="D200" s="516">
        <f>'IU 2'!$J$79</f>
        <v>0</v>
      </c>
      <c r="E200" s="516">
        <f>'IU 3'!$J$79</f>
        <v>0</v>
      </c>
      <c r="F200" s="516">
        <f>'IU 4'!$J$79</f>
        <v>0</v>
      </c>
      <c r="G200" s="516">
        <f>'IU 5'!$J$79</f>
        <v>0</v>
      </c>
    </row>
    <row r="201" spans="1:7" x14ac:dyDescent="0.35">
      <c r="A201" s="1" t="s">
        <v>2167</v>
      </c>
      <c r="B201" s="367" t="s">
        <v>2168</v>
      </c>
      <c r="C201" s="516">
        <f>'IU 1'!$M$79</f>
        <v>0</v>
      </c>
      <c r="D201" s="516">
        <f>'IU 2'!$M$79</f>
        <v>0</v>
      </c>
      <c r="E201" s="516">
        <f>'IU 3'!$M$79</f>
        <v>0</v>
      </c>
      <c r="F201" s="516">
        <f>'IU 4'!$M$79</f>
        <v>0</v>
      </c>
      <c r="G201" s="516">
        <f>'IU 5'!$M$79</f>
        <v>0</v>
      </c>
    </row>
    <row r="202" spans="1:7" x14ac:dyDescent="0.35">
      <c r="A202" s="1" t="s">
        <v>2169</v>
      </c>
      <c r="B202" s="367" t="s">
        <v>2170</v>
      </c>
      <c r="C202" s="516">
        <f>'IU 1'!$D$66</f>
        <v>0</v>
      </c>
      <c r="D202" s="516">
        <f>'IU 2'!$D$66</f>
        <v>0</v>
      </c>
      <c r="E202" s="516">
        <f>'IU 3'!$D$66</f>
        <v>0</v>
      </c>
      <c r="F202" s="516">
        <f>'IU 4'!$D$66</f>
        <v>0</v>
      </c>
      <c r="G202" s="516">
        <f>'IU 5'!$D$66</f>
        <v>0</v>
      </c>
    </row>
    <row r="203" spans="1:7" x14ac:dyDescent="0.35">
      <c r="A203" s="1" t="s">
        <v>2171</v>
      </c>
      <c r="B203" s="367" t="s">
        <v>2172</v>
      </c>
      <c r="C203" s="516">
        <f>'IU 1'!$H$66</f>
        <v>0</v>
      </c>
      <c r="D203" s="516">
        <f>'IU 2'!$H$66</f>
        <v>0</v>
      </c>
      <c r="E203" s="516">
        <f>'IU 3'!$H$66</f>
        <v>0</v>
      </c>
      <c r="F203" s="516">
        <f>'IU 4'!$H$66</f>
        <v>0</v>
      </c>
      <c r="G203" s="516">
        <f>'IU 5'!$H$66</f>
        <v>0</v>
      </c>
    </row>
    <row r="204" spans="1:7" x14ac:dyDescent="0.35">
      <c r="A204" s="1" t="s">
        <v>2173</v>
      </c>
      <c r="B204" s="367" t="s">
        <v>2174</v>
      </c>
      <c r="C204" s="516">
        <f>'IU 1'!$K$66</f>
        <v>0</v>
      </c>
      <c r="D204" s="516">
        <f>'IU 2'!$K$66</f>
        <v>0</v>
      </c>
      <c r="E204" s="516">
        <f>'IU 3'!$K$66</f>
        <v>0</v>
      </c>
      <c r="F204" s="516">
        <f>'IU 4'!$K$66</f>
        <v>0</v>
      </c>
      <c r="G204" s="516">
        <f>'IU 5'!$K$66</f>
        <v>0</v>
      </c>
    </row>
    <row r="205" spans="1:7" x14ac:dyDescent="0.35">
      <c r="A205" s="1" t="s">
        <v>2175</v>
      </c>
      <c r="B205" s="367" t="s">
        <v>2176</v>
      </c>
      <c r="C205" s="521">
        <f>'IU 1'!$M$66</f>
        <v>0</v>
      </c>
      <c r="D205" s="521">
        <f>'IU 2'!$M$66</f>
        <v>0</v>
      </c>
      <c r="E205" s="521">
        <f>'IU 3'!$M$66</f>
        <v>0</v>
      </c>
      <c r="F205" s="521">
        <f>'IU 4'!$M$66</f>
        <v>0</v>
      </c>
      <c r="G205" s="521">
        <f>'IU 5'!$M$66</f>
        <v>0</v>
      </c>
    </row>
    <row r="206" spans="1:7" x14ac:dyDescent="0.35">
      <c r="A206" s="1" t="s">
        <v>2177</v>
      </c>
      <c r="B206" s="367" t="s">
        <v>2178</v>
      </c>
      <c r="C206" s="81">
        <f>'IU 1'!$N$66</f>
        <v>0</v>
      </c>
      <c r="D206" s="81">
        <f>'IU 2'!$N$66</f>
        <v>0</v>
      </c>
      <c r="E206" s="81">
        <f>'IU 3'!$N$66</f>
        <v>0</v>
      </c>
      <c r="F206" s="81">
        <f>'IU 4'!$N$66</f>
        <v>0</v>
      </c>
      <c r="G206" s="81">
        <f>'IU 5'!$N$66</f>
        <v>0</v>
      </c>
    </row>
    <row r="207" spans="1:7" x14ac:dyDescent="0.35">
      <c r="A207" s="1" t="s">
        <v>2179</v>
      </c>
      <c r="B207" s="367" t="s">
        <v>2180</v>
      </c>
      <c r="C207" s="81">
        <f>'IU 1'!$R$80</f>
        <v>0</v>
      </c>
      <c r="D207" s="81">
        <f>'IU 2'!$R$80</f>
        <v>0</v>
      </c>
      <c r="E207" s="81">
        <f>'IU 3'!$R$80</f>
        <v>0</v>
      </c>
      <c r="F207" s="81">
        <f>'IU 4'!$R$80</f>
        <v>0</v>
      </c>
      <c r="G207" s="81">
        <f>'IU 5'!$R$80</f>
        <v>0</v>
      </c>
    </row>
    <row r="208" spans="1:7" x14ac:dyDescent="0.35">
      <c r="A208" s="1" t="s">
        <v>2181</v>
      </c>
      <c r="B208" s="367" t="s">
        <v>2182</v>
      </c>
      <c r="C208" s="81">
        <f>'IU 1'!$F$62</f>
        <v>0</v>
      </c>
      <c r="D208" s="81">
        <f>'IU 2'!$F$62</f>
        <v>0</v>
      </c>
      <c r="E208" s="81">
        <f>'IU 3'!$F$62</f>
        <v>0</v>
      </c>
      <c r="F208" s="81">
        <f>'IU 4'!$F$62</f>
        <v>0</v>
      </c>
      <c r="G208" s="81">
        <f>'IU 5'!$F$62</f>
        <v>0</v>
      </c>
    </row>
    <row r="209" spans="1:7" x14ac:dyDescent="0.35">
      <c r="A209" s="1" t="s">
        <v>2183</v>
      </c>
      <c r="B209" s="367" t="s">
        <v>2184</v>
      </c>
      <c r="C209" s="81">
        <f>'IU 1'!$G$80</f>
        <v>0</v>
      </c>
      <c r="D209" s="81">
        <f>'IU 2'!$G$80</f>
        <v>0</v>
      </c>
      <c r="E209" s="81">
        <f>'IU 3'!$G$80</f>
        <v>0</v>
      </c>
      <c r="F209" s="81">
        <f>'IU 4'!$G$80</f>
        <v>0</v>
      </c>
      <c r="G209" s="81">
        <f>'IU 5'!$G$80</f>
        <v>0</v>
      </c>
    </row>
    <row r="210" spans="1:7" x14ac:dyDescent="0.35">
      <c r="A210" s="1" t="s">
        <v>2185</v>
      </c>
      <c r="B210" s="367" t="s">
        <v>2186</v>
      </c>
      <c r="C210" s="516">
        <f>'IU 1'!$J$80</f>
        <v>0</v>
      </c>
      <c r="D210" s="516">
        <f>'IU 2'!$J$80</f>
        <v>0</v>
      </c>
      <c r="E210" s="516">
        <f>'IU 3'!$J$80</f>
        <v>0</v>
      </c>
      <c r="F210" s="516">
        <f>'IU 4'!$J$80</f>
        <v>0</v>
      </c>
      <c r="G210" s="516">
        <f>'IU 5'!$J$80</f>
        <v>0</v>
      </c>
    </row>
    <row r="211" spans="1:7" x14ac:dyDescent="0.35">
      <c r="A211" s="1" t="s">
        <v>2187</v>
      </c>
      <c r="B211" s="367" t="s">
        <v>2188</v>
      </c>
      <c r="C211" s="516">
        <f>'IU 1'!$M$80</f>
        <v>0</v>
      </c>
      <c r="D211" s="516">
        <f>'IU 2'!$M$80</f>
        <v>0</v>
      </c>
      <c r="E211" s="516">
        <f>'IU 3'!$M$80</f>
        <v>0</v>
      </c>
      <c r="F211" s="516">
        <f>'IU 4'!$M$80</f>
        <v>0</v>
      </c>
      <c r="G211" s="516">
        <f>'IU 5'!$M$80</f>
        <v>0</v>
      </c>
    </row>
    <row r="212" spans="1:7" x14ac:dyDescent="0.35">
      <c r="A212" s="1" t="s">
        <v>2189</v>
      </c>
      <c r="B212" s="367" t="s">
        <v>2190</v>
      </c>
      <c r="C212" s="516">
        <f>'IU 1'!$D$68</f>
        <v>0</v>
      </c>
      <c r="D212" s="516">
        <f>'IU 2'!$D$68</f>
        <v>0</v>
      </c>
      <c r="E212" s="516">
        <f>'IU 3'!$D$68</f>
        <v>0</v>
      </c>
      <c r="F212" s="516">
        <f>'IU 4'!$D$68</f>
        <v>0</v>
      </c>
      <c r="G212" s="516">
        <f>'IU 5'!$D$68</f>
        <v>0</v>
      </c>
    </row>
    <row r="213" spans="1:7" x14ac:dyDescent="0.35">
      <c r="A213" s="1" t="s">
        <v>2191</v>
      </c>
      <c r="B213" s="367" t="s">
        <v>2192</v>
      </c>
      <c r="C213" s="516">
        <f>'IU 1'!$H$68</f>
        <v>0</v>
      </c>
      <c r="D213" s="516">
        <f>'IU 2'!$H$68</f>
        <v>0</v>
      </c>
      <c r="E213" s="516">
        <f>'IU 3'!$H$68</f>
        <v>0</v>
      </c>
      <c r="F213" s="516">
        <f>'IU 4'!$H$68</f>
        <v>0</v>
      </c>
      <c r="G213" s="516">
        <f>'IU 5'!$H$68</f>
        <v>0</v>
      </c>
    </row>
    <row r="214" spans="1:7" x14ac:dyDescent="0.35">
      <c r="A214" s="1" t="s">
        <v>2193</v>
      </c>
      <c r="B214" s="367" t="s">
        <v>2194</v>
      </c>
      <c r="C214" s="516">
        <f>'IU 1'!$K$68</f>
        <v>0</v>
      </c>
      <c r="D214" s="516">
        <f>'IU 2'!$K$68</f>
        <v>0</v>
      </c>
      <c r="E214" s="516">
        <f>'IU 3'!$K$68</f>
        <v>0</v>
      </c>
      <c r="F214" s="516">
        <f>'IU 4'!$K$68</f>
        <v>0</v>
      </c>
      <c r="G214" s="516">
        <f>'IU 5'!$K$68</f>
        <v>0</v>
      </c>
    </row>
    <row r="215" spans="1:7" x14ac:dyDescent="0.35">
      <c r="A215" s="1" t="s">
        <v>2195</v>
      </c>
      <c r="B215" s="367" t="s">
        <v>2196</v>
      </c>
      <c r="C215" s="521">
        <f>'IU 1'!$M$68</f>
        <v>0</v>
      </c>
      <c r="D215" s="521">
        <f>'IU 2'!$M$68</f>
        <v>0</v>
      </c>
      <c r="E215" s="521">
        <f>'IU 3'!$M$68</f>
        <v>0</v>
      </c>
      <c r="F215" s="521">
        <f>'IU 4'!$M$68</f>
        <v>0</v>
      </c>
      <c r="G215" s="521">
        <f>'IU 5'!$M$68</f>
        <v>0</v>
      </c>
    </row>
    <row r="216" spans="1:7" x14ac:dyDescent="0.35">
      <c r="A216" s="1" t="s">
        <v>2197</v>
      </c>
      <c r="B216" s="367" t="s">
        <v>2198</v>
      </c>
      <c r="C216" s="81">
        <f>'IU 1'!$N$68</f>
        <v>0</v>
      </c>
      <c r="D216" s="81">
        <f>'IU 2'!$N$68</f>
        <v>0</v>
      </c>
      <c r="E216" s="81">
        <f>'IU 3'!$N$68</f>
        <v>0</v>
      </c>
      <c r="F216" s="81">
        <f>'IU 4'!$N$68</f>
        <v>0</v>
      </c>
      <c r="G216" s="81">
        <f>'IU 5'!$N$68</f>
        <v>0</v>
      </c>
    </row>
    <row r="217" spans="1:7" x14ac:dyDescent="0.35">
      <c r="A217" s="1" t="s">
        <v>2199</v>
      </c>
      <c r="B217" s="367" t="s">
        <v>2200</v>
      </c>
      <c r="C217" s="81">
        <f>'IU 1'!$R$81</f>
        <v>0</v>
      </c>
      <c r="D217" s="81">
        <f>'IU 2'!$R$81</f>
        <v>0</v>
      </c>
      <c r="E217" s="81">
        <f>'IU 3'!$R$81</f>
        <v>0</v>
      </c>
      <c r="F217" s="81">
        <f>'IU 4'!$R$81</f>
        <v>0</v>
      </c>
      <c r="G217" s="81">
        <f>'IU 5'!$R$81</f>
        <v>0</v>
      </c>
    </row>
    <row r="218" spans="1:7" x14ac:dyDescent="0.35">
      <c r="A218" s="1" t="s">
        <v>2201</v>
      </c>
      <c r="B218" s="367" t="s">
        <v>2202</v>
      </c>
      <c r="C218" s="81">
        <f>'IU 1'!$F$63</f>
        <v>0</v>
      </c>
      <c r="D218" s="81">
        <f>'IU 2'!$F$63</f>
        <v>0</v>
      </c>
      <c r="E218" s="81">
        <f>'IU 3'!$F$63</f>
        <v>0</v>
      </c>
      <c r="F218" s="81">
        <f>'IU 4'!$F$63</f>
        <v>0</v>
      </c>
      <c r="G218" s="81">
        <f>'IU 5'!$F$63</f>
        <v>0</v>
      </c>
    </row>
    <row r="219" spans="1:7" x14ac:dyDescent="0.35">
      <c r="A219" s="1" t="s">
        <v>2203</v>
      </c>
      <c r="B219" s="367" t="s">
        <v>2204</v>
      </c>
      <c r="C219" s="81">
        <f>'IU 1'!$G$81</f>
        <v>0</v>
      </c>
      <c r="D219" s="81">
        <f>'IU 2'!$G$81</f>
        <v>0</v>
      </c>
      <c r="E219" s="81">
        <f>'IU 3'!$G$81</f>
        <v>0</v>
      </c>
      <c r="F219" s="81">
        <f>'IU 4'!$G$81</f>
        <v>0</v>
      </c>
      <c r="G219" s="81">
        <f>'IU 5'!$G$81</f>
        <v>0</v>
      </c>
    </row>
    <row r="220" spans="1:7" x14ac:dyDescent="0.35">
      <c r="A220" s="1" t="s">
        <v>2205</v>
      </c>
      <c r="B220" s="367" t="s">
        <v>2206</v>
      </c>
      <c r="C220" s="516">
        <f>'IU 1'!$J$81</f>
        <v>0</v>
      </c>
      <c r="D220" s="516">
        <f>'IU 2'!$J$81</f>
        <v>0</v>
      </c>
      <c r="E220" s="516">
        <f>'IU 3'!$J$81</f>
        <v>0</v>
      </c>
      <c r="F220" s="516">
        <f>'IU 4'!$J$81</f>
        <v>0</v>
      </c>
      <c r="G220" s="516">
        <f>'IU 5'!$J$81</f>
        <v>0</v>
      </c>
    </row>
    <row r="221" spans="1:7" x14ac:dyDescent="0.35">
      <c r="A221" s="1" t="s">
        <v>2207</v>
      </c>
      <c r="B221" s="367" t="s">
        <v>2208</v>
      </c>
      <c r="C221" s="516">
        <f>'IU 1'!$M$81</f>
        <v>0</v>
      </c>
      <c r="D221" s="516">
        <f>'IU 2'!$M$81</f>
        <v>0</v>
      </c>
      <c r="E221" s="516">
        <f>'IU 3'!$M$81</f>
        <v>0</v>
      </c>
      <c r="F221" s="516">
        <f>'IU 4'!$M$81</f>
        <v>0</v>
      </c>
      <c r="G221" s="516">
        <f>'IU 5'!$M$81</f>
        <v>0</v>
      </c>
    </row>
    <row r="222" spans="1:7" x14ac:dyDescent="0.35">
      <c r="A222" s="1" t="s">
        <v>2209</v>
      </c>
      <c r="B222" s="367" t="s">
        <v>2210</v>
      </c>
      <c r="C222" s="516">
        <f>'IU 1'!$D$70</f>
        <v>0</v>
      </c>
      <c r="D222" s="516">
        <f>'IU 2'!$D$70</f>
        <v>0</v>
      </c>
      <c r="E222" s="516">
        <f>'IU 3'!$D$70</f>
        <v>0</v>
      </c>
      <c r="F222" s="516">
        <f>'IU 4'!$D$70</f>
        <v>0</v>
      </c>
      <c r="G222" s="516">
        <f>'IU 5'!$D$70</f>
        <v>0</v>
      </c>
    </row>
    <row r="223" spans="1:7" x14ac:dyDescent="0.35">
      <c r="A223" s="1" t="s">
        <v>2211</v>
      </c>
      <c r="B223" s="367" t="s">
        <v>2212</v>
      </c>
      <c r="C223" s="516">
        <f>'IU 1'!$H$70</f>
        <v>0</v>
      </c>
      <c r="D223" s="516">
        <f>'IU 2'!$H$70</f>
        <v>0</v>
      </c>
      <c r="E223" s="516">
        <f>'IU 3'!$H$70</f>
        <v>0</v>
      </c>
      <c r="F223" s="516">
        <f>'IU 4'!$H$70</f>
        <v>0</v>
      </c>
      <c r="G223" s="516">
        <f>'IU 5'!$H$70</f>
        <v>0</v>
      </c>
    </row>
    <row r="224" spans="1:7" x14ac:dyDescent="0.35">
      <c r="A224" s="1" t="s">
        <v>2213</v>
      </c>
      <c r="B224" s="367" t="s">
        <v>2214</v>
      </c>
      <c r="C224" s="516">
        <f>'IU 1'!$K$70</f>
        <v>0</v>
      </c>
      <c r="D224" s="516">
        <f>'IU 2'!$K$70</f>
        <v>0</v>
      </c>
      <c r="E224" s="516">
        <f>'IU 3'!$K$70</f>
        <v>0</v>
      </c>
      <c r="F224" s="516">
        <f>'IU 4'!$K$70</f>
        <v>0</v>
      </c>
      <c r="G224" s="516">
        <f>'IU 5'!$K$70</f>
        <v>0</v>
      </c>
    </row>
    <row r="225" spans="1:7" x14ac:dyDescent="0.35">
      <c r="A225" s="1" t="s">
        <v>2215</v>
      </c>
      <c r="B225" s="367" t="s">
        <v>2216</v>
      </c>
      <c r="C225" s="521">
        <f>'IU 1'!$M$70</f>
        <v>0</v>
      </c>
      <c r="D225" s="521">
        <f>'IU 2'!$M$70</f>
        <v>0</v>
      </c>
      <c r="E225" s="521">
        <f>'IU 3'!$M$70</f>
        <v>0</v>
      </c>
      <c r="F225" s="521">
        <f>'IU 4'!$M$70</f>
        <v>0</v>
      </c>
      <c r="G225" s="521">
        <f>'IU 5'!$M$70</f>
        <v>0</v>
      </c>
    </row>
    <row r="226" spans="1:7" x14ac:dyDescent="0.35">
      <c r="A226" s="1" t="s">
        <v>2217</v>
      </c>
      <c r="B226" s="367" t="s">
        <v>2218</v>
      </c>
      <c r="C226" s="81">
        <f>'IU 1'!$N$70</f>
        <v>0</v>
      </c>
      <c r="D226" s="81">
        <f>'IU 2'!$N$70</f>
        <v>0</v>
      </c>
      <c r="E226" s="81">
        <f>'IU 3'!$N$70</f>
        <v>0</v>
      </c>
      <c r="F226" s="81">
        <f>'IU 4'!$N$70</f>
        <v>0</v>
      </c>
      <c r="G226" s="81">
        <f>'IU 5'!$N$70</f>
        <v>0</v>
      </c>
    </row>
    <row r="227" spans="1:7" x14ac:dyDescent="0.35">
      <c r="A227" s="1" t="s">
        <v>2219</v>
      </c>
      <c r="B227" s="367" t="s">
        <v>2220</v>
      </c>
      <c r="C227" s="81">
        <f>'IU 1'!$R$82</f>
        <v>0</v>
      </c>
      <c r="D227" s="81">
        <f>'IU 2'!$R$82</f>
        <v>0</v>
      </c>
      <c r="E227" s="81">
        <f>'IU 3'!$R$82</f>
        <v>0</v>
      </c>
      <c r="F227" s="81">
        <f>'IU 4'!$R$82</f>
        <v>0</v>
      </c>
      <c r="G227" s="81">
        <f>'IU 5'!$R$82</f>
        <v>0</v>
      </c>
    </row>
    <row r="228" spans="1:7" x14ac:dyDescent="0.35">
      <c r="A228" s="1" t="s">
        <v>2221</v>
      </c>
      <c r="B228" s="367" t="s">
        <v>2222</v>
      </c>
      <c r="C228" s="81">
        <f>'IU 1'!$F$64</f>
        <v>0</v>
      </c>
      <c r="D228" s="81">
        <f>'IU 2'!$F$64</f>
        <v>0</v>
      </c>
      <c r="E228" s="81">
        <f>'IU 3'!$F$64</f>
        <v>0</v>
      </c>
      <c r="F228" s="81">
        <f>'IU 4'!$F$64</f>
        <v>0</v>
      </c>
      <c r="G228" s="81">
        <f>'IU 5'!$F$64</f>
        <v>0</v>
      </c>
    </row>
    <row r="229" spans="1:7" x14ac:dyDescent="0.35">
      <c r="A229" s="1" t="s">
        <v>2223</v>
      </c>
      <c r="B229" s="367" t="s">
        <v>2224</v>
      </c>
      <c r="C229" s="81">
        <f>'IU 1'!$G$82</f>
        <v>0</v>
      </c>
      <c r="D229" s="81">
        <f>'IU 2'!$G$82</f>
        <v>0</v>
      </c>
      <c r="E229" s="81">
        <f>'IU 3'!$G$82</f>
        <v>0</v>
      </c>
      <c r="F229" s="81">
        <f>'IU 4'!$G$82</f>
        <v>0</v>
      </c>
      <c r="G229" s="81">
        <f>'IU 5'!$G$82</f>
        <v>0</v>
      </c>
    </row>
    <row r="230" spans="1:7" x14ac:dyDescent="0.35">
      <c r="A230" s="1" t="s">
        <v>2225</v>
      </c>
      <c r="B230" s="367" t="s">
        <v>2226</v>
      </c>
      <c r="C230" s="516">
        <f>'IU 1'!$J$82</f>
        <v>0</v>
      </c>
      <c r="D230" s="516">
        <f>'IU 2'!$J$82</f>
        <v>0</v>
      </c>
      <c r="E230" s="516">
        <f>'IU 3'!$J$82</f>
        <v>0</v>
      </c>
      <c r="F230" s="516">
        <f>'IU 4'!$J$82</f>
        <v>0</v>
      </c>
      <c r="G230" s="516">
        <f>'IU 5'!$J$82</f>
        <v>0</v>
      </c>
    </row>
    <row r="231" spans="1:7" x14ac:dyDescent="0.35">
      <c r="A231" s="1" t="s">
        <v>2227</v>
      </c>
      <c r="B231" s="367" t="s">
        <v>2228</v>
      </c>
      <c r="C231" s="516">
        <f>'IU 1'!$M$82</f>
        <v>0</v>
      </c>
      <c r="D231" s="516">
        <f>'IU 2'!$M$82</f>
        <v>0</v>
      </c>
      <c r="E231" s="516">
        <f>'IU 3'!$M$82</f>
        <v>0</v>
      </c>
      <c r="F231" s="516">
        <f>'IU 4'!$M$82</f>
        <v>0</v>
      </c>
      <c r="G231" s="516">
        <f>'IU 5'!$M$82</f>
        <v>0</v>
      </c>
    </row>
    <row r="232" spans="1:7" x14ac:dyDescent="0.35">
      <c r="A232" s="1" t="s">
        <v>2229</v>
      </c>
      <c r="B232" s="367" t="s">
        <v>2230</v>
      </c>
      <c r="C232" s="81">
        <f>'IU 1'!$D$85</f>
        <v>0</v>
      </c>
      <c r="D232" s="81">
        <f>'IU 2'!$D$85</f>
        <v>0</v>
      </c>
      <c r="E232" s="81">
        <f>'IU 3'!$D$85</f>
        <v>0</v>
      </c>
      <c r="F232" s="81">
        <f>'IU 4'!$D$85</f>
        <v>0</v>
      </c>
      <c r="G232" s="81">
        <f>'IU 5'!$D$85</f>
        <v>0</v>
      </c>
    </row>
    <row r="233" spans="1:7" x14ac:dyDescent="0.35">
      <c r="A233" s="1" t="s">
        <v>2231</v>
      </c>
      <c r="B233" s="839" t="s">
        <v>2232</v>
      </c>
      <c r="C233" s="81">
        <f>'IU 1'!$D$90</f>
        <v>0</v>
      </c>
      <c r="D233" s="81">
        <f>'IU 2'!$D$90</f>
        <v>0</v>
      </c>
      <c r="E233" s="81">
        <f>'IU 3'!$D$90</f>
        <v>0</v>
      </c>
      <c r="F233" s="81">
        <f>'IU 4'!$D$90</f>
        <v>0</v>
      </c>
      <c r="G233" s="81">
        <f>'IU 5'!$D$90</f>
        <v>0</v>
      </c>
    </row>
    <row r="234" spans="1:7" x14ac:dyDescent="0.35">
      <c r="A234" s="1" t="s">
        <v>2233</v>
      </c>
      <c r="B234" s="840" t="s">
        <v>2234</v>
      </c>
      <c r="C234" s="81">
        <f>'IU 1'!$F$90</f>
        <v>0</v>
      </c>
      <c r="D234" s="81">
        <f>'IU 2'!$F$90</f>
        <v>0</v>
      </c>
      <c r="E234" s="81">
        <f>'IU 3'!$F$90</f>
        <v>0</v>
      </c>
      <c r="F234" s="81">
        <f>'IU 4'!$F$90</f>
        <v>0</v>
      </c>
      <c r="G234" s="81">
        <f>'IU 5'!$F$90</f>
        <v>0</v>
      </c>
    </row>
    <row r="235" spans="1:7" x14ac:dyDescent="0.35">
      <c r="A235" s="1" t="s">
        <v>2235</v>
      </c>
      <c r="B235" s="840" t="s">
        <v>2236</v>
      </c>
      <c r="C235" s="81">
        <f>'IU 1'!$H$90</f>
        <v>0</v>
      </c>
      <c r="D235" s="81">
        <f>'IU 2'!$H$90</f>
        <v>0</v>
      </c>
      <c r="E235" s="81">
        <f>'IU 3'!$H$90</f>
        <v>0</v>
      </c>
      <c r="F235" s="81">
        <f>'IU 4'!$H$90</f>
        <v>0</v>
      </c>
      <c r="G235" s="81">
        <f>'IU 5'!$H$90</f>
        <v>0</v>
      </c>
    </row>
    <row r="236" spans="1:7" x14ac:dyDescent="0.35">
      <c r="A236" s="1" t="s">
        <v>2237</v>
      </c>
      <c r="B236" s="367" t="s">
        <v>2238</v>
      </c>
      <c r="C236" s="81">
        <f>'IU 1'!$K$90</f>
        <v>0</v>
      </c>
      <c r="D236" s="81">
        <f>'IU 2'!$K$90</f>
        <v>0</v>
      </c>
      <c r="E236" s="81">
        <f>'IU 3'!$K$90</f>
        <v>0</v>
      </c>
      <c r="F236" s="81">
        <f>'IU 4'!$K$90</f>
        <v>0</v>
      </c>
      <c r="G236" s="81">
        <f>'IU 5'!$K$90</f>
        <v>0</v>
      </c>
    </row>
    <row r="237" spans="1:7" x14ac:dyDescent="0.35">
      <c r="A237" s="1" t="s">
        <v>2239</v>
      </c>
      <c r="B237" s="367" t="s">
        <v>2240</v>
      </c>
      <c r="C237" s="841">
        <f>'IU 1'!$M$90</f>
        <v>0</v>
      </c>
      <c r="D237" s="841">
        <f>'IU 2'!$M$90</f>
        <v>0</v>
      </c>
      <c r="E237" s="841">
        <f>'IU 3'!$M$90</f>
        <v>0</v>
      </c>
      <c r="F237" s="841">
        <f>'IU 4'!$M$90</f>
        <v>0</v>
      </c>
      <c r="G237" s="841">
        <f>'IU 5'!$M$90</f>
        <v>0</v>
      </c>
    </row>
    <row r="238" spans="1:7" x14ac:dyDescent="0.35">
      <c r="A238" s="1" t="s">
        <v>2241</v>
      </c>
      <c r="B238" s="367" t="s">
        <v>2242</v>
      </c>
      <c r="C238" s="81">
        <f>'IU 1'!$N$90</f>
        <v>0</v>
      </c>
      <c r="D238" s="81">
        <f>'IU 2'!$N$90</f>
        <v>0</v>
      </c>
      <c r="E238" s="81">
        <f>'IU 3'!$N$90</f>
        <v>0</v>
      </c>
      <c r="F238" s="81">
        <f>'IU 4'!$N$90</f>
        <v>0</v>
      </c>
      <c r="G238" s="81">
        <f>'IU 5'!$N$90</f>
        <v>0</v>
      </c>
    </row>
    <row r="239" spans="1:7" x14ac:dyDescent="0.35">
      <c r="A239" s="1" t="s">
        <v>2243</v>
      </c>
      <c r="B239" s="367" t="s">
        <v>2244</v>
      </c>
      <c r="C239" s="81">
        <f>'IU 1'!$R$90</f>
        <v>0</v>
      </c>
      <c r="D239" s="81">
        <f>'IU 2'!$R$90</f>
        <v>0</v>
      </c>
      <c r="E239" s="81">
        <f>'IU 3'!$R$90</f>
        <v>0</v>
      </c>
      <c r="F239" s="81">
        <f>'IU 4'!$R$90</f>
        <v>0</v>
      </c>
      <c r="G239" s="81">
        <f>'IU 5'!$R$90</f>
        <v>0</v>
      </c>
    </row>
    <row r="240" spans="1:7" x14ac:dyDescent="0.35">
      <c r="A240" s="1" t="s">
        <v>2245</v>
      </c>
      <c r="B240" s="839" t="s">
        <v>2246</v>
      </c>
      <c r="C240" s="81">
        <f>'IU 1'!$D$92</f>
        <v>0</v>
      </c>
      <c r="D240" s="81">
        <f>'IU 2'!$D$92</f>
        <v>0</v>
      </c>
      <c r="E240" s="81">
        <f>'IU 3'!$D$92</f>
        <v>0</v>
      </c>
      <c r="F240" s="81">
        <f>'IU 4'!$D$92</f>
        <v>0</v>
      </c>
      <c r="G240" s="81">
        <f>'IU 5'!$D$92</f>
        <v>0</v>
      </c>
    </row>
    <row r="241" spans="1:7" x14ac:dyDescent="0.35">
      <c r="A241" s="1" t="s">
        <v>2247</v>
      </c>
      <c r="B241" s="840" t="s">
        <v>2248</v>
      </c>
      <c r="C241" s="81">
        <f>'IU 1'!$F$92</f>
        <v>0</v>
      </c>
      <c r="D241" s="81">
        <f>'IU 2'!$F$92</f>
        <v>0</v>
      </c>
      <c r="E241" s="81">
        <f>'IU 3'!$F$92</f>
        <v>0</v>
      </c>
      <c r="F241" s="81">
        <f>'IU 4'!$F$92</f>
        <v>0</v>
      </c>
      <c r="G241" s="81">
        <f>'IU 5'!$F$92</f>
        <v>0</v>
      </c>
    </row>
    <row r="242" spans="1:7" x14ac:dyDescent="0.35">
      <c r="A242" s="1" t="s">
        <v>2249</v>
      </c>
      <c r="B242" s="840" t="s">
        <v>2250</v>
      </c>
      <c r="C242" s="81">
        <f>'IU 1'!$H$92</f>
        <v>0</v>
      </c>
      <c r="D242" s="81">
        <f>'IU 2'!$H$92</f>
        <v>0</v>
      </c>
      <c r="E242" s="81">
        <f>'IU 3'!$H$92</f>
        <v>0</v>
      </c>
      <c r="F242" s="81">
        <f>'IU 4'!$H$92</f>
        <v>0</v>
      </c>
      <c r="G242" s="81">
        <f>'IU 5'!$H$92</f>
        <v>0</v>
      </c>
    </row>
    <row r="243" spans="1:7" x14ac:dyDescent="0.35">
      <c r="A243" s="1" t="s">
        <v>2251</v>
      </c>
      <c r="B243" s="367" t="s">
        <v>2252</v>
      </c>
      <c r="C243" s="81">
        <f>'IU 1'!$K$92</f>
        <v>0</v>
      </c>
      <c r="D243" s="81">
        <f>'IU 2'!$K$92</f>
        <v>0</v>
      </c>
      <c r="E243" s="81">
        <f>'IU 3'!$K$92</f>
        <v>0</v>
      </c>
      <c r="F243" s="81">
        <f>'IU 4'!$K$92</f>
        <v>0</v>
      </c>
      <c r="G243" s="81">
        <f>'IU 5'!$K$92</f>
        <v>0</v>
      </c>
    </row>
    <row r="244" spans="1:7" x14ac:dyDescent="0.35">
      <c r="A244" s="1" t="s">
        <v>2253</v>
      </c>
      <c r="B244" s="367" t="s">
        <v>2254</v>
      </c>
      <c r="C244" s="841">
        <f>'IU 1'!$M$92</f>
        <v>0</v>
      </c>
      <c r="D244" s="841">
        <f>'IU 2'!$M$92</f>
        <v>0</v>
      </c>
      <c r="E244" s="841">
        <f>'IU 3'!$M$92</f>
        <v>0</v>
      </c>
      <c r="F244" s="841">
        <f>'IU 4'!$M$92</f>
        <v>0</v>
      </c>
      <c r="G244" s="841">
        <f>'IU 5'!$M$92</f>
        <v>0</v>
      </c>
    </row>
    <row r="245" spans="1:7" x14ac:dyDescent="0.35">
      <c r="A245" s="1" t="s">
        <v>2255</v>
      </c>
      <c r="B245" s="367" t="s">
        <v>2256</v>
      </c>
      <c r="C245" s="81">
        <f>'IU 1'!$N$92</f>
        <v>0</v>
      </c>
      <c r="D245" s="81">
        <f>'IU 2'!$N$92</f>
        <v>0</v>
      </c>
      <c r="E245" s="81">
        <f>'IU 3'!$N$92</f>
        <v>0</v>
      </c>
      <c r="F245" s="81">
        <f>'IU 4'!$N$92</f>
        <v>0</v>
      </c>
      <c r="G245" s="81">
        <f>'IU 5'!$N$92</f>
        <v>0</v>
      </c>
    </row>
    <row r="246" spans="1:7" x14ac:dyDescent="0.35">
      <c r="A246" s="1" t="s">
        <v>2257</v>
      </c>
      <c r="B246" s="367" t="s">
        <v>2258</v>
      </c>
      <c r="C246" s="81">
        <f>'IU 1'!$R$92</f>
        <v>0</v>
      </c>
      <c r="D246" s="81">
        <f>'IU 2'!$R$92</f>
        <v>0</v>
      </c>
      <c r="E246" s="81">
        <f>'IU 3'!$R$92</f>
        <v>0</v>
      </c>
      <c r="F246" s="81">
        <f>'IU 4'!$R$92</f>
        <v>0</v>
      </c>
      <c r="G246" s="81">
        <f>'IU 5'!$R$92</f>
        <v>0</v>
      </c>
    </row>
    <row r="247" spans="1:7" x14ac:dyDescent="0.35">
      <c r="A247" s="1" t="s">
        <v>2259</v>
      </c>
      <c r="B247" s="839" t="s">
        <v>2260</v>
      </c>
      <c r="C247" s="81">
        <f>'IU 1'!$D$94</f>
        <v>0</v>
      </c>
      <c r="D247" s="81">
        <f>'IU 2'!$D$94</f>
        <v>0</v>
      </c>
      <c r="E247" s="81">
        <f>'IU 3'!$D$94</f>
        <v>0</v>
      </c>
      <c r="F247" s="81">
        <f>'IU 4'!$D$94</f>
        <v>0</v>
      </c>
      <c r="G247" s="81">
        <f>'IU 5'!$D$94</f>
        <v>0</v>
      </c>
    </row>
    <row r="248" spans="1:7" x14ac:dyDescent="0.35">
      <c r="A248" s="1" t="s">
        <v>2261</v>
      </c>
      <c r="B248" s="840" t="s">
        <v>2262</v>
      </c>
      <c r="C248" s="81">
        <f>'IU 1'!$F$94</f>
        <v>0</v>
      </c>
      <c r="D248" s="81">
        <f>'IU 2'!$F$94</f>
        <v>0</v>
      </c>
      <c r="E248" s="81">
        <f>'IU 3'!$F$94</f>
        <v>0</v>
      </c>
      <c r="F248" s="81">
        <f>'IU 4'!$F$94</f>
        <v>0</v>
      </c>
      <c r="G248" s="81">
        <f>'IU 5'!$F$94</f>
        <v>0</v>
      </c>
    </row>
    <row r="249" spans="1:7" x14ac:dyDescent="0.35">
      <c r="A249" s="1" t="s">
        <v>2263</v>
      </c>
      <c r="B249" s="840" t="s">
        <v>2264</v>
      </c>
      <c r="C249" s="81">
        <f>'IU 1'!$H$94</f>
        <v>0</v>
      </c>
      <c r="D249" s="81">
        <f>'IU 2'!$H$94</f>
        <v>0</v>
      </c>
      <c r="E249" s="81">
        <f>'IU 3'!$H$94</f>
        <v>0</v>
      </c>
      <c r="F249" s="81">
        <f>'IU 4'!$H$94</f>
        <v>0</v>
      </c>
      <c r="G249" s="81">
        <f>'IU 5'!$H$94</f>
        <v>0</v>
      </c>
    </row>
    <row r="250" spans="1:7" x14ac:dyDescent="0.35">
      <c r="A250" s="1" t="s">
        <v>2265</v>
      </c>
      <c r="B250" s="367" t="s">
        <v>2266</v>
      </c>
      <c r="C250" s="81">
        <f>'IU 1'!$K$94</f>
        <v>0</v>
      </c>
      <c r="D250" s="81">
        <f>'IU 2'!$K$94</f>
        <v>0</v>
      </c>
      <c r="E250" s="81">
        <f>'IU 3'!$K$94</f>
        <v>0</v>
      </c>
      <c r="F250" s="81">
        <f>'IU 4'!$K$94</f>
        <v>0</v>
      </c>
      <c r="G250" s="81">
        <f>'IU 5'!$K$94</f>
        <v>0</v>
      </c>
    </row>
    <row r="251" spans="1:7" x14ac:dyDescent="0.35">
      <c r="A251" s="1" t="s">
        <v>2267</v>
      </c>
      <c r="B251" s="367" t="s">
        <v>2268</v>
      </c>
      <c r="C251" s="841">
        <f>'IU 1'!$M$94</f>
        <v>0</v>
      </c>
      <c r="D251" s="841">
        <f>'IU 2'!$M$94</f>
        <v>0</v>
      </c>
      <c r="E251" s="841">
        <f>'IU 3'!$M$94</f>
        <v>0</v>
      </c>
      <c r="F251" s="841">
        <f>'IU 4'!$M$94</f>
        <v>0</v>
      </c>
      <c r="G251" s="841">
        <f>'IU 5'!$M$94</f>
        <v>0</v>
      </c>
    </row>
    <row r="252" spans="1:7" x14ac:dyDescent="0.35">
      <c r="A252" s="1" t="s">
        <v>2269</v>
      </c>
      <c r="B252" s="367" t="s">
        <v>2270</v>
      </c>
      <c r="C252" s="81">
        <f>'IU 1'!$N$94</f>
        <v>0</v>
      </c>
      <c r="D252" s="81">
        <f>'IU 2'!$N$94</f>
        <v>0</v>
      </c>
      <c r="E252" s="81">
        <f>'IU 3'!$N$94</f>
        <v>0</v>
      </c>
      <c r="F252" s="81">
        <f>'IU 4'!$N$94</f>
        <v>0</v>
      </c>
      <c r="G252" s="81">
        <f>'IU 5'!$N$94</f>
        <v>0</v>
      </c>
    </row>
    <row r="253" spans="1:7" x14ac:dyDescent="0.35">
      <c r="A253" s="1" t="s">
        <v>2271</v>
      </c>
      <c r="B253" s="367" t="s">
        <v>2272</v>
      </c>
      <c r="C253" s="81">
        <f>'IU 1'!$R$94</f>
        <v>0</v>
      </c>
      <c r="D253" s="81">
        <f>'IU 2'!$R$94</f>
        <v>0</v>
      </c>
      <c r="E253" s="81">
        <f>'IU 3'!$R$94</f>
        <v>0</v>
      </c>
      <c r="F253" s="81">
        <f>'IU 4'!$R$94</f>
        <v>0</v>
      </c>
      <c r="G253" s="81">
        <f>'IU 5'!$R$94</f>
        <v>0</v>
      </c>
    </row>
    <row r="254" spans="1:7" x14ac:dyDescent="0.35">
      <c r="A254" s="1" t="s">
        <v>2273</v>
      </c>
      <c r="B254" s="839" t="s">
        <v>2274</v>
      </c>
      <c r="C254" s="81">
        <f>'IU 1'!$D$96</f>
        <v>0</v>
      </c>
      <c r="D254" s="81">
        <f>'IU 2'!$D$96</f>
        <v>0</v>
      </c>
      <c r="E254" s="81">
        <f>'IU 3'!$D$96</f>
        <v>0</v>
      </c>
      <c r="F254" s="81">
        <f>'IU 4'!$D$96</f>
        <v>0</v>
      </c>
      <c r="G254" s="81">
        <f>'IU 5'!$D$96</f>
        <v>0</v>
      </c>
    </row>
    <row r="255" spans="1:7" x14ac:dyDescent="0.35">
      <c r="A255" s="1" t="s">
        <v>2275</v>
      </c>
      <c r="B255" s="840" t="s">
        <v>2276</v>
      </c>
      <c r="C255" s="81">
        <f>'IU 1'!$F$96</f>
        <v>0</v>
      </c>
      <c r="D255" s="81">
        <f>'IU 2'!$F$96</f>
        <v>0</v>
      </c>
      <c r="E255" s="81">
        <f>'IU 3'!$F$96</f>
        <v>0</v>
      </c>
      <c r="F255" s="81">
        <f>'IU 4'!$F$96</f>
        <v>0</v>
      </c>
      <c r="G255" s="81">
        <f>'IU 5'!$F$96</f>
        <v>0</v>
      </c>
    </row>
    <row r="256" spans="1:7" x14ac:dyDescent="0.35">
      <c r="A256" s="1" t="s">
        <v>2277</v>
      </c>
      <c r="B256" s="840" t="s">
        <v>2278</v>
      </c>
      <c r="C256" s="81">
        <f>'IU 1'!$H$96</f>
        <v>0</v>
      </c>
      <c r="D256" s="81">
        <f>'IU 2'!$H$96</f>
        <v>0</v>
      </c>
      <c r="E256" s="81">
        <f>'IU 3'!$H$96</f>
        <v>0</v>
      </c>
      <c r="F256" s="81">
        <f>'IU 4'!$H$96</f>
        <v>0</v>
      </c>
      <c r="G256" s="81">
        <f>'IU 5'!$H$96</f>
        <v>0</v>
      </c>
    </row>
    <row r="257" spans="1:7" x14ac:dyDescent="0.35">
      <c r="A257" s="1" t="s">
        <v>2279</v>
      </c>
      <c r="B257" s="367" t="s">
        <v>2280</v>
      </c>
      <c r="C257" s="81">
        <f>'IU 1'!$K$96</f>
        <v>0</v>
      </c>
      <c r="D257" s="81">
        <f>'IU 2'!$K$96</f>
        <v>0</v>
      </c>
      <c r="E257" s="81">
        <f>'IU 3'!$K$96</f>
        <v>0</v>
      </c>
      <c r="F257" s="81">
        <f>'IU 4'!$K$96</f>
        <v>0</v>
      </c>
      <c r="G257" s="81">
        <f>'IU 5'!$K$96</f>
        <v>0</v>
      </c>
    </row>
    <row r="258" spans="1:7" x14ac:dyDescent="0.35">
      <c r="A258" s="1" t="s">
        <v>2281</v>
      </c>
      <c r="B258" s="367" t="s">
        <v>2282</v>
      </c>
      <c r="C258" s="841">
        <f>'IU 1'!$M$96</f>
        <v>0</v>
      </c>
      <c r="D258" s="841">
        <f>'IU 2'!$M$96</f>
        <v>0</v>
      </c>
      <c r="E258" s="841">
        <f>'IU 3'!$M$96</f>
        <v>0</v>
      </c>
      <c r="F258" s="841">
        <f>'IU 4'!$M$96</f>
        <v>0</v>
      </c>
      <c r="G258" s="841">
        <f>'IU 5'!$M$96</f>
        <v>0</v>
      </c>
    </row>
    <row r="259" spans="1:7" x14ac:dyDescent="0.35">
      <c r="A259" s="1" t="s">
        <v>2283</v>
      </c>
      <c r="B259" s="367" t="s">
        <v>2284</v>
      </c>
      <c r="C259" s="81">
        <f>'IU 1'!$N$96</f>
        <v>0</v>
      </c>
      <c r="D259" s="81">
        <f>'IU 2'!$N$96</f>
        <v>0</v>
      </c>
      <c r="E259" s="81">
        <f>'IU 3'!$N$96</f>
        <v>0</v>
      </c>
      <c r="F259" s="81">
        <f>'IU 4'!$N$96</f>
        <v>0</v>
      </c>
      <c r="G259" s="81">
        <f>'IU 5'!$N$96</f>
        <v>0</v>
      </c>
    </row>
    <row r="260" spans="1:7" x14ac:dyDescent="0.35">
      <c r="A260" s="1" t="s">
        <v>2285</v>
      </c>
      <c r="B260" s="367" t="s">
        <v>2286</v>
      </c>
      <c r="C260" s="81">
        <f>'IU 1'!$R$96</f>
        <v>0</v>
      </c>
      <c r="D260" s="81">
        <f>'IU 2'!$R$96</f>
        <v>0</v>
      </c>
      <c r="E260" s="81">
        <f>'IU 3'!$R$96</f>
        <v>0</v>
      </c>
      <c r="F260" s="81">
        <f>'IU 4'!$R$96</f>
        <v>0</v>
      </c>
      <c r="G260" s="81">
        <f>'IU 5'!$R$96</f>
        <v>0</v>
      </c>
    </row>
    <row r="261" spans="1:7" x14ac:dyDescent="0.35">
      <c r="A261" s="1" t="s">
        <v>2287</v>
      </c>
      <c r="B261" s="839" t="s">
        <v>2288</v>
      </c>
      <c r="C261" s="81">
        <f>'IU 1'!$D$98</f>
        <v>0</v>
      </c>
      <c r="D261" s="81">
        <f>'IU 2'!$D$98</f>
        <v>0</v>
      </c>
      <c r="E261" s="81">
        <f>'IU 3'!$D$98</f>
        <v>0</v>
      </c>
      <c r="F261" s="81">
        <f>'IU 4'!$D$98</f>
        <v>0</v>
      </c>
      <c r="G261" s="81">
        <f>'IU 5'!$D$98</f>
        <v>0</v>
      </c>
    </row>
    <row r="262" spans="1:7" x14ac:dyDescent="0.35">
      <c r="A262" s="1" t="s">
        <v>2289</v>
      </c>
      <c r="B262" s="840" t="s">
        <v>2290</v>
      </c>
      <c r="C262" s="81">
        <f>'IU 1'!$F$98</f>
        <v>0</v>
      </c>
      <c r="D262" s="81">
        <f>'IU 2'!$F$98</f>
        <v>0</v>
      </c>
      <c r="E262" s="81">
        <f>'IU 3'!$F$98</f>
        <v>0</v>
      </c>
      <c r="F262" s="81">
        <f>'IU 4'!$F$98</f>
        <v>0</v>
      </c>
      <c r="G262" s="81">
        <f>'IU 5'!$F$98</f>
        <v>0</v>
      </c>
    </row>
    <row r="263" spans="1:7" x14ac:dyDescent="0.35">
      <c r="A263" s="1" t="s">
        <v>2291</v>
      </c>
      <c r="B263" s="840" t="s">
        <v>2292</v>
      </c>
      <c r="C263" s="81">
        <f>'IU 1'!$H$98</f>
        <v>0</v>
      </c>
      <c r="D263" s="81">
        <f>'IU 2'!$H$98</f>
        <v>0</v>
      </c>
      <c r="E263" s="81">
        <f>'IU 3'!$H$98</f>
        <v>0</v>
      </c>
      <c r="F263" s="81">
        <f>'IU 4'!$H$98</f>
        <v>0</v>
      </c>
      <c r="G263" s="81">
        <f>'IU 5'!$H$98</f>
        <v>0</v>
      </c>
    </row>
    <row r="264" spans="1:7" x14ac:dyDescent="0.35">
      <c r="A264" s="1" t="s">
        <v>2293</v>
      </c>
      <c r="B264" s="367" t="s">
        <v>2294</v>
      </c>
      <c r="C264" s="81">
        <f>'IU 1'!$K$98</f>
        <v>0</v>
      </c>
      <c r="D264" s="81">
        <f>'IU 2'!$K$98</f>
        <v>0</v>
      </c>
      <c r="E264" s="81">
        <f>'IU 3'!$K$98</f>
        <v>0</v>
      </c>
      <c r="F264" s="81">
        <f>'IU 4'!$K$98</f>
        <v>0</v>
      </c>
      <c r="G264" s="81">
        <f>'IU 5'!$K$98</f>
        <v>0</v>
      </c>
    </row>
    <row r="265" spans="1:7" x14ac:dyDescent="0.35">
      <c r="A265" s="1" t="s">
        <v>2295</v>
      </c>
      <c r="B265" s="367" t="s">
        <v>2296</v>
      </c>
      <c r="C265" s="841">
        <f>'IU 1'!$M$98</f>
        <v>0</v>
      </c>
      <c r="D265" s="841">
        <f>'IU 2'!$M$98</f>
        <v>0</v>
      </c>
      <c r="E265" s="841">
        <f>'IU 3'!$M$98</f>
        <v>0</v>
      </c>
      <c r="F265" s="841">
        <f>'IU 4'!$M$98</f>
        <v>0</v>
      </c>
      <c r="G265" s="841">
        <f>'IU 5'!$M$98</f>
        <v>0</v>
      </c>
    </row>
    <row r="266" spans="1:7" x14ac:dyDescent="0.35">
      <c r="A266" s="1" t="s">
        <v>2297</v>
      </c>
      <c r="B266" s="367" t="s">
        <v>2298</v>
      </c>
      <c r="C266" s="81">
        <f>'IU 1'!$N$98</f>
        <v>0</v>
      </c>
      <c r="D266" s="81">
        <f>'IU 2'!$N$98</f>
        <v>0</v>
      </c>
      <c r="E266" s="81">
        <f>'IU 3'!$N$98</f>
        <v>0</v>
      </c>
      <c r="F266" s="81">
        <f>'IU 4'!$N$98</f>
        <v>0</v>
      </c>
      <c r="G266" s="81">
        <f>'IU 5'!$N$98</f>
        <v>0</v>
      </c>
    </row>
    <row r="267" spans="1:7" x14ac:dyDescent="0.35">
      <c r="A267" s="1" t="s">
        <v>2299</v>
      </c>
      <c r="B267" s="367" t="s">
        <v>2300</v>
      </c>
      <c r="C267" s="81">
        <f>'IU 1'!$R$98</f>
        <v>0</v>
      </c>
      <c r="D267" s="81">
        <f>'IU 2'!$R$98</f>
        <v>0</v>
      </c>
      <c r="E267" s="81">
        <f>'IU 3'!$R$98</f>
        <v>0</v>
      </c>
      <c r="F267" s="81">
        <f>'IU 4'!$R$98</f>
        <v>0</v>
      </c>
      <c r="G267" s="81">
        <f>'IU 5'!$R$98</f>
        <v>0</v>
      </c>
    </row>
    <row r="268" spans="1:7" x14ac:dyDescent="0.35">
      <c r="A268" s="1" t="s">
        <v>2301</v>
      </c>
      <c r="B268" s="839" t="s">
        <v>2302</v>
      </c>
      <c r="C268" s="81">
        <f>'IU 1'!$D$100</f>
        <v>0</v>
      </c>
      <c r="D268" s="81">
        <f>'IU 2'!$D$100</f>
        <v>0</v>
      </c>
      <c r="E268" s="81">
        <f>'IU 3'!$D$100</f>
        <v>0</v>
      </c>
      <c r="F268" s="81">
        <f>'IU 4'!$D$100</f>
        <v>0</v>
      </c>
      <c r="G268" s="81">
        <f>'IU 5'!$D$100</f>
        <v>0</v>
      </c>
    </row>
    <row r="269" spans="1:7" x14ac:dyDescent="0.35">
      <c r="A269" s="1" t="s">
        <v>2303</v>
      </c>
      <c r="B269" s="840" t="s">
        <v>2304</v>
      </c>
      <c r="C269" s="81">
        <f>'IU 1'!$F$100</f>
        <v>0</v>
      </c>
      <c r="D269" s="81">
        <f>'IU 2'!$F$100</f>
        <v>0</v>
      </c>
      <c r="E269" s="81">
        <f>'IU 3'!$F$100</f>
        <v>0</v>
      </c>
      <c r="F269" s="81">
        <f>'IU 4'!$F$100</f>
        <v>0</v>
      </c>
      <c r="G269" s="81">
        <f>'IU 5'!$F$100</f>
        <v>0</v>
      </c>
    </row>
    <row r="270" spans="1:7" x14ac:dyDescent="0.35">
      <c r="A270" s="1" t="s">
        <v>2305</v>
      </c>
      <c r="B270" s="840" t="s">
        <v>2306</v>
      </c>
      <c r="C270" s="81">
        <f>'IU 1'!$H$100</f>
        <v>0</v>
      </c>
      <c r="D270" s="81">
        <f>'IU 2'!$H$100</f>
        <v>0</v>
      </c>
      <c r="E270" s="81">
        <f>'IU 3'!$H$100</f>
        <v>0</v>
      </c>
      <c r="F270" s="81">
        <f>'IU 4'!$H$100</f>
        <v>0</v>
      </c>
      <c r="G270" s="81">
        <f>'IU 5'!$H$100</f>
        <v>0</v>
      </c>
    </row>
    <row r="271" spans="1:7" x14ac:dyDescent="0.35">
      <c r="A271" s="1" t="s">
        <v>2307</v>
      </c>
      <c r="B271" s="367" t="s">
        <v>2308</v>
      </c>
      <c r="C271" s="81">
        <f>'IU 1'!$K$100</f>
        <v>0</v>
      </c>
      <c r="D271" s="81">
        <f>'IU 2'!$K$100</f>
        <v>0</v>
      </c>
      <c r="E271" s="81">
        <f>'IU 3'!$K$100</f>
        <v>0</v>
      </c>
      <c r="F271" s="81">
        <f>'IU 4'!$K$100</f>
        <v>0</v>
      </c>
      <c r="G271" s="81">
        <f>'IU 5'!$K$100</f>
        <v>0</v>
      </c>
    </row>
    <row r="272" spans="1:7" x14ac:dyDescent="0.35">
      <c r="A272" s="1" t="s">
        <v>2309</v>
      </c>
      <c r="B272" s="367" t="s">
        <v>2310</v>
      </c>
      <c r="C272" s="841">
        <f>'IU 1'!$M$100</f>
        <v>0</v>
      </c>
      <c r="D272" s="841">
        <f>'IU 2'!$M$100</f>
        <v>0</v>
      </c>
      <c r="E272" s="841">
        <f>'IU 3'!$M$100</f>
        <v>0</v>
      </c>
      <c r="F272" s="841">
        <f>'IU 4'!$M$100</f>
        <v>0</v>
      </c>
      <c r="G272" s="841">
        <f>'IU 5'!$M$100</f>
        <v>0</v>
      </c>
    </row>
    <row r="273" spans="1:7" x14ac:dyDescent="0.35">
      <c r="A273" s="1" t="s">
        <v>2311</v>
      </c>
      <c r="B273" s="367" t="s">
        <v>2312</v>
      </c>
      <c r="C273" s="81">
        <f>'IU 1'!$N$100</f>
        <v>0</v>
      </c>
      <c r="D273" s="81">
        <f>'IU 2'!$N$100</f>
        <v>0</v>
      </c>
      <c r="E273" s="81">
        <f>'IU 3'!$N$100</f>
        <v>0</v>
      </c>
      <c r="F273" s="81">
        <f>'IU 4'!$N$100</f>
        <v>0</v>
      </c>
      <c r="G273" s="81">
        <f>'IU 5'!$N$100</f>
        <v>0</v>
      </c>
    </row>
    <row r="274" spans="1:7" x14ac:dyDescent="0.35">
      <c r="A274" s="1" t="s">
        <v>2313</v>
      </c>
      <c r="B274" s="367" t="s">
        <v>2314</v>
      </c>
      <c r="C274" s="81">
        <f>'IU 1'!$R$100</f>
        <v>0</v>
      </c>
      <c r="D274" s="81">
        <f>'IU 2'!$R$100</f>
        <v>0</v>
      </c>
      <c r="E274" s="81">
        <f>'IU 3'!$R$100</f>
        <v>0</v>
      </c>
      <c r="F274" s="81">
        <f>'IU 4'!$R$100</f>
        <v>0</v>
      </c>
      <c r="G274" s="81">
        <f>'IU 5'!$R$100</f>
        <v>0</v>
      </c>
    </row>
    <row r="275" spans="1:7" x14ac:dyDescent="0.35">
      <c r="A275" s="1" t="s">
        <v>2315</v>
      </c>
      <c r="B275" s="839" t="s">
        <v>2316</v>
      </c>
      <c r="C275" s="81">
        <f>'IU 1'!$D$102</f>
        <v>0</v>
      </c>
      <c r="D275" s="81">
        <f>'IU 2'!$D$102</f>
        <v>0</v>
      </c>
      <c r="E275" s="81">
        <f>'IU 3'!$D$102</f>
        <v>0</v>
      </c>
      <c r="F275" s="81">
        <f>'IU 4'!$D$102</f>
        <v>0</v>
      </c>
      <c r="G275" s="81">
        <f>'IU 5'!$D$102</f>
        <v>0</v>
      </c>
    </row>
    <row r="276" spans="1:7" x14ac:dyDescent="0.35">
      <c r="A276" s="1" t="s">
        <v>2317</v>
      </c>
      <c r="B276" s="840" t="s">
        <v>2318</v>
      </c>
      <c r="C276" s="81">
        <f>'IU 1'!$F$102</f>
        <v>0</v>
      </c>
      <c r="D276" s="81">
        <f>'IU 2'!$F$102</f>
        <v>0</v>
      </c>
      <c r="E276" s="81">
        <f>'IU 3'!$F$102</f>
        <v>0</v>
      </c>
      <c r="F276" s="81">
        <f>'IU 4'!$F$102</f>
        <v>0</v>
      </c>
      <c r="G276" s="81">
        <f>'IU 5'!$F$102</f>
        <v>0</v>
      </c>
    </row>
    <row r="277" spans="1:7" x14ac:dyDescent="0.35">
      <c r="A277" s="1" t="s">
        <v>2319</v>
      </c>
      <c r="B277" s="840" t="s">
        <v>2320</v>
      </c>
      <c r="C277" s="81">
        <f>'IU 1'!$H$102</f>
        <v>0</v>
      </c>
      <c r="D277" s="81">
        <f>'IU 2'!$H$102</f>
        <v>0</v>
      </c>
      <c r="E277" s="81">
        <f>'IU 3'!$H$102</f>
        <v>0</v>
      </c>
      <c r="F277" s="81">
        <f>'IU 4'!$H$102</f>
        <v>0</v>
      </c>
      <c r="G277" s="81">
        <f>'IU 5'!$H$102</f>
        <v>0</v>
      </c>
    </row>
    <row r="278" spans="1:7" x14ac:dyDescent="0.35">
      <c r="A278" s="1" t="s">
        <v>2321</v>
      </c>
      <c r="B278" s="367" t="s">
        <v>2322</v>
      </c>
      <c r="C278" s="81">
        <f>'IU 1'!$K$102</f>
        <v>0</v>
      </c>
      <c r="D278" s="81">
        <f>'IU 2'!$K$102</f>
        <v>0</v>
      </c>
      <c r="E278" s="81">
        <f>'IU 3'!$K$102</f>
        <v>0</v>
      </c>
      <c r="F278" s="81">
        <f>'IU 4'!$K$102</f>
        <v>0</v>
      </c>
      <c r="G278" s="81">
        <f>'IU 5'!$K$102</f>
        <v>0</v>
      </c>
    </row>
    <row r="279" spans="1:7" x14ac:dyDescent="0.35">
      <c r="A279" s="1" t="s">
        <v>2323</v>
      </c>
      <c r="B279" s="367" t="s">
        <v>2324</v>
      </c>
      <c r="C279" s="841">
        <f>'IU 1'!$M$102</f>
        <v>0</v>
      </c>
      <c r="D279" s="841">
        <f>'IU 2'!$M$102</f>
        <v>0</v>
      </c>
      <c r="E279" s="841">
        <f>'IU 3'!$M$102</f>
        <v>0</v>
      </c>
      <c r="F279" s="841">
        <f>'IU 4'!$M$102</f>
        <v>0</v>
      </c>
      <c r="G279" s="841">
        <f>'IU 5'!$M$102</f>
        <v>0</v>
      </c>
    </row>
    <row r="280" spans="1:7" x14ac:dyDescent="0.35">
      <c r="A280" s="1" t="s">
        <v>2325</v>
      </c>
      <c r="B280" s="367" t="s">
        <v>2326</v>
      </c>
      <c r="C280" s="81">
        <f>'IU 1'!$N$102</f>
        <v>0</v>
      </c>
      <c r="D280" s="81">
        <f>'IU 2'!$N$102</f>
        <v>0</v>
      </c>
      <c r="E280" s="81">
        <f>'IU 3'!$N$102</f>
        <v>0</v>
      </c>
      <c r="F280" s="81">
        <f>'IU 4'!$N$102</f>
        <v>0</v>
      </c>
      <c r="G280" s="81">
        <f>'IU 5'!$N$102</f>
        <v>0</v>
      </c>
    </row>
    <row r="281" spans="1:7" x14ac:dyDescent="0.35">
      <c r="A281" s="1" t="s">
        <v>2327</v>
      </c>
      <c r="B281" s="367" t="s">
        <v>2328</v>
      </c>
      <c r="C281" s="81">
        <f>'IU 1'!$R$102</f>
        <v>0</v>
      </c>
      <c r="D281" s="81">
        <f>'IU 2'!$R$102</f>
        <v>0</v>
      </c>
      <c r="E281" s="81">
        <f>'IU 3'!$R$102</f>
        <v>0</v>
      </c>
      <c r="F281" s="81">
        <f>'IU 4'!$R$102</f>
        <v>0</v>
      </c>
      <c r="G281" s="81">
        <f>'IU 5'!$R$102</f>
        <v>0</v>
      </c>
    </row>
    <row r="282" spans="1:7" x14ac:dyDescent="0.35">
      <c r="A282" s="1" t="s">
        <v>2329</v>
      </c>
      <c r="B282" s="367" t="s">
        <v>2330</v>
      </c>
      <c r="C282" s="81">
        <f>'IU 1'!$D$105</f>
        <v>0</v>
      </c>
      <c r="D282" s="81">
        <f>'IU 2'!$D$105</f>
        <v>0</v>
      </c>
      <c r="E282" s="81">
        <f>'IU 3'!$D$105</f>
        <v>0</v>
      </c>
      <c r="F282" s="81">
        <f>'IU 4'!$D$105</f>
        <v>0</v>
      </c>
      <c r="G282" s="81">
        <f>'IU 5'!$D$105</f>
        <v>0</v>
      </c>
    </row>
    <row r="283" spans="1:7" x14ac:dyDescent="0.35">
      <c r="A283" s="1" t="s">
        <v>2331</v>
      </c>
      <c r="B283" s="367" t="s">
        <v>2332</v>
      </c>
      <c r="C283" s="81">
        <f>'IU 1'!$D$110</f>
        <v>0</v>
      </c>
      <c r="D283" s="81">
        <f>'IU 2'!$D$110</f>
        <v>0</v>
      </c>
      <c r="E283" s="81">
        <f>'IU 3'!$D$110</f>
        <v>0</v>
      </c>
      <c r="F283" s="81">
        <f>'IU 4'!$D$110</f>
        <v>0</v>
      </c>
      <c r="G283" s="81">
        <f>'IU 5'!$D$110</f>
        <v>0</v>
      </c>
    </row>
    <row r="284" spans="1:7" x14ac:dyDescent="0.35">
      <c r="A284" s="1" t="s">
        <v>2333</v>
      </c>
      <c r="B284" s="367" t="s">
        <v>2334</v>
      </c>
      <c r="C284" s="81">
        <f>'IU 1'!$F$110</f>
        <v>0</v>
      </c>
      <c r="D284" s="81">
        <f>'IU 2'!$F$110</f>
        <v>0</v>
      </c>
      <c r="E284" s="81">
        <f>'IU 3'!$F$110</f>
        <v>0</v>
      </c>
      <c r="F284" s="81">
        <f>'IU 4'!$F$110</f>
        <v>0</v>
      </c>
      <c r="G284" s="81">
        <f>'IU 5'!$F$110</f>
        <v>0</v>
      </c>
    </row>
    <row r="285" spans="1:7" x14ac:dyDescent="0.35">
      <c r="A285" s="1" t="s">
        <v>2335</v>
      </c>
      <c r="B285" s="367" t="s">
        <v>2336</v>
      </c>
      <c r="C285" s="81">
        <f>'IU 1'!$G$110</f>
        <v>0</v>
      </c>
      <c r="D285" s="81">
        <f>'IU 2'!$G$110</f>
        <v>0</v>
      </c>
      <c r="E285" s="81">
        <f>'IU 3'!$G$110</f>
        <v>0</v>
      </c>
      <c r="F285" s="81">
        <f>'IU 4'!$G$110</f>
        <v>0</v>
      </c>
      <c r="G285" s="81">
        <f>'IU 5'!$G$110</f>
        <v>0</v>
      </c>
    </row>
    <row r="286" spans="1:7" x14ac:dyDescent="0.35">
      <c r="A286" s="1" t="s">
        <v>2337</v>
      </c>
      <c r="B286" s="367" t="s">
        <v>2338</v>
      </c>
      <c r="C286" s="81">
        <f>'IU 1'!$H$110</f>
        <v>0</v>
      </c>
      <c r="D286" s="81">
        <f>'IU 2'!$H$110</f>
        <v>0</v>
      </c>
      <c r="E286" s="81">
        <f>'IU 3'!$H$110</f>
        <v>0</v>
      </c>
      <c r="F286" s="81">
        <f>'IU 4'!$H$110</f>
        <v>0</v>
      </c>
      <c r="G286" s="81">
        <f>'IU 5'!$H$110</f>
        <v>0</v>
      </c>
    </row>
    <row r="287" spans="1:7" x14ac:dyDescent="0.35">
      <c r="A287" s="1" t="s">
        <v>2339</v>
      </c>
      <c r="B287" s="367" t="s">
        <v>2340</v>
      </c>
      <c r="C287" s="81">
        <f>'IU 1'!$J$110</f>
        <v>0</v>
      </c>
      <c r="D287" s="81">
        <f>'IU 2'!$J$110</f>
        <v>0</v>
      </c>
      <c r="E287" s="81">
        <f>'IU 3'!$J$110</f>
        <v>0</v>
      </c>
      <c r="F287" s="81">
        <f>'IU 4'!$J$110</f>
        <v>0</v>
      </c>
      <c r="G287" s="81">
        <f>'IU 5'!$J$110</f>
        <v>0</v>
      </c>
    </row>
    <row r="288" spans="1:7" x14ac:dyDescent="0.35">
      <c r="A288" s="1" t="s">
        <v>2341</v>
      </c>
      <c r="B288" s="367" t="s">
        <v>2342</v>
      </c>
      <c r="C288" s="81">
        <f>'IU 1'!$K$110</f>
        <v>0</v>
      </c>
      <c r="D288" s="81">
        <f>'IU 2'!$K$110</f>
        <v>0</v>
      </c>
      <c r="E288" s="81">
        <f>'IU 3'!$K$110</f>
        <v>0</v>
      </c>
      <c r="F288" s="81">
        <f>'IU 4'!$K$110</f>
        <v>0</v>
      </c>
      <c r="G288" s="81">
        <f>'IU 5'!$K$110</f>
        <v>0</v>
      </c>
    </row>
    <row r="289" spans="1:7" x14ac:dyDescent="0.35">
      <c r="A289" s="1" t="s">
        <v>2343</v>
      </c>
      <c r="B289" s="367" t="s">
        <v>2344</v>
      </c>
      <c r="C289" s="81">
        <f>'IU 1'!$M$110</f>
        <v>0</v>
      </c>
      <c r="D289" s="81">
        <f>'IU 2'!$M$110</f>
        <v>0</v>
      </c>
      <c r="E289" s="81">
        <f>'IU 3'!$M$110</f>
        <v>0</v>
      </c>
      <c r="F289" s="81">
        <f>'IU 4'!$M$110</f>
        <v>0</v>
      </c>
      <c r="G289" s="81">
        <f>'IU 5'!$M$110</f>
        <v>0</v>
      </c>
    </row>
    <row r="290" spans="1:7" x14ac:dyDescent="0.35">
      <c r="A290" s="1" t="s">
        <v>2345</v>
      </c>
      <c r="B290" s="367" t="s">
        <v>2346</v>
      </c>
      <c r="C290" s="81">
        <f>'IU 1'!$D$111</f>
        <v>0</v>
      </c>
      <c r="D290" s="81">
        <f>'IU 2'!$D$111</f>
        <v>0</v>
      </c>
      <c r="E290" s="81">
        <f>'IU 3'!$D$111</f>
        <v>0</v>
      </c>
      <c r="F290" s="81">
        <f>'IU 4'!$D$111</f>
        <v>0</v>
      </c>
      <c r="G290" s="81">
        <f>'IU 5'!$D$111</f>
        <v>0</v>
      </c>
    </row>
    <row r="291" spans="1:7" x14ac:dyDescent="0.35">
      <c r="A291" s="1" t="s">
        <v>2347</v>
      </c>
      <c r="B291" s="367" t="s">
        <v>2348</v>
      </c>
      <c r="C291" s="81">
        <f>'IU 1'!$F$111</f>
        <v>0</v>
      </c>
      <c r="D291" s="81">
        <f>'IU 2'!$F$111</f>
        <v>0</v>
      </c>
      <c r="E291" s="81">
        <f>'IU 3'!$F$111</f>
        <v>0</v>
      </c>
      <c r="F291" s="81">
        <f>'IU 4'!$F$111</f>
        <v>0</v>
      </c>
      <c r="G291" s="81">
        <f>'IU 5'!$F$111</f>
        <v>0</v>
      </c>
    </row>
    <row r="292" spans="1:7" x14ac:dyDescent="0.35">
      <c r="A292" s="1" t="s">
        <v>2349</v>
      </c>
      <c r="B292" s="367" t="s">
        <v>2350</v>
      </c>
      <c r="C292" s="81">
        <f>'IU 1'!$G$111</f>
        <v>0</v>
      </c>
      <c r="D292" s="81">
        <f>'IU 2'!$G$111</f>
        <v>0</v>
      </c>
      <c r="E292" s="81">
        <f>'IU 3'!$G$111</f>
        <v>0</v>
      </c>
      <c r="F292" s="81">
        <f>'IU 4'!$G$111</f>
        <v>0</v>
      </c>
      <c r="G292" s="81">
        <f>'IU 5'!$G$111</f>
        <v>0</v>
      </c>
    </row>
    <row r="293" spans="1:7" x14ac:dyDescent="0.35">
      <c r="A293" s="1" t="s">
        <v>2351</v>
      </c>
      <c r="B293" s="367" t="s">
        <v>2352</v>
      </c>
      <c r="C293" s="81">
        <f>'IU 1'!$H$111</f>
        <v>0</v>
      </c>
      <c r="D293" s="81">
        <f>'IU 2'!$H$111</f>
        <v>0</v>
      </c>
      <c r="E293" s="81">
        <f>'IU 3'!$H$111</f>
        <v>0</v>
      </c>
      <c r="F293" s="81">
        <f>'IU 4'!$H$111</f>
        <v>0</v>
      </c>
      <c r="G293" s="81">
        <f>'IU 5'!$H$111</f>
        <v>0</v>
      </c>
    </row>
    <row r="294" spans="1:7" x14ac:dyDescent="0.35">
      <c r="A294" s="1" t="s">
        <v>2353</v>
      </c>
      <c r="B294" s="367" t="s">
        <v>2354</v>
      </c>
      <c r="C294" s="81">
        <f>'IU 1'!$J$111</f>
        <v>0</v>
      </c>
      <c r="D294" s="81">
        <f>'IU 2'!$J$111</f>
        <v>0</v>
      </c>
      <c r="E294" s="81">
        <f>'IU 3'!$J$111</f>
        <v>0</v>
      </c>
      <c r="F294" s="81">
        <f>'IU 4'!$J$111</f>
        <v>0</v>
      </c>
      <c r="G294" s="81">
        <f>'IU 5'!$J$111</f>
        <v>0</v>
      </c>
    </row>
    <row r="295" spans="1:7" x14ac:dyDescent="0.35">
      <c r="A295" s="1" t="s">
        <v>2355</v>
      </c>
      <c r="B295" s="367" t="s">
        <v>2356</v>
      </c>
      <c r="C295" s="81">
        <f>'IU 1'!$K$111</f>
        <v>0</v>
      </c>
      <c r="D295" s="81">
        <f>'IU 2'!$K$111</f>
        <v>0</v>
      </c>
      <c r="E295" s="81">
        <f>'IU 3'!$K$111</f>
        <v>0</v>
      </c>
      <c r="F295" s="81">
        <f>'IU 4'!$K$111</f>
        <v>0</v>
      </c>
      <c r="G295" s="81">
        <f>'IU 5'!$K$111</f>
        <v>0</v>
      </c>
    </row>
    <row r="296" spans="1:7" x14ac:dyDescent="0.35">
      <c r="A296" s="1" t="s">
        <v>2357</v>
      </c>
      <c r="B296" s="367" t="s">
        <v>2358</v>
      </c>
      <c r="C296" s="81">
        <f>'IU 1'!$M$111</f>
        <v>0</v>
      </c>
      <c r="D296" s="81">
        <f>'IU 2'!$M$111</f>
        <v>0</v>
      </c>
      <c r="E296" s="81">
        <f>'IU 3'!$M$111</f>
        <v>0</v>
      </c>
      <c r="F296" s="81">
        <f>'IU 4'!$M$111</f>
        <v>0</v>
      </c>
      <c r="G296" s="81">
        <f>'IU 5'!$M$111</f>
        <v>0</v>
      </c>
    </row>
    <row r="297" spans="1:7" x14ac:dyDescent="0.35">
      <c r="A297" s="1" t="s">
        <v>2359</v>
      </c>
      <c r="B297" s="367" t="s">
        <v>2360</v>
      </c>
      <c r="C297" s="81">
        <f>'IU 1'!$D$112</f>
        <v>0</v>
      </c>
      <c r="D297" s="81">
        <f>'IU 2'!$D$112</f>
        <v>0</v>
      </c>
      <c r="E297" s="81">
        <f>'IU 3'!$D$112</f>
        <v>0</v>
      </c>
      <c r="F297" s="81">
        <f>'IU 4'!$D$112</f>
        <v>0</v>
      </c>
      <c r="G297" s="81">
        <f>'IU 5'!$D$112</f>
        <v>0</v>
      </c>
    </row>
    <row r="298" spans="1:7" x14ac:dyDescent="0.35">
      <c r="A298" s="1" t="s">
        <v>2361</v>
      </c>
      <c r="B298" s="367" t="s">
        <v>2362</v>
      </c>
      <c r="C298" s="81">
        <f>'IU 1'!$F$112</f>
        <v>0</v>
      </c>
      <c r="D298" s="81">
        <f>'IU 2'!$F$112</f>
        <v>0</v>
      </c>
      <c r="E298" s="81">
        <f>'IU 3'!$F$112</f>
        <v>0</v>
      </c>
      <c r="F298" s="81">
        <f>'IU 4'!$F$112</f>
        <v>0</v>
      </c>
      <c r="G298" s="81">
        <f>'IU 5'!$F$112</f>
        <v>0</v>
      </c>
    </row>
    <row r="299" spans="1:7" x14ac:dyDescent="0.35">
      <c r="A299" s="1" t="s">
        <v>2363</v>
      </c>
      <c r="B299" s="367" t="s">
        <v>2364</v>
      </c>
      <c r="C299" s="81">
        <f>'IU 1'!$G$112</f>
        <v>0</v>
      </c>
      <c r="D299" s="81">
        <f>'IU 2'!$G$112</f>
        <v>0</v>
      </c>
      <c r="E299" s="81">
        <f>'IU 3'!$G$112</f>
        <v>0</v>
      </c>
      <c r="F299" s="81">
        <f>'IU 4'!$G$112</f>
        <v>0</v>
      </c>
      <c r="G299" s="81">
        <f>'IU 5'!$G$112</f>
        <v>0</v>
      </c>
    </row>
    <row r="300" spans="1:7" x14ac:dyDescent="0.35">
      <c r="A300" s="1" t="s">
        <v>2365</v>
      </c>
      <c r="B300" s="367" t="s">
        <v>2366</v>
      </c>
      <c r="C300" s="81">
        <f>'IU 1'!$H$112</f>
        <v>0</v>
      </c>
      <c r="D300" s="81">
        <f>'IU 2'!$H$112</f>
        <v>0</v>
      </c>
      <c r="E300" s="81">
        <f>'IU 3'!$H$112</f>
        <v>0</v>
      </c>
      <c r="F300" s="81">
        <f>'IU 4'!$H$112</f>
        <v>0</v>
      </c>
      <c r="G300" s="81">
        <f>'IU 5'!$H$112</f>
        <v>0</v>
      </c>
    </row>
    <row r="301" spans="1:7" x14ac:dyDescent="0.35">
      <c r="A301" s="1" t="s">
        <v>2367</v>
      </c>
      <c r="B301" s="367" t="s">
        <v>2368</v>
      </c>
      <c r="C301" s="81">
        <f>'IU 1'!$J$112</f>
        <v>0</v>
      </c>
      <c r="D301" s="81">
        <f>'IU 2'!$J$112</f>
        <v>0</v>
      </c>
      <c r="E301" s="81">
        <f>'IU 3'!$J$112</f>
        <v>0</v>
      </c>
      <c r="F301" s="81">
        <f>'IU 4'!$J$112</f>
        <v>0</v>
      </c>
      <c r="G301" s="81">
        <f>'IU 5'!$J$112</f>
        <v>0</v>
      </c>
    </row>
    <row r="302" spans="1:7" x14ac:dyDescent="0.35">
      <c r="A302" s="1" t="s">
        <v>2369</v>
      </c>
      <c r="B302" s="367" t="s">
        <v>2370</v>
      </c>
      <c r="C302" s="81">
        <f>'IU 1'!$K$112</f>
        <v>0</v>
      </c>
      <c r="D302" s="81">
        <f>'IU 2'!$K$112</f>
        <v>0</v>
      </c>
      <c r="E302" s="81">
        <f>'IU 3'!$K$112</f>
        <v>0</v>
      </c>
      <c r="F302" s="81">
        <f>'IU 4'!$K$112</f>
        <v>0</v>
      </c>
      <c r="G302" s="81">
        <f>'IU 5'!$K$112</f>
        <v>0</v>
      </c>
    </row>
    <row r="303" spans="1:7" x14ac:dyDescent="0.35">
      <c r="A303" s="1" t="s">
        <v>2371</v>
      </c>
      <c r="B303" s="367" t="s">
        <v>2372</v>
      </c>
      <c r="C303" s="81">
        <f>'IU 1'!$M$112</f>
        <v>0</v>
      </c>
      <c r="D303" s="81">
        <f>'IU 2'!$M$112</f>
        <v>0</v>
      </c>
      <c r="E303" s="81">
        <f>'IU 3'!$M$112</f>
        <v>0</v>
      </c>
      <c r="F303" s="81">
        <f>'IU 4'!$M$112</f>
        <v>0</v>
      </c>
      <c r="G303" s="81">
        <f>'IU 5'!$M$112</f>
        <v>0</v>
      </c>
    </row>
    <row r="304" spans="1:7" x14ac:dyDescent="0.35">
      <c r="A304" s="1" t="s">
        <v>2373</v>
      </c>
      <c r="B304" s="367" t="s">
        <v>2374</v>
      </c>
      <c r="C304" s="81">
        <f>'IU 1'!$D$113</f>
        <v>0</v>
      </c>
      <c r="D304" s="81">
        <f>'IU 2'!$D$113</f>
        <v>0</v>
      </c>
      <c r="E304" s="81">
        <f>'IU 3'!$D$113</f>
        <v>0</v>
      </c>
      <c r="F304" s="81">
        <f>'IU 4'!$D$113</f>
        <v>0</v>
      </c>
      <c r="G304" s="81">
        <f>'IU 5'!$D$113</f>
        <v>0</v>
      </c>
    </row>
    <row r="305" spans="1:7" x14ac:dyDescent="0.35">
      <c r="A305" s="1" t="s">
        <v>2375</v>
      </c>
      <c r="B305" s="367" t="s">
        <v>2376</v>
      </c>
      <c r="C305" s="81">
        <f>'IU 1'!$F$113</f>
        <v>0</v>
      </c>
      <c r="D305" s="81">
        <f>'IU 2'!$F$113</f>
        <v>0</v>
      </c>
      <c r="E305" s="81">
        <f>'IU 3'!$F$113</f>
        <v>0</v>
      </c>
      <c r="F305" s="81">
        <f>'IU 4'!$F$113</f>
        <v>0</v>
      </c>
      <c r="G305" s="81">
        <f>'IU 5'!$F$113</f>
        <v>0</v>
      </c>
    </row>
    <row r="306" spans="1:7" x14ac:dyDescent="0.35">
      <c r="A306" s="1" t="s">
        <v>2377</v>
      </c>
      <c r="B306" s="367" t="s">
        <v>2378</v>
      </c>
      <c r="C306" s="81">
        <f>'IU 1'!$G$113</f>
        <v>0</v>
      </c>
      <c r="D306" s="81">
        <f>'IU 2'!$G$113</f>
        <v>0</v>
      </c>
      <c r="E306" s="81">
        <f>'IU 3'!$G$113</f>
        <v>0</v>
      </c>
      <c r="F306" s="81">
        <f>'IU 4'!$G$113</f>
        <v>0</v>
      </c>
      <c r="G306" s="81">
        <f>'IU 5'!$G$113</f>
        <v>0</v>
      </c>
    </row>
    <row r="307" spans="1:7" x14ac:dyDescent="0.35">
      <c r="A307" s="1" t="s">
        <v>2379</v>
      </c>
      <c r="B307" s="367" t="s">
        <v>2380</v>
      </c>
      <c r="C307" s="81">
        <f>'IU 1'!$H$113</f>
        <v>0</v>
      </c>
      <c r="D307" s="81">
        <f>'IU 2'!$H$113</f>
        <v>0</v>
      </c>
      <c r="E307" s="81">
        <f>'IU 3'!$H$113</f>
        <v>0</v>
      </c>
      <c r="F307" s="81">
        <f>'IU 4'!$H$113</f>
        <v>0</v>
      </c>
      <c r="G307" s="81">
        <f>'IU 5'!$H$113</f>
        <v>0</v>
      </c>
    </row>
    <row r="308" spans="1:7" x14ac:dyDescent="0.35">
      <c r="A308" s="1" t="s">
        <v>2381</v>
      </c>
      <c r="B308" s="367" t="s">
        <v>2382</v>
      </c>
      <c r="C308" s="81">
        <f>'IU 1'!$J$113</f>
        <v>0</v>
      </c>
      <c r="D308" s="81">
        <f>'IU 2'!$J$113</f>
        <v>0</v>
      </c>
      <c r="E308" s="81">
        <f>'IU 3'!$J$113</f>
        <v>0</v>
      </c>
      <c r="F308" s="81">
        <f>'IU 4'!$J$113</f>
        <v>0</v>
      </c>
      <c r="G308" s="81">
        <f>'IU 5'!$J$113</f>
        <v>0</v>
      </c>
    </row>
    <row r="309" spans="1:7" x14ac:dyDescent="0.35">
      <c r="A309" s="1" t="s">
        <v>2383</v>
      </c>
      <c r="B309" s="367" t="s">
        <v>2384</v>
      </c>
      <c r="C309" s="81">
        <f>'IU 1'!$K$113</f>
        <v>0</v>
      </c>
      <c r="D309" s="81">
        <f>'IU 2'!$K$113</f>
        <v>0</v>
      </c>
      <c r="E309" s="81">
        <f>'IU 3'!$K$113</f>
        <v>0</v>
      </c>
      <c r="F309" s="81">
        <f>'IU 4'!$K$113</f>
        <v>0</v>
      </c>
      <c r="G309" s="81">
        <f>'IU 5'!$K$113</f>
        <v>0</v>
      </c>
    </row>
    <row r="310" spans="1:7" x14ac:dyDescent="0.35">
      <c r="A310" s="1" t="s">
        <v>2385</v>
      </c>
      <c r="B310" s="367" t="s">
        <v>2386</v>
      </c>
      <c r="C310" s="81">
        <f>'IU 1'!$M$113</f>
        <v>0</v>
      </c>
      <c r="D310" s="81">
        <f>'IU 2'!$M$113</f>
        <v>0</v>
      </c>
      <c r="E310" s="81">
        <f>'IU 3'!$M$113</f>
        <v>0</v>
      </c>
      <c r="F310" s="81">
        <f>'IU 4'!$M$113</f>
        <v>0</v>
      </c>
      <c r="G310" s="81">
        <f>'IU 5'!$M$113</f>
        <v>0</v>
      </c>
    </row>
    <row r="311" spans="1:7" x14ac:dyDescent="0.35">
      <c r="A311" s="1" t="s">
        <v>2387</v>
      </c>
      <c r="B311" s="367" t="s">
        <v>2388</v>
      </c>
      <c r="C311" s="81">
        <f>'IU 1'!$D$114</f>
        <v>0</v>
      </c>
      <c r="D311" s="81">
        <f>'IU 2'!$D$114</f>
        <v>0</v>
      </c>
      <c r="E311" s="81">
        <f>'IU 3'!$D$114</f>
        <v>0</v>
      </c>
      <c r="F311" s="81">
        <f>'IU 4'!$D$114</f>
        <v>0</v>
      </c>
      <c r="G311" s="81">
        <f>'IU 5'!$D$114</f>
        <v>0</v>
      </c>
    </row>
    <row r="312" spans="1:7" x14ac:dyDescent="0.35">
      <c r="A312" s="1" t="s">
        <v>2389</v>
      </c>
      <c r="B312" s="367" t="s">
        <v>2390</v>
      </c>
      <c r="C312" s="81">
        <f>'IU 1'!$F$114</f>
        <v>0</v>
      </c>
      <c r="D312" s="81">
        <f>'IU 2'!$F$114</f>
        <v>0</v>
      </c>
      <c r="E312" s="81">
        <f>'IU 3'!$F$114</f>
        <v>0</v>
      </c>
      <c r="F312" s="81">
        <f>'IU 4'!$F$114</f>
        <v>0</v>
      </c>
      <c r="G312" s="81">
        <f>'IU 5'!$F$114</f>
        <v>0</v>
      </c>
    </row>
    <row r="313" spans="1:7" x14ac:dyDescent="0.35">
      <c r="A313" s="1" t="s">
        <v>2391</v>
      </c>
      <c r="B313" s="367" t="s">
        <v>2392</v>
      </c>
      <c r="C313" s="81">
        <f>'IU 1'!$G$114</f>
        <v>0</v>
      </c>
      <c r="D313" s="81">
        <f>'IU 2'!$G$114</f>
        <v>0</v>
      </c>
      <c r="E313" s="81">
        <f>'IU 3'!$G$114</f>
        <v>0</v>
      </c>
      <c r="F313" s="81">
        <f>'IU 4'!$G$114</f>
        <v>0</v>
      </c>
      <c r="G313" s="81">
        <f>'IU 5'!$G$114</f>
        <v>0</v>
      </c>
    </row>
    <row r="314" spans="1:7" x14ac:dyDescent="0.35">
      <c r="A314" s="1" t="s">
        <v>2393</v>
      </c>
      <c r="B314" s="367" t="s">
        <v>2394</v>
      </c>
      <c r="C314" s="81">
        <f>'IU 1'!$H$114</f>
        <v>0</v>
      </c>
      <c r="D314" s="81">
        <f>'IU 2'!$H$114</f>
        <v>0</v>
      </c>
      <c r="E314" s="81">
        <f>'IU 3'!$H$114</f>
        <v>0</v>
      </c>
      <c r="F314" s="81">
        <f>'IU 4'!$H$114</f>
        <v>0</v>
      </c>
      <c r="G314" s="81">
        <f>'IU 5'!$H$114</f>
        <v>0</v>
      </c>
    </row>
    <row r="315" spans="1:7" x14ac:dyDescent="0.35">
      <c r="A315" s="1" t="s">
        <v>2395</v>
      </c>
      <c r="B315" s="367" t="s">
        <v>2396</v>
      </c>
      <c r="C315" s="81">
        <f>'IU 1'!$J$114</f>
        <v>0</v>
      </c>
      <c r="D315" s="81">
        <f>'IU 2'!$J$114</f>
        <v>0</v>
      </c>
      <c r="E315" s="81">
        <f>'IU 3'!$J$114</f>
        <v>0</v>
      </c>
      <c r="F315" s="81">
        <f>'IU 4'!$J$114</f>
        <v>0</v>
      </c>
      <c r="G315" s="81">
        <f>'IU 5'!$J$114</f>
        <v>0</v>
      </c>
    </row>
    <row r="316" spans="1:7" x14ac:dyDescent="0.35">
      <c r="A316" s="1" t="s">
        <v>2397</v>
      </c>
      <c r="B316" s="367" t="s">
        <v>2398</v>
      </c>
      <c r="C316" s="81">
        <f>'IU 1'!$K$114</f>
        <v>0</v>
      </c>
      <c r="D316" s="81">
        <f>'IU 2'!$K$114</f>
        <v>0</v>
      </c>
      <c r="E316" s="81">
        <f>'IU 3'!$K$114</f>
        <v>0</v>
      </c>
      <c r="F316" s="81">
        <f>'IU 4'!$K$114</f>
        <v>0</v>
      </c>
      <c r="G316" s="81">
        <f>'IU 5'!$K$114</f>
        <v>0</v>
      </c>
    </row>
    <row r="317" spans="1:7" x14ac:dyDescent="0.35">
      <c r="A317" s="1" t="s">
        <v>2399</v>
      </c>
      <c r="B317" s="367" t="s">
        <v>2400</v>
      </c>
      <c r="C317" s="81">
        <f>'IU 1'!$M$114</f>
        <v>0</v>
      </c>
      <c r="D317" s="81">
        <f>'IU 2'!$M$114</f>
        <v>0</v>
      </c>
      <c r="E317" s="81">
        <f>'IU 3'!$M$114</f>
        <v>0</v>
      </c>
      <c r="F317" s="81">
        <f>'IU 4'!$M$114</f>
        <v>0</v>
      </c>
      <c r="G317" s="81">
        <f>'IU 5'!$M$114</f>
        <v>0</v>
      </c>
    </row>
    <row r="318" spans="1:7" x14ac:dyDescent="0.35">
      <c r="A318" s="1" t="s">
        <v>2401</v>
      </c>
      <c r="B318" s="367" t="s">
        <v>2402</v>
      </c>
      <c r="C318" s="81">
        <f>'IU 1'!$D$115</f>
        <v>0</v>
      </c>
      <c r="D318" s="81">
        <f>'IU 2'!$D$115</f>
        <v>0</v>
      </c>
      <c r="E318" s="81">
        <f>'IU 3'!$D$115</f>
        <v>0</v>
      </c>
      <c r="F318" s="81">
        <f>'IU 4'!$D$115</f>
        <v>0</v>
      </c>
      <c r="G318" s="81">
        <f>'IU 5'!$D$115</f>
        <v>0</v>
      </c>
    </row>
    <row r="319" spans="1:7" x14ac:dyDescent="0.35">
      <c r="A319" s="1" t="s">
        <v>2403</v>
      </c>
      <c r="B319" s="367" t="s">
        <v>2404</v>
      </c>
      <c r="C319" s="81">
        <f>'IU 1'!$F$115</f>
        <v>0</v>
      </c>
      <c r="D319" s="81">
        <f>'IU 2'!$F$115</f>
        <v>0</v>
      </c>
      <c r="E319" s="81">
        <f>'IU 3'!$F$115</f>
        <v>0</v>
      </c>
      <c r="F319" s="81">
        <f>'IU 4'!$F$115</f>
        <v>0</v>
      </c>
      <c r="G319" s="81">
        <f>'IU 5'!$F$115</f>
        <v>0</v>
      </c>
    </row>
    <row r="320" spans="1:7" x14ac:dyDescent="0.35">
      <c r="A320" s="1" t="s">
        <v>2405</v>
      </c>
      <c r="B320" s="367" t="s">
        <v>2406</v>
      </c>
      <c r="C320" s="81">
        <f>'IU 1'!$G$115</f>
        <v>0</v>
      </c>
      <c r="D320" s="81">
        <f>'IU 2'!$G$115</f>
        <v>0</v>
      </c>
      <c r="E320" s="81">
        <f>'IU 3'!$G$115</f>
        <v>0</v>
      </c>
      <c r="F320" s="81">
        <f>'IU 4'!$G$115</f>
        <v>0</v>
      </c>
      <c r="G320" s="81">
        <f>'IU 5'!$G$115</f>
        <v>0</v>
      </c>
    </row>
    <row r="321" spans="1:7" x14ac:dyDescent="0.35">
      <c r="A321" s="1" t="s">
        <v>2407</v>
      </c>
      <c r="B321" s="367" t="s">
        <v>2408</v>
      </c>
      <c r="C321" s="81">
        <f>'IU 1'!$H$115</f>
        <v>0</v>
      </c>
      <c r="D321" s="81">
        <f>'IU 2'!$H$115</f>
        <v>0</v>
      </c>
      <c r="E321" s="81">
        <f>'IU 3'!$H$115</f>
        <v>0</v>
      </c>
      <c r="F321" s="81">
        <f>'IU 4'!$H$115</f>
        <v>0</v>
      </c>
      <c r="G321" s="81">
        <f>'IU 5'!$H$115</f>
        <v>0</v>
      </c>
    </row>
    <row r="322" spans="1:7" x14ac:dyDescent="0.35">
      <c r="A322" s="1" t="s">
        <v>2409</v>
      </c>
      <c r="B322" s="367" t="s">
        <v>2410</v>
      </c>
      <c r="C322" s="81">
        <f>'IU 1'!$J$115</f>
        <v>0</v>
      </c>
      <c r="D322" s="81">
        <f>'IU 2'!$J$115</f>
        <v>0</v>
      </c>
      <c r="E322" s="81">
        <f>'IU 3'!$J$115</f>
        <v>0</v>
      </c>
      <c r="F322" s="81">
        <f>'IU 4'!$J$115</f>
        <v>0</v>
      </c>
      <c r="G322" s="81">
        <f>'IU 5'!$J$115</f>
        <v>0</v>
      </c>
    </row>
    <row r="323" spans="1:7" x14ac:dyDescent="0.35">
      <c r="A323" s="1" t="s">
        <v>2411</v>
      </c>
      <c r="B323" s="367" t="s">
        <v>2412</v>
      </c>
      <c r="C323" s="81">
        <f>'IU 1'!$K$115</f>
        <v>0</v>
      </c>
      <c r="D323" s="81">
        <f>'IU 2'!$K$115</f>
        <v>0</v>
      </c>
      <c r="E323" s="81">
        <f>'IU 3'!$K$115</f>
        <v>0</v>
      </c>
      <c r="F323" s="81">
        <f>'IU 4'!$K$115</f>
        <v>0</v>
      </c>
      <c r="G323" s="81">
        <f>'IU 5'!$K$115</f>
        <v>0</v>
      </c>
    </row>
    <row r="324" spans="1:7" x14ac:dyDescent="0.35">
      <c r="A324" s="1" t="s">
        <v>2413</v>
      </c>
      <c r="B324" s="367" t="s">
        <v>2414</v>
      </c>
      <c r="C324" s="81">
        <f>'IU 1'!$M$115</f>
        <v>0</v>
      </c>
      <c r="D324" s="81">
        <f>'IU 2'!$M$115</f>
        <v>0</v>
      </c>
      <c r="E324" s="81">
        <f>'IU 3'!$M$115</f>
        <v>0</v>
      </c>
      <c r="F324" s="81">
        <f>'IU 4'!$M$115</f>
        <v>0</v>
      </c>
      <c r="G324" s="81">
        <f>'IU 5'!$M$115</f>
        <v>0</v>
      </c>
    </row>
    <row r="325" spans="1:7" x14ac:dyDescent="0.35">
      <c r="A325" s="1" t="s">
        <v>2415</v>
      </c>
      <c r="B325" s="367" t="s">
        <v>2416</v>
      </c>
      <c r="C325" s="81">
        <f>'IU 1'!$D$117</f>
        <v>0</v>
      </c>
      <c r="D325" s="81">
        <f>'IU 2'!$D$117</f>
        <v>0</v>
      </c>
      <c r="E325" s="81">
        <f>'IU 3'!$D$117</f>
        <v>0</v>
      </c>
      <c r="F325" s="81">
        <f>'IU 4'!$D$117</f>
        <v>0</v>
      </c>
      <c r="G325" s="81">
        <f>'IU 5'!$D$117</f>
        <v>0</v>
      </c>
    </row>
    <row r="326" spans="1:7" x14ac:dyDescent="0.35">
      <c r="A326" s="1" t="s">
        <v>2417</v>
      </c>
      <c r="B326" s="367" t="s">
        <v>2418</v>
      </c>
      <c r="C326" s="81">
        <f>'IU 1'!$F$117</f>
        <v>0</v>
      </c>
      <c r="D326" s="81">
        <f>'IU 2'!$F$117</f>
        <v>0</v>
      </c>
      <c r="E326" s="81">
        <f>'IU 3'!$F$117</f>
        <v>0</v>
      </c>
      <c r="F326" s="81">
        <f>'IU 4'!$F$117</f>
        <v>0</v>
      </c>
      <c r="G326" s="81">
        <f>'IU 5'!$F$117</f>
        <v>0</v>
      </c>
    </row>
    <row r="327" spans="1:7" x14ac:dyDescent="0.35">
      <c r="A327" s="1" t="s">
        <v>2419</v>
      </c>
      <c r="B327" s="367" t="s">
        <v>2420</v>
      </c>
      <c r="C327" s="81">
        <f>'IU 1'!$G$117</f>
        <v>0</v>
      </c>
      <c r="D327" s="81">
        <f>'IU 2'!$G$117</f>
        <v>0</v>
      </c>
      <c r="E327" s="81">
        <f>'IU 3'!$G$117</f>
        <v>0</v>
      </c>
      <c r="F327" s="81">
        <f>'IU 4'!$G$117</f>
        <v>0</v>
      </c>
      <c r="G327" s="81">
        <f>'IU 5'!$G$117</f>
        <v>0</v>
      </c>
    </row>
    <row r="328" spans="1:7" x14ac:dyDescent="0.35">
      <c r="A328" s="1" t="s">
        <v>2421</v>
      </c>
      <c r="B328" s="367" t="s">
        <v>2422</v>
      </c>
      <c r="C328" s="81">
        <f>'IU 1'!$H$117</f>
        <v>0</v>
      </c>
      <c r="D328" s="81">
        <f>'IU 2'!$H$117</f>
        <v>0</v>
      </c>
      <c r="E328" s="81">
        <f>'IU 3'!$H$117</f>
        <v>0</v>
      </c>
      <c r="F328" s="81">
        <f>'IU 4'!$H$117</f>
        <v>0</v>
      </c>
      <c r="G328" s="81">
        <f>'IU 5'!$H$117</f>
        <v>0</v>
      </c>
    </row>
    <row r="329" spans="1:7" x14ac:dyDescent="0.35">
      <c r="A329" s="1" t="s">
        <v>2423</v>
      </c>
      <c r="B329" s="367" t="s">
        <v>2424</v>
      </c>
      <c r="C329" s="81">
        <f>'IU 1'!$J$117</f>
        <v>0</v>
      </c>
      <c r="D329" s="81">
        <f>'IU 2'!$J$117</f>
        <v>0</v>
      </c>
      <c r="E329" s="81">
        <f>'IU 3'!$J$117</f>
        <v>0</v>
      </c>
      <c r="F329" s="81">
        <f>'IU 4'!$J$117</f>
        <v>0</v>
      </c>
      <c r="G329" s="81">
        <f>'IU 5'!$J$117</f>
        <v>0</v>
      </c>
    </row>
    <row r="330" spans="1:7" x14ac:dyDescent="0.35">
      <c r="A330" s="1" t="s">
        <v>2425</v>
      </c>
      <c r="B330" s="367" t="s">
        <v>2426</v>
      </c>
      <c r="C330" s="81">
        <f>'IU 1'!$K$117</f>
        <v>0</v>
      </c>
      <c r="D330" s="81">
        <f>'IU 2'!$K$117</f>
        <v>0</v>
      </c>
      <c r="E330" s="81">
        <f>'IU 3'!$K$117</f>
        <v>0</v>
      </c>
      <c r="F330" s="81">
        <f>'IU 4'!$K$117</f>
        <v>0</v>
      </c>
      <c r="G330" s="81">
        <f>'IU 5'!$K$117</f>
        <v>0</v>
      </c>
    </row>
    <row r="331" spans="1:7" x14ac:dyDescent="0.35">
      <c r="A331" s="1" t="s">
        <v>2427</v>
      </c>
      <c r="B331" s="367" t="s">
        <v>2428</v>
      </c>
      <c r="C331" s="81">
        <f>'IU 1'!$M$117</f>
        <v>0</v>
      </c>
      <c r="D331" s="81">
        <f>'IU 2'!$M$117</f>
        <v>0</v>
      </c>
      <c r="E331" s="81">
        <f>'IU 3'!$M$117</f>
        <v>0</v>
      </c>
      <c r="F331" s="81">
        <f>'IU 4'!$M$117</f>
        <v>0</v>
      </c>
      <c r="G331" s="81">
        <f>'IU 5'!$M$117</f>
        <v>0</v>
      </c>
    </row>
    <row r="332" spans="1:7" x14ac:dyDescent="0.35">
      <c r="A332" s="1" t="s">
        <v>2429</v>
      </c>
      <c r="B332" s="367" t="s">
        <v>2332</v>
      </c>
      <c r="C332" s="81">
        <f>'IU 1'!$D$118</f>
        <v>0</v>
      </c>
      <c r="D332" s="81">
        <f>'IU 2'!$D$118</f>
        <v>0</v>
      </c>
      <c r="E332" s="81">
        <f>'IU 3'!$D$118</f>
        <v>0</v>
      </c>
      <c r="F332" s="81">
        <f>'IU 4'!$D$118</f>
        <v>0</v>
      </c>
      <c r="G332" s="81">
        <f>'IU 5'!$D$118</f>
        <v>0</v>
      </c>
    </row>
    <row r="333" spans="1:7" x14ac:dyDescent="0.35">
      <c r="A333" s="1" t="s">
        <v>2430</v>
      </c>
      <c r="B333" s="367" t="s">
        <v>2431</v>
      </c>
      <c r="C333" s="81">
        <f>'IU 1'!$F$118</f>
        <v>0</v>
      </c>
      <c r="D333" s="81">
        <f>'IU 2'!$F$118</f>
        <v>0</v>
      </c>
      <c r="E333" s="81">
        <f>'IU 3'!$F$118</f>
        <v>0</v>
      </c>
      <c r="F333" s="81">
        <f>'IU 4'!$F$118</f>
        <v>0</v>
      </c>
      <c r="G333" s="81">
        <f>'IU 5'!$F$118</f>
        <v>0</v>
      </c>
    </row>
    <row r="334" spans="1:7" x14ac:dyDescent="0.35">
      <c r="A334" s="1" t="s">
        <v>2432</v>
      </c>
      <c r="B334" s="367" t="s">
        <v>2433</v>
      </c>
      <c r="C334" s="81">
        <f>'IU 1'!$G$118</f>
        <v>0</v>
      </c>
      <c r="D334" s="81">
        <f>'IU 2'!$G$118</f>
        <v>0</v>
      </c>
      <c r="E334" s="81">
        <f>'IU 3'!$G$118</f>
        <v>0</v>
      </c>
      <c r="F334" s="81">
        <f>'IU 4'!$G$118</f>
        <v>0</v>
      </c>
      <c r="G334" s="81">
        <f>'IU 5'!$G$118</f>
        <v>0</v>
      </c>
    </row>
    <row r="335" spans="1:7" x14ac:dyDescent="0.35">
      <c r="A335" s="1" t="s">
        <v>2434</v>
      </c>
      <c r="B335" s="367" t="s">
        <v>2435</v>
      </c>
      <c r="C335" s="81">
        <f>'IU 1'!$H$118</f>
        <v>0</v>
      </c>
      <c r="D335" s="81">
        <f>'IU 2'!$H$118</f>
        <v>0</v>
      </c>
      <c r="E335" s="81">
        <f>'IU 3'!$H$118</f>
        <v>0</v>
      </c>
      <c r="F335" s="81">
        <f>'IU 4'!$H$118</f>
        <v>0</v>
      </c>
      <c r="G335" s="81">
        <f>'IU 5'!$H$118</f>
        <v>0</v>
      </c>
    </row>
    <row r="336" spans="1:7" x14ac:dyDescent="0.35">
      <c r="A336" s="1" t="s">
        <v>2436</v>
      </c>
      <c r="B336" s="367" t="s">
        <v>2437</v>
      </c>
      <c r="C336" s="81">
        <f>'IU 1'!$J$118</f>
        <v>0</v>
      </c>
      <c r="D336" s="81">
        <f>'IU 2'!$J$118</f>
        <v>0</v>
      </c>
      <c r="E336" s="81">
        <f>'IU 3'!$J$118</f>
        <v>0</v>
      </c>
      <c r="F336" s="81">
        <f>'IU 4'!$J$118</f>
        <v>0</v>
      </c>
      <c r="G336" s="81">
        <f>'IU 5'!$J$118</f>
        <v>0</v>
      </c>
    </row>
    <row r="337" spans="1:7" x14ac:dyDescent="0.35">
      <c r="A337" s="1" t="s">
        <v>2438</v>
      </c>
      <c r="B337" s="367" t="s">
        <v>2439</v>
      </c>
      <c r="C337" s="81">
        <f>'IU 1'!$K$118</f>
        <v>0</v>
      </c>
      <c r="D337" s="81">
        <f>'IU 2'!$K$118</f>
        <v>0</v>
      </c>
      <c r="E337" s="81">
        <f>'IU 3'!$K$118</f>
        <v>0</v>
      </c>
      <c r="F337" s="81">
        <f>'IU 4'!$K$118</f>
        <v>0</v>
      </c>
      <c r="G337" s="81">
        <f>'IU 5'!$K$118</f>
        <v>0</v>
      </c>
    </row>
    <row r="338" spans="1:7" x14ac:dyDescent="0.35">
      <c r="A338" s="1" t="s">
        <v>2440</v>
      </c>
      <c r="B338" s="367" t="s">
        <v>2441</v>
      </c>
      <c r="C338" s="81">
        <f>'IU 1'!$M$118</f>
        <v>0</v>
      </c>
      <c r="D338" s="81">
        <f>'IU 2'!$M$118</f>
        <v>0</v>
      </c>
      <c r="E338" s="81">
        <f>'IU 3'!$M$118</f>
        <v>0</v>
      </c>
      <c r="F338" s="81">
        <f>'IU 4'!$M$118</f>
        <v>0</v>
      </c>
      <c r="G338" s="81">
        <f>'IU 5'!$M$118</f>
        <v>0</v>
      </c>
    </row>
    <row r="339" spans="1:7" x14ac:dyDescent="0.35">
      <c r="A339" s="1" t="s">
        <v>2442</v>
      </c>
      <c r="B339" s="367" t="s">
        <v>2443</v>
      </c>
      <c r="C339" s="81">
        <f>'IU 1'!$D$121</f>
        <v>0</v>
      </c>
      <c r="D339" s="81">
        <f>'IU 2'!$D$121</f>
        <v>0</v>
      </c>
      <c r="E339" s="81">
        <f>'IU 3'!$D$121</f>
        <v>0</v>
      </c>
      <c r="F339" s="81">
        <f>'IU 4'!$D$121</f>
        <v>0</v>
      </c>
      <c r="G339" s="81">
        <f>'IU 5'!$D$121</f>
        <v>0</v>
      </c>
    </row>
  </sheetData>
  <phoneticPr fontId="12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2B17-61B2-4B41-B9BE-308A1C01433A}">
  <sheetPr codeName="Foglio14"/>
  <dimension ref="A1:M218"/>
  <sheetViews>
    <sheetView workbookViewId="0">
      <selection activeCell="I99" sqref="I99:M102"/>
    </sheetView>
  </sheetViews>
  <sheetFormatPr defaultColWidth="8.83203125" defaultRowHeight="15.5" x14ac:dyDescent="0.35"/>
  <cols>
    <col min="1" max="1" width="21" customWidth="1"/>
    <col min="2" max="5" width="8.5" style="566" customWidth="1"/>
    <col min="6" max="6" width="8.5" style="566"/>
    <col min="8" max="8" width="21.5" customWidth="1"/>
    <col min="9" max="13" width="8.5" style="566"/>
  </cols>
  <sheetData>
    <row r="1" spans="1:13" s="81" customFormat="1" x14ac:dyDescent="0.35">
      <c r="A1" s="85" t="s">
        <v>2444</v>
      </c>
      <c r="B1" s="587" t="s">
        <v>384</v>
      </c>
      <c r="C1" s="587" t="s">
        <v>385</v>
      </c>
      <c r="D1" s="587" t="s">
        <v>386</v>
      </c>
      <c r="E1" s="587" t="s">
        <v>387</v>
      </c>
      <c r="F1" s="587" t="s">
        <v>388</v>
      </c>
      <c r="H1" s="513" t="s">
        <v>2445</v>
      </c>
      <c r="I1" s="586" t="s">
        <v>384</v>
      </c>
      <c r="J1" s="586" t="s">
        <v>385</v>
      </c>
      <c r="K1" s="586" t="s">
        <v>386</v>
      </c>
      <c r="L1" s="586" t="s">
        <v>387</v>
      </c>
      <c r="M1" s="586" t="s">
        <v>388</v>
      </c>
    </row>
    <row r="2" spans="1:13" x14ac:dyDescent="0.35">
      <c r="A2" s="530" t="s">
        <v>381</v>
      </c>
      <c r="B2" s="577">
        <f>'Costs (Tier 1)'!AW38</f>
        <v>0</v>
      </c>
      <c r="C2" s="577">
        <f>'Costs (Tier 1)'!AY38</f>
        <v>0</v>
      </c>
      <c r="D2" s="577">
        <f>'Costs (Tier 1)'!BA38</f>
        <v>0</v>
      </c>
      <c r="E2" s="577">
        <f>'Costs (Tier 1)'!BC38</f>
        <v>0</v>
      </c>
      <c r="F2" s="577">
        <f>'Costs (Tier 1)'!BE38</f>
        <v>0</v>
      </c>
      <c r="H2" s="530" t="s">
        <v>381</v>
      </c>
      <c r="I2" s="577">
        <f>'Costs (Tier 2)'!R22</f>
        <v>0</v>
      </c>
      <c r="J2" s="577">
        <f>'Costs (Tier 2)'!S22</f>
        <v>0</v>
      </c>
      <c r="K2" s="577">
        <f>'Costs (Tier 2)'!T22</f>
        <v>0</v>
      </c>
      <c r="L2" s="577">
        <f>'Costs (Tier 2)'!U22</f>
        <v>0</v>
      </c>
      <c r="M2" s="577">
        <f>'Costs (Tier 2)'!V22</f>
        <v>0</v>
      </c>
    </row>
    <row r="3" spans="1:13" x14ac:dyDescent="0.35">
      <c r="A3" s="469" t="s">
        <v>2446</v>
      </c>
      <c r="B3" s="566">
        <f>'Costs (Tier 1)'!AW14</f>
        <v>0</v>
      </c>
      <c r="C3" s="566">
        <f>'Costs (Tier 1)'!AY14</f>
        <v>0</v>
      </c>
      <c r="D3" s="566">
        <f>'Costs (Tier 1)'!BA14</f>
        <v>0</v>
      </c>
      <c r="E3" s="566">
        <f>'Costs (Tier 1)'!BC14</f>
        <v>0</v>
      </c>
      <c r="F3" s="566">
        <f>'Costs (Tier 1)'!BE14</f>
        <v>0</v>
      </c>
      <c r="H3" s="469" t="s">
        <v>2446</v>
      </c>
      <c r="I3" s="577">
        <f>'Costs (Tier 2)'!$R35</f>
        <v>0</v>
      </c>
      <c r="J3" s="577">
        <f>'Costs (Tier 2)'!$S35</f>
        <v>0</v>
      </c>
      <c r="K3" s="577">
        <f>'Costs (Tier 2)'!$T35</f>
        <v>0</v>
      </c>
      <c r="L3" s="577">
        <f>'Costs (Tier 2)'!$U35</f>
        <v>0</v>
      </c>
      <c r="M3" s="577">
        <f>'Costs (Tier 2)'!$V35</f>
        <v>0</v>
      </c>
    </row>
    <row r="4" spans="1:13" x14ac:dyDescent="0.35">
      <c r="A4" s="530" t="s">
        <v>2447</v>
      </c>
      <c r="B4" s="577">
        <f>'Costs (Tier 1)'!$AS$55</f>
        <v>0</v>
      </c>
      <c r="C4" s="577">
        <f>'Costs (Tier 1)'!$AS$57</f>
        <v>0</v>
      </c>
      <c r="D4" s="577">
        <f>'Costs (Tier 1)'!$AS$59</f>
        <v>0</v>
      </c>
      <c r="E4" s="577">
        <f>'Costs (Tier 1)'!$AS$61</f>
        <v>0</v>
      </c>
      <c r="F4" s="577">
        <f>'Costs (Tier 1)'!$AS$63</f>
        <v>0</v>
      </c>
      <c r="H4" s="530" t="s">
        <v>2447</v>
      </c>
      <c r="I4" s="577">
        <f>'Costs (Tier 2)'!$R$48</f>
        <v>0</v>
      </c>
      <c r="J4" s="577">
        <f>'Costs (Tier 2)'!$S$48</f>
        <v>0</v>
      </c>
      <c r="K4" s="577">
        <f>'Costs (Tier 2)'!$T$48</f>
        <v>0</v>
      </c>
      <c r="L4" s="577">
        <f>'Costs (Tier 2)'!$U$48</f>
        <v>0</v>
      </c>
      <c r="M4" s="577">
        <f>'Costs (Tier 2)'!$V$48</f>
        <v>0</v>
      </c>
    </row>
    <row r="5" spans="1:13" x14ac:dyDescent="0.35">
      <c r="A5" s="530" t="s">
        <v>659</v>
      </c>
      <c r="B5" s="577">
        <f>'Costs (Tier 1)'!$AS$72</f>
        <v>0</v>
      </c>
      <c r="C5" s="577">
        <f>'Costs (Tier 1)'!$AS$74</f>
        <v>0</v>
      </c>
      <c r="D5" s="577">
        <f>'Costs (Tier 1)'!$AS$76</f>
        <v>0</v>
      </c>
      <c r="E5" s="577">
        <f>'Costs (Tier 1)'!$AS$78</f>
        <v>0</v>
      </c>
      <c r="F5" s="577">
        <f>'Costs (Tier 1)'!$AS$80</f>
        <v>0</v>
      </c>
      <c r="H5" s="469" t="s">
        <v>659</v>
      </c>
      <c r="I5" s="577">
        <f>'Costs (Tier 2)'!$R$62</f>
        <v>0</v>
      </c>
      <c r="J5" s="577">
        <f>'Costs (Tier 2)'!$S$62</f>
        <v>0</v>
      </c>
      <c r="K5" s="577">
        <f>'Costs (Tier 2)'!$T$62</f>
        <v>0</v>
      </c>
      <c r="L5" s="577">
        <f>'Costs (Tier 2)'!$U$62</f>
        <v>0</v>
      </c>
      <c r="M5" s="577">
        <f>'Costs (Tier 2)'!$V$62</f>
        <v>0</v>
      </c>
    </row>
    <row r="6" spans="1:13" x14ac:dyDescent="0.35">
      <c r="A6" s="530" t="s">
        <v>671</v>
      </c>
      <c r="B6" s="577">
        <f>'Costs (Tier 1)'!$AS$89</f>
        <v>0</v>
      </c>
      <c r="C6" s="577">
        <f>'Costs (Tier 1)'!$AS$91</f>
        <v>0</v>
      </c>
      <c r="D6" s="577">
        <f>'Costs (Tier 1)'!$AS$93</f>
        <v>0</v>
      </c>
      <c r="E6" s="577">
        <f>'Costs (Tier 1)'!$AS$95</f>
        <v>0</v>
      </c>
      <c r="F6" s="577">
        <f>'Costs (Tier 1)'!$AS$97</f>
        <v>0</v>
      </c>
      <c r="H6" s="469" t="s">
        <v>671</v>
      </c>
      <c r="I6" s="577">
        <f>'Costs (Tier 2)'!$R$75</f>
        <v>0</v>
      </c>
      <c r="J6" s="577">
        <f>'Costs (Tier 2)'!$S$75</f>
        <v>0</v>
      </c>
      <c r="K6" s="577">
        <f>'Costs (Tier 2)'!$T$75</f>
        <v>0</v>
      </c>
      <c r="L6" s="577">
        <f>'Costs (Tier 2)'!$U$75</f>
        <v>0</v>
      </c>
      <c r="M6" s="577">
        <f>'Costs (Tier 2)'!$V$75</f>
        <v>0</v>
      </c>
    </row>
    <row r="7" spans="1:13" x14ac:dyDescent="0.35">
      <c r="A7" s="530" t="s">
        <v>687</v>
      </c>
      <c r="B7" s="577">
        <f>'Costs (Tier 1)'!$AS$106</f>
        <v>0</v>
      </c>
      <c r="C7" s="577">
        <f>'Costs (Tier 1)'!$AS$110</f>
        <v>0</v>
      </c>
      <c r="D7" s="577">
        <f>'Costs (Tier 1)'!$AS$114</f>
        <v>0</v>
      </c>
      <c r="E7" s="577">
        <f>'Costs (Tier 1)'!$AS$118</f>
        <v>0</v>
      </c>
      <c r="F7" s="577">
        <f>'Costs (Tier 1)'!$AS$122</f>
        <v>0</v>
      </c>
      <c r="H7" s="469" t="s">
        <v>687</v>
      </c>
      <c r="I7" s="577">
        <f>'Costs (Tier 2)'!$R$108</f>
        <v>0</v>
      </c>
      <c r="J7" s="577">
        <f>'Costs (Tier 2)'!$S$108</f>
        <v>0</v>
      </c>
      <c r="K7" s="577">
        <f>'Costs (Tier 2)'!$T$108</f>
        <v>0</v>
      </c>
      <c r="L7" s="577">
        <f>'Costs (Tier 2)'!$U$108</f>
        <v>0</v>
      </c>
      <c r="M7" s="577">
        <f>'Costs (Tier 2)'!$V$108</f>
        <v>0</v>
      </c>
    </row>
    <row r="8" spans="1:13" x14ac:dyDescent="0.35">
      <c r="A8" s="530" t="s">
        <v>2448</v>
      </c>
      <c r="B8" s="577">
        <f>'Costs (Tier 1)'!$AS$151</f>
        <v>0</v>
      </c>
      <c r="C8" s="577">
        <f>'Costs (Tier 1)'!$AS$151</f>
        <v>0</v>
      </c>
      <c r="D8" s="577">
        <f>'Costs (Tier 1)'!$AS$151</f>
        <v>0</v>
      </c>
      <c r="E8" s="577">
        <f>'Costs (Tier 1)'!$AS$151</f>
        <v>0</v>
      </c>
      <c r="F8" s="577">
        <f>'Costs (Tier 1)'!$AS$151</f>
        <v>0</v>
      </c>
      <c r="H8" s="530" t="s">
        <v>2448</v>
      </c>
      <c r="I8" s="566">
        <f>'Costs (Tier 2)'!$Q$137</f>
        <v>0</v>
      </c>
      <c r="J8" s="566">
        <f>'Costs (Tier 2)'!$Q$137</f>
        <v>0</v>
      </c>
      <c r="K8" s="566">
        <f>'Costs (Tier 2)'!$Q$137</f>
        <v>0</v>
      </c>
      <c r="L8" s="566">
        <f>'Costs (Tier 2)'!$Q$137</f>
        <v>0</v>
      </c>
      <c r="M8" s="566">
        <f>'Costs (Tier 2)'!$Q$137</f>
        <v>0</v>
      </c>
    </row>
    <row r="9" spans="1:13" x14ac:dyDescent="0.35">
      <c r="A9" s="530" t="s">
        <v>2449</v>
      </c>
      <c r="B9" s="577">
        <f>'Costs (Tier 1)'!$AS$158</f>
        <v>0</v>
      </c>
      <c r="C9" s="577">
        <f>'Costs (Tier 1)'!$AS$158</f>
        <v>0</v>
      </c>
      <c r="D9" s="577">
        <f>'Costs (Tier 1)'!$AS$158</f>
        <v>0</v>
      </c>
      <c r="E9" s="577">
        <f>'Costs (Tier 1)'!$AS$158</f>
        <v>0</v>
      </c>
      <c r="F9" s="577">
        <f>'Costs (Tier 1)'!$AS$158</f>
        <v>0</v>
      </c>
      <c r="H9" s="530" t="s">
        <v>2449</v>
      </c>
      <c r="I9" s="566">
        <f>'Costs (Tier 2)'!$Q$155</f>
        <v>0</v>
      </c>
      <c r="J9" s="566">
        <f>'Costs (Tier 2)'!$Q$155</f>
        <v>0</v>
      </c>
      <c r="K9" s="566">
        <f>'Costs (Tier 2)'!$Q$155</f>
        <v>0</v>
      </c>
      <c r="L9" s="566">
        <f>'Costs (Tier 2)'!$Q$155</f>
        <v>0</v>
      </c>
      <c r="M9" s="566">
        <f>'Costs (Tier 2)'!$Q$155</f>
        <v>0</v>
      </c>
    </row>
    <row r="10" spans="1:13" s="538" customFormat="1" x14ac:dyDescent="0.35">
      <c r="A10" s="551" t="s">
        <v>2450</v>
      </c>
      <c r="B10" s="842">
        <f>'Costs (Tier 1)'!$AS$135</f>
        <v>0</v>
      </c>
      <c r="C10" s="842">
        <f>'Costs (Tier 1)'!$AS$137</f>
        <v>0</v>
      </c>
      <c r="D10" s="842">
        <f>'Costs (Tier 1)'!$AS$139</f>
        <v>0</v>
      </c>
      <c r="E10" s="842">
        <f>'Costs (Tier 1)'!$AS$141</f>
        <v>0</v>
      </c>
      <c r="F10" s="842">
        <f>'Costs (Tier 1)'!$AS$143</f>
        <v>0</v>
      </c>
      <c r="H10" s="551" t="s">
        <v>2450</v>
      </c>
      <c r="I10" s="843">
        <f>'Costs (Tier 2)'!$R$127</f>
        <v>0</v>
      </c>
      <c r="J10" s="843">
        <f>'Costs (Tier 2)'!$S$127</f>
        <v>0</v>
      </c>
      <c r="K10" s="843">
        <f>'Costs (Tier 2)'!$T$127</f>
        <v>0</v>
      </c>
      <c r="L10" s="843">
        <f>'Costs (Tier 2)'!$U$127</f>
        <v>0</v>
      </c>
      <c r="M10" s="843">
        <f>'Costs (Tier 2)'!$V$127</f>
        <v>0</v>
      </c>
    </row>
    <row r="11" spans="1:13" x14ac:dyDescent="0.35">
      <c r="A11" s="530" t="s">
        <v>2451</v>
      </c>
      <c r="B11" s="577">
        <f>'Costs (Tier 1)'!$AW$39</f>
        <v>0</v>
      </c>
      <c r="C11" s="577">
        <f>'Costs (Tier 1)'!$AY$39</f>
        <v>0</v>
      </c>
      <c r="D11" s="577">
        <f>'Costs (Tier 1)'!$BA$39</f>
        <v>0</v>
      </c>
      <c r="E11" s="577">
        <f>'Costs (Tier 1)'!$BC$39</f>
        <v>0</v>
      </c>
      <c r="F11" s="577">
        <f>'Costs (Tier 1)'!$BE$39</f>
        <v>0</v>
      </c>
      <c r="H11" s="537" t="s">
        <v>2451</v>
      </c>
      <c r="I11" s="577">
        <f>'Costs (Tier 2)'!$R$25</f>
        <v>0</v>
      </c>
      <c r="J11" s="577">
        <f>'Costs (Tier 2)'!$S$25</f>
        <v>0</v>
      </c>
      <c r="K11" s="577">
        <f>'Costs (Tier 2)'!$T$25</f>
        <v>0</v>
      </c>
      <c r="L11" s="577">
        <f>'Costs (Tier 2)'!$U$25</f>
        <v>0</v>
      </c>
      <c r="M11" s="577">
        <f>'Costs (Tier 2)'!$V$25</f>
        <v>0</v>
      </c>
    </row>
    <row r="12" spans="1:13" x14ac:dyDescent="0.35">
      <c r="A12" s="530" t="s">
        <v>2452</v>
      </c>
      <c r="B12" s="577">
        <f>'Costs (Tier 1)'!$AW$15</f>
        <v>0</v>
      </c>
      <c r="C12" s="577">
        <f>'Costs (Tier 1)'!$AY$15</f>
        <v>0</v>
      </c>
      <c r="D12" s="577">
        <f>'Costs (Tier 1)'!$BA$15</f>
        <v>0</v>
      </c>
      <c r="E12" s="577">
        <f>'Costs (Tier 1)'!$BC$15</f>
        <v>0</v>
      </c>
      <c r="F12" s="577">
        <f>'Costs (Tier 1)'!$BE$15</f>
        <v>0</v>
      </c>
      <c r="H12" s="537" t="s">
        <v>2453</v>
      </c>
      <c r="I12" s="577">
        <f>'Costs (Tier 2)'!$R$38</f>
        <v>0</v>
      </c>
      <c r="J12" s="577">
        <f>'Costs (Tier 2)'!$S$38</f>
        <v>0</v>
      </c>
      <c r="K12" s="577">
        <f>'Costs (Tier 2)'!$T$38</f>
        <v>0</v>
      </c>
      <c r="L12" s="577">
        <f>'Costs (Tier 2)'!$U$38</f>
        <v>0</v>
      </c>
      <c r="M12" s="577">
        <f>'Costs (Tier 2)'!$V$38</f>
        <v>0</v>
      </c>
    </row>
    <row r="13" spans="1:13" x14ac:dyDescent="0.35">
      <c r="A13" s="530" t="s">
        <v>2454</v>
      </c>
      <c r="B13" s="577">
        <f>'Costs (Tier 1)'!$AS$56</f>
        <v>0</v>
      </c>
      <c r="C13" s="577">
        <f>'Costs (Tier 1)'!$AS$58</f>
        <v>0</v>
      </c>
      <c r="D13" s="577">
        <f>'Costs (Tier 1)'!$AS$60</f>
        <v>0</v>
      </c>
      <c r="E13" s="577">
        <f>'Costs (Tier 1)'!$AS$62</f>
        <v>0</v>
      </c>
      <c r="F13" s="577">
        <f>'Costs (Tier 1)'!$AS$66</f>
        <v>0</v>
      </c>
      <c r="H13" s="469" t="s">
        <v>650</v>
      </c>
      <c r="I13" s="577">
        <f>'Costs (Tier 2)'!$R$51</f>
        <v>0</v>
      </c>
      <c r="J13" s="577">
        <f>'Costs (Tier 2)'!$S$51</f>
        <v>0</v>
      </c>
      <c r="K13" s="577">
        <f>'Costs (Tier 2)'!$T$51</f>
        <v>0</v>
      </c>
      <c r="L13" s="577">
        <f>'Costs (Tier 2)'!$U$51</f>
        <v>0</v>
      </c>
      <c r="M13" s="577">
        <f>'Costs (Tier 2)'!$V$51</f>
        <v>0</v>
      </c>
    </row>
    <row r="14" spans="1:13" x14ac:dyDescent="0.35">
      <c r="A14" s="530" t="s">
        <v>662</v>
      </c>
      <c r="B14" s="577">
        <f>'Costs (Tier 1)'!$AS$73</f>
        <v>0</v>
      </c>
      <c r="C14" s="577">
        <f>'Costs (Tier 1)'!$AS$75</f>
        <v>0</v>
      </c>
      <c r="D14" s="577">
        <f>'Costs (Tier 1)'!$AS$77</f>
        <v>0</v>
      </c>
      <c r="E14" s="577">
        <f>'Costs (Tier 1)'!$AS$79</f>
        <v>0</v>
      </c>
      <c r="F14" s="577">
        <f>'Costs (Tier 1)'!$AS$81</f>
        <v>0</v>
      </c>
      <c r="H14" s="469" t="s">
        <v>662</v>
      </c>
      <c r="I14" s="577">
        <f>'Costs (Tier 2)'!$R$65</f>
        <v>0</v>
      </c>
      <c r="J14" s="577">
        <f>'Costs (Tier 2)'!$S$65</f>
        <v>0</v>
      </c>
      <c r="K14" s="577">
        <f>'Costs (Tier 2)'!$T$65</f>
        <v>0</v>
      </c>
      <c r="L14" s="577">
        <f>'Costs (Tier 2)'!$U$65</f>
        <v>0</v>
      </c>
      <c r="M14" s="577">
        <f>'Costs (Tier 2)'!$V$65</f>
        <v>0</v>
      </c>
    </row>
    <row r="15" spans="1:13" x14ac:dyDescent="0.35">
      <c r="A15" s="530" t="s">
        <v>674</v>
      </c>
      <c r="B15" s="577">
        <f>'Costs (Tier 1)'!$AS$90</f>
        <v>0</v>
      </c>
      <c r="C15" s="577">
        <f>'Costs (Tier 1)'!$AS$92</f>
        <v>0</v>
      </c>
      <c r="D15" s="577">
        <f>'Costs (Tier 1)'!$AS$94</f>
        <v>0</v>
      </c>
      <c r="E15" s="577">
        <f>'Costs (Tier 1)'!$AS$96</f>
        <v>0</v>
      </c>
      <c r="F15" s="577">
        <f>'Costs (Tier 1)'!$AS$98</f>
        <v>0</v>
      </c>
      <c r="H15" s="469" t="s">
        <v>674</v>
      </c>
      <c r="I15" s="577">
        <f>'Costs (Tier 2)'!$R$78</f>
        <v>0</v>
      </c>
      <c r="J15" s="577">
        <f>'Costs (Tier 2)'!$S$78</f>
        <v>0</v>
      </c>
      <c r="K15" s="577">
        <f>'Costs (Tier 2)'!$T$78</f>
        <v>0</v>
      </c>
      <c r="L15" s="577">
        <f>'Costs (Tier 2)'!$U$78</f>
        <v>0</v>
      </c>
      <c r="M15" s="577">
        <f>'Costs (Tier 2)'!$V$78</f>
        <v>0</v>
      </c>
    </row>
    <row r="16" spans="1:13" x14ac:dyDescent="0.35">
      <c r="A16" s="530" t="s">
        <v>2455</v>
      </c>
      <c r="B16" s="577">
        <f>'Costs (Tier 1)'!$AS$107</f>
        <v>0</v>
      </c>
      <c r="C16" s="577">
        <f>'Costs (Tier 1)'!$AS$111</f>
        <v>0</v>
      </c>
      <c r="D16" s="577">
        <f>'Costs (Tier 1)'!$AS$115</f>
        <v>0</v>
      </c>
      <c r="E16" s="577">
        <f>'Costs (Tier 1)'!$AS$119</f>
        <v>0</v>
      </c>
      <c r="F16" s="577">
        <f>'Costs (Tier 1)'!$AS$123</f>
        <v>0</v>
      </c>
      <c r="H16" s="469" t="s">
        <v>2455</v>
      </c>
      <c r="I16" s="577">
        <f>'Costs (Tier 2)'!$R$109</f>
        <v>0</v>
      </c>
      <c r="J16" s="577">
        <f>'Costs (Tier 2)'!$S$109</f>
        <v>0</v>
      </c>
      <c r="K16" s="577">
        <f>'Costs (Tier 2)'!$T$109</f>
        <v>0</v>
      </c>
      <c r="L16" s="577">
        <f>'Costs (Tier 2)'!$U$109</f>
        <v>0</v>
      </c>
      <c r="M16" s="577">
        <f>'Costs (Tier 2)'!$V$109</f>
        <v>0</v>
      </c>
    </row>
    <row r="17" spans="1:13" x14ac:dyDescent="0.35">
      <c r="A17" s="530" t="s">
        <v>2456</v>
      </c>
      <c r="B17" s="577">
        <f>'Costs (Tier 1)'!$AS$108</f>
        <v>0</v>
      </c>
      <c r="C17" s="577">
        <f>'Costs (Tier 1)'!$AS$112</f>
        <v>0</v>
      </c>
      <c r="D17" s="577">
        <f>'Costs (Tier 1)'!$AS$116</f>
        <v>0</v>
      </c>
      <c r="E17" s="577">
        <f>'Costs (Tier 1)'!$AS$120</f>
        <v>0</v>
      </c>
      <c r="F17" s="577">
        <f>'Costs (Tier 1)'!$AS$124</f>
        <v>0</v>
      </c>
      <c r="H17" s="469" t="s">
        <v>2456</v>
      </c>
      <c r="I17" s="577">
        <f>'Costs (Tier 2)'!$R$110</f>
        <v>0</v>
      </c>
      <c r="J17" s="577">
        <f>'Costs (Tier 2)'!$S$110</f>
        <v>0</v>
      </c>
      <c r="K17" s="577">
        <f>'Costs (Tier 2)'!$T$110</f>
        <v>0</v>
      </c>
      <c r="L17" s="577">
        <f>'Costs (Tier 2)'!$U$110</f>
        <v>0</v>
      </c>
      <c r="M17" s="577">
        <f>'Costs (Tier 2)'!$V$110</f>
        <v>0</v>
      </c>
    </row>
    <row r="18" spans="1:13" x14ac:dyDescent="0.35">
      <c r="A18" s="530" t="s">
        <v>2457</v>
      </c>
      <c r="B18" s="577">
        <f>'Costs (Tier 1)'!$AS$152</f>
        <v>0</v>
      </c>
      <c r="C18" s="577">
        <f>'Costs (Tier 1)'!$AS$152</f>
        <v>0</v>
      </c>
      <c r="D18" s="577">
        <f>'Costs (Tier 1)'!$AS$152</f>
        <v>0</v>
      </c>
      <c r="E18" s="577">
        <f>'Costs (Tier 1)'!$AS$152</f>
        <v>0</v>
      </c>
      <c r="F18" s="577">
        <f>'Costs (Tier 1)'!$AS$152</f>
        <v>0</v>
      </c>
      <c r="H18" s="530" t="s">
        <v>2457</v>
      </c>
      <c r="I18" s="566">
        <f>'Costs (Tier 2)'!$Q$138</f>
        <v>0</v>
      </c>
      <c r="J18" s="566">
        <f>'Costs (Tier 2)'!$Q$138</f>
        <v>0</v>
      </c>
      <c r="K18" s="566">
        <f>'Costs (Tier 2)'!$Q$138</f>
        <v>0</v>
      </c>
      <c r="L18" s="566">
        <f>'Costs (Tier 2)'!$Q$138</f>
        <v>0</v>
      </c>
      <c r="M18" s="566">
        <f>'Costs (Tier 2)'!$Q$138</f>
        <v>0</v>
      </c>
    </row>
    <row r="19" spans="1:13" x14ac:dyDescent="0.35">
      <c r="A19" s="530" t="s">
        <v>2458</v>
      </c>
      <c r="B19" s="577">
        <f>'Costs (Tier 1)'!$AS$159</f>
        <v>0</v>
      </c>
      <c r="C19" s="577">
        <f>'Costs (Tier 1)'!$AS$159</f>
        <v>0</v>
      </c>
      <c r="D19" s="577">
        <f>'Costs (Tier 1)'!$AS$159</f>
        <v>0</v>
      </c>
      <c r="E19" s="577">
        <f>'Costs (Tier 1)'!$AS$159</f>
        <v>0</v>
      </c>
      <c r="F19" s="577">
        <f>'Costs (Tier 1)'!$AS$159</f>
        <v>0</v>
      </c>
      <c r="H19" s="530" t="s">
        <v>2458</v>
      </c>
      <c r="I19" s="566">
        <f>'Costs (Tier 2)'!$Q$158</f>
        <v>0</v>
      </c>
      <c r="J19" s="566">
        <f>'Costs (Tier 2)'!$Q$158</f>
        <v>0</v>
      </c>
      <c r="K19" s="566">
        <f>'Costs (Tier 2)'!$Q$158</f>
        <v>0</v>
      </c>
      <c r="L19" s="566">
        <f>'Costs (Tier 2)'!$Q$158</f>
        <v>0</v>
      </c>
      <c r="M19" s="566">
        <f>'Costs (Tier 2)'!$Q$158</f>
        <v>0</v>
      </c>
    </row>
    <row r="20" spans="1:13" s="538" customFormat="1" x14ac:dyDescent="0.35">
      <c r="A20" s="551" t="s">
        <v>2459</v>
      </c>
      <c r="B20" s="842">
        <f>'Costs (Tier 1)'!$AS$136</f>
        <v>0</v>
      </c>
      <c r="C20" s="842">
        <f>'Costs (Tier 1)'!$AS$138</f>
        <v>0</v>
      </c>
      <c r="D20" s="842">
        <f>'Costs (Tier 1)'!$AS$140</f>
        <v>0</v>
      </c>
      <c r="E20" s="842">
        <f>'Costs (Tier 1)'!$AS$142</f>
        <v>0</v>
      </c>
      <c r="F20" s="842">
        <f>'Costs (Tier 1)'!$AS$144</f>
        <v>0</v>
      </c>
      <c r="H20" s="551" t="s">
        <v>2459</v>
      </c>
      <c r="I20" s="843">
        <f>'Costs (Tier 2)'!$R$130</f>
        <v>0</v>
      </c>
      <c r="J20" s="843">
        <f>'Costs (Tier 2)'!$S$130</f>
        <v>0</v>
      </c>
      <c r="K20" s="843">
        <f>'Costs (Tier 2)'!$T$130</f>
        <v>0</v>
      </c>
      <c r="L20" s="843">
        <f>'Costs (Tier 2)'!$U$130</f>
        <v>0</v>
      </c>
      <c r="M20" s="843">
        <f>'Costs (Tier 2)'!$V$130</f>
        <v>0</v>
      </c>
    </row>
    <row r="21" spans="1:13" x14ac:dyDescent="0.35">
      <c r="A21" s="530" t="s">
        <v>2460</v>
      </c>
      <c r="B21" s="577" t="e">
        <f>'Costs (Tier 1)'!$AW$50</f>
        <v>#DIV/0!</v>
      </c>
      <c r="C21" s="577" t="e">
        <f>'Costs (Tier 1)'!$AY$50</f>
        <v>#DIV/0!</v>
      </c>
      <c r="D21" s="577" t="e">
        <f>'Costs (Tier 1)'!$BA$50</f>
        <v>#DIV/0!</v>
      </c>
      <c r="E21" s="577" t="e">
        <f>'Costs (Tier 1)'!$BC$50</f>
        <v>#DIV/0!</v>
      </c>
      <c r="F21" s="577" t="e">
        <f>'Costs (Tier 1)'!$BE$50</f>
        <v>#DIV/0!</v>
      </c>
      <c r="H21" s="530" t="s">
        <v>2460</v>
      </c>
      <c r="I21" s="577" t="e">
        <f>'Costs (Tier 2)'!$R$28</f>
        <v>#DIV/0!</v>
      </c>
      <c r="J21" s="577" t="e">
        <f>'Costs (Tier 2)'!$S$28</f>
        <v>#DIV/0!</v>
      </c>
      <c r="K21" s="577" t="e">
        <f>'Costs (Tier 2)'!$T$28</f>
        <v>#DIV/0!</v>
      </c>
      <c r="L21" s="577" t="e">
        <f>'Costs (Tier 2)'!$U$28</f>
        <v>#DIV/0!</v>
      </c>
      <c r="M21" s="577" t="e">
        <f>'Costs (Tier 2)'!$V$28</f>
        <v>#DIV/0!</v>
      </c>
    </row>
    <row r="22" spans="1:13" x14ac:dyDescent="0.35">
      <c r="A22" s="530" t="s">
        <v>2461</v>
      </c>
      <c r="B22" s="577" t="e">
        <f>'Costs (Tier 1)'!$AW$52</f>
        <v>#DIV/0!</v>
      </c>
      <c r="C22" s="577" t="e">
        <f>'Costs (Tier 1)'!$AY$52</f>
        <v>#DIV/0!</v>
      </c>
      <c r="D22" s="577" t="e">
        <f>'Costs (Tier 1)'!$BA$52</f>
        <v>#DIV/0!</v>
      </c>
      <c r="E22" s="577" t="e">
        <f>'Costs (Tier 1)'!$BC$52</f>
        <v>#DIV/0!</v>
      </c>
      <c r="F22" s="577" t="e">
        <f>'Costs (Tier 1)'!$BE$52</f>
        <v>#DIV/0!</v>
      </c>
      <c r="H22" s="530" t="s">
        <v>2461</v>
      </c>
      <c r="I22" s="577" t="e">
        <f>'Costs (Tier 2)'!$R$41</f>
        <v>#DIV/0!</v>
      </c>
      <c r="J22" s="577" t="e">
        <f>'Costs (Tier 2)'!$S$41</f>
        <v>#DIV/0!</v>
      </c>
      <c r="K22" s="577" t="e">
        <f>'Costs (Tier 2)'!$T$41</f>
        <v>#DIV/0!</v>
      </c>
      <c r="L22" s="577" t="e">
        <f>'Costs (Tier 2)'!$U$41</f>
        <v>#DIV/0!</v>
      </c>
      <c r="M22" s="577" t="e">
        <f>'Costs (Tier 2)'!$V$41</f>
        <v>#DIV/0!</v>
      </c>
    </row>
    <row r="23" spans="1:13" x14ac:dyDescent="0.35">
      <c r="A23" s="530" t="s">
        <v>2462</v>
      </c>
      <c r="B23" s="577" t="e">
        <f>'Costs (Tier 1)'!$AU$55</f>
        <v>#DIV/0!</v>
      </c>
      <c r="C23" s="577" t="e">
        <f>'Costs (Tier 1)'!$AU$57</f>
        <v>#DIV/0!</v>
      </c>
      <c r="D23" s="577" t="e">
        <f>'Costs (Tier 1)'!$AU$59</f>
        <v>#DIV/0!</v>
      </c>
      <c r="E23" s="577" t="e">
        <f>'Costs (Tier 1)'!$AU$61</f>
        <v>#DIV/0!</v>
      </c>
      <c r="F23" s="577" t="e">
        <f>'Costs (Tier 1)'!$AU$63</f>
        <v>#DIV/0!</v>
      </c>
      <c r="H23" s="530" t="s">
        <v>2462</v>
      </c>
      <c r="I23" s="577" t="e">
        <f>'Costs (Tier 2)'!$R$54</f>
        <v>#DIV/0!</v>
      </c>
      <c r="J23" s="577" t="e">
        <f>'Costs (Tier 2)'!$S$54</f>
        <v>#DIV/0!</v>
      </c>
      <c r="K23" s="577" t="e">
        <f>'Costs (Tier 2)'!$T$54</f>
        <v>#DIV/0!</v>
      </c>
      <c r="L23" s="577" t="e">
        <f>'Costs (Tier 2)'!$U$54</f>
        <v>#DIV/0!</v>
      </c>
      <c r="M23" s="577" t="e">
        <f>'Costs (Tier 2)'!$V$54</f>
        <v>#DIV/0!</v>
      </c>
    </row>
    <row r="24" spans="1:13" x14ac:dyDescent="0.35">
      <c r="A24" s="530" t="s">
        <v>2463</v>
      </c>
      <c r="B24" s="577" t="e">
        <f>'Costs (Tier 1)'!$AU$72</f>
        <v>#DIV/0!</v>
      </c>
      <c r="C24" s="577" t="e">
        <f>'Costs (Tier 1)'!$AU$74</f>
        <v>#DIV/0!</v>
      </c>
      <c r="D24" s="577" t="e">
        <f>'Costs (Tier 1)'!$AU$76</f>
        <v>#DIV/0!</v>
      </c>
      <c r="E24" s="577" t="e">
        <f>'Costs (Tier 1)'!$AU$78</f>
        <v>#DIV/0!</v>
      </c>
      <c r="F24" s="577" t="e">
        <f>'Costs (Tier 1)'!$AU$80</f>
        <v>#DIV/0!</v>
      </c>
      <c r="H24" s="530" t="s">
        <v>2463</v>
      </c>
      <c r="I24" s="577" t="e">
        <f>'Costs (Tier 2)'!$R$68</f>
        <v>#DIV/0!</v>
      </c>
      <c r="J24" s="577" t="e">
        <f>'Costs (Tier 2)'!$S$68</f>
        <v>#DIV/0!</v>
      </c>
      <c r="K24" s="577" t="e">
        <f>'Costs (Tier 2)'!$T$68</f>
        <v>#DIV/0!</v>
      </c>
      <c r="L24" s="577" t="e">
        <f>'Costs (Tier 2)'!$U$68</f>
        <v>#DIV/0!</v>
      </c>
      <c r="M24" s="577" t="e">
        <f>'Costs (Tier 2)'!$V$68</f>
        <v>#DIV/0!</v>
      </c>
    </row>
    <row r="25" spans="1:13" x14ac:dyDescent="0.35">
      <c r="A25" s="530" t="s">
        <v>2464</v>
      </c>
      <c r="B25" s="577" t="e">
        <f>'Costs (Tier 1)'!$AU$89</f>
        <v>#DIV/0!</v>
      </c>
      <c r="C25" s="577" t="e">
        <f>'Costs (Tier 1)'!$AU$91</f>
        <v>#DIV/0!</v>
      </c>
      <c r="D25" s="577" t="e">
        <f>'Costs (Tier 1)'!$AU$93</f>
        <v>#DIV/0!</v>
      </c>
      <c r="E25" s="577" t="e">
        <f>'Costs (Tier 1)'!$AU$95</f>
        <v>#DIV/0!</v>
      </c>
      <c r="F25" s="577" t="e">
        <f>'Costs (Tier 1)'!$AU$97</f>
        <v>#DIV/0!</v>
      </c>
      <c r="H25" s="530" t="s">
        <v>2464</v>
      </c>
      <c r="I25" s="577" t="e">
        <f>'Costs (Tier 2)'!$R$81</f>
        <v>#DIV/0!</v>
      </c>
      <c r="J25" s="577" t="e">
        <f>'Costs (Tier 2)'!$S$81</f>
        <v>#DIV/0!</v>
      </c>
      <c r="K25" s="577" t="e">
        <f>'Costs (Tier 2)'!$T$81</f>
        <v>#DIV/0!</v>
      </c>
      <c r="L25" s="577" t="e">
        <f>'Costs (Tier 2)'!$U$81</f>
        <v>#DIV/0!</v>
      </c>
      <c r="M25" s="577" t="e">
        <f>'Costs (Tier 2)'!$V$81</f>
        <v>#DIV/0!</v>
      </c>
    </row>
    <row r="26" spans="1:13" x14ac:dyDescent="0.35">
      <c r="A26" s="530" t="s">
        <v>2465</v>
      </c>
      <c r="B26" s="577" t="e">
        <f>'Costs (Tier 1)'!$AU$135</f>
        <v>#DIV/0!</v>
      </c>
      <c r="C26" s="577" t="e">
        <f>'Costs (Tier 1)'!$AU$137</f>
        <v>#DIV/0!</v>
      </c>
      <c r="D26" s="577" t="e">
        <f>'Costs (Tier 1)'!$AU$139</f>
        <v>#DIV/0!</v>
      </c>
      <c r="E26" s="577" t="e">
        <f>'Costs (Tier 1)'!$AU$141</f>
        <v>#DIV/0!</v>
      </c>
      <c r="F26" s="577" t="e">
        <f>'Costs (Tier 1)'!$AU$143</f>
        <v>#DIV/0!</v>
      </c>
      <c r="H26" s="530" t="s">
        <v>2465</v>
      </c>
      <c r="I26" s="577" t="e">
        <f>'Costs (Tier 2)'!$R$133</f>
        <v>#DIV/0!</v>
      </c>
      <c r="J26" s="577" t="e">
        <f>'Costs (Tier 2)'!$S$133</f>
        <v>#DIV/0!</v>
      </c>
      <c r="K26" s="577" t="e">
        <f>'Costs (Tier 2)'!$T$133</f>
        <v>#DIV/0!</v>
      </c>
      <c r="L26" s="577" t="e">
        <f>'Costs (Tier 2)'!$U$133</f>
        <v>#DIV/0!</v>
      </c>
      <c r="M26" s="577" t="e">
        <f>'Costs (Tier 2)'!$V$133</f>
        <v>#DIV/0!</v>
      </c>
    </row>
    <row r="27" spans="1:13" x14ac:dyDescent="0.35">
      <c r="A27" s="530" t="s">
        <v>2466</v>
      </c>
      <c r="B27" s="577">
        <f>'Costs (Tier 1)'!$AW$51</f>
        <v>0</v>
      </c>
      <c r="C27" s="577">
        <f>'Costs (Tier 1)'!$AY$51</f>
        <v>0</v>
      </c>
      <c r="D27" s="577">
        <f>'Costs (Tier 1)'!$BA$51</f>
        <v>0</v>
      </c>
      <c r="E27" s="577">
        <f>'Costs (Tier 1)'!$BC$51</f>
        <v>0</v>
      </c>
      <c r="F27" s="577">
        <f>'Costs (Tier 1)'!$BE$51</f>
        <v>0</v>
      </c>
      <c r="H27" s="530" t="s">
        <v>2466</v>
      </c>
      <c r="I27" s="577" t="e">
        <f>'Costs (Tier 2)'!$R$31</f>
        <v>#DIV/0!</v>
      </c>
      <c r="J27" s="577" t="e">
        <f>'Costs (Tier 2)'!$S$31</f>
        <v>#DIV/0!</v>
      </c>
      <c r="K27" s="577" t="e">
        <f>'Costs (Tier 2)'!$T$31</f>
        <v>#DIV/0!</v>
      </c>
      <c r="L27" s="577" t="e">
        <f>'Costs (Tier 2)'!$U$31</f>
        <v>#DIV/0!</v>
      </c>
      <c r="M27" s="577" t="e">
        <f>'Costs (Tier 2)'!$V$31</f>
        <v>#DIV/0!</v>
      </c>
    </row>
    <row r="28" spans="1:13" x14ac:dyDescent="0.35">
      <c r="A28" s="530" t="s">
        <v>2467</v>
      </c>
      <c r="B28" s="577" t="e">
        <f>'Costs (Tier 1)'!$AW$53</f>
        <v>#DIV/0!</v>
      </c>
      <c r="C28" s="577" t="e">
        <f>'Costs (Tier 1)'!$AY$53</f>
        <v>#DIV/0!</v>
      </c>
      <c r="D28" s="577" t="e">
        <f>'Costs (Tier 1)'!$BA$53</f>
        <v>#DIV/0!</v>
      </c>
      <c r="E28" s="577" t="e">
        <f>'Costs (Tier 1)'!$BC$53</f>
        <v>#DIV/0!</v>
      </c>
      <c r="F28" s="577" t="e">
        <f>'Costs (Tier 1)'!$BE$53</f>
        <v>#DIV/0!</v>
      </c>
      <c r="H28" s="530" t="s">
        <v>2467</v>
      </c>
      <c r="I28" s="577" t="e">
        <f>'Costs (Tier 2)'!$R$44</f>
        <v>#DIV/0!</v>
      </c>
      <c r="J28" s="577" t="e">
        <f>'Costs (Tier 2)'!$S$44</f>
        <v>#DIV/0!</v>
      </c>
      <c r="K28" s="577" t="e">
        <f>'Costs (Tier 2)'!$T$44</f>
        <v>#DIV/0!</v>
      </c>
      <c r="L28" s="577" t="e">
        <f>'Costs (Tier 2)'!$U$44</f>
        <v>#DIV/0!</v>
      </c>
      <c r="M28" s="577" t="e">
        <f>'Costs (Tier 2)'!$V$44</f>
        <v>#DIV/0!</v>
      </c>
    </row>
    <row r="29" spans="1:13" x14ac:dyDescent="0.35">
      <c r="A29" s="530" t="s">
        <v>2468</v>
      </c>
      <c r="B29" s="577" t="e">
        <f>'Costs (Tier 1)'!$AU$56</f>
        <v>#DIV/0!</v>
      </c>
      <c r="C29" s="577" t="e">
        <f>'Costs (Tier 1)'!$AU$58</f>
        <v>#DIV/0!</v>
      </c>
      <c r="D29" s="577" t="e">
        <f>'Costs (Tier 1)'!$AU$60</f>
        <v>#DIV/0!</v>
      </c>
      <c r="E29" s="577" t="e">
        <f>'Costs (Tier 1)'!$AU$62</f>
        <v>#DIV/0!</v>
      </c>
      <c r="F29" s="577" t="e">
        <f>'Costs (Tier 1)'!$AU$64</f>
        <v>#DIV/0!</v>
      </c>
      <c r="H29" s="530" t="s">
        <v>2468</v>
      </c>
      <c r="I29" s="577" t="e">
        <f>'Costs (Tier 2)'!$R$57</f>
        <v>#DIV/0!</v>
      </c>
      <c r="J29" s="577" t="e">
        <f>'Costs (Tier 2)'!$S$57</f>
        <v>#DIV/0!</v>
      </c>
      <c r="K29" s="577" t="e">
        <f>'Costs (Tier 2)'!$T$57</f>
        <v>#DIV/0!</v>
      </c>
      <c r="L29" s="577" t="e">
        <f>'Costs (Tier 2)'!$U$57</f>
        <v>#DIV/0!</v>
      </c>
      <c r="M29" s="577" t="e">
        <f>'Costs (Tier 2)'!$V$57</f>
        <v>#DIV/0!</v>
      </c>
    </row>
    <row r="30" spans="1:13" x14ac:dyDescent="0.35">
      <c r="A30" s="530" t="s">
        <v>2469</v>
      </c>
      <c r="B30" s="577" t="e">
        <f>'Costs (Tier 1)'!$AU$73</f>
        <v>#DIV/0!</v>
      </c>
      <c r="C30" s="577" t="e">
        <f>'Costs (Tier 1)'!$AU$75</f>
        <v>#DIV/0!</v>
      </c>
      <c r="D30" s="577" t="e">
        <f>'Costs (Tier 1)'!$AU$77</f>
        <v>#DIV/0!</v>
      </c>
      <c r="E30" s="577" t="e">
        <f>'Costs (Tier 1)'!$AU$79</f>
        <v>#DIV/0!</v>
      </c>
      <c r="F30" s="577" t="e">
        <f>'Costs (Tier 1)'!$AU$81</f>
        <v>#DIV/0!</v>
      </c>
      <c r="H30" s="530" t="s">
        <v>2469</v>
      </c>
      <c r="I30" s="577" t="e">
        <f>'Costs (Tier 2)'!$R$71</f>
        <v>#DIV/0!</v>
      </c>
      <c r="J30" s="577" t="e">
        <f>'Costs (Tier 2)'!$S$71</f>
        <v>#DIV/0!</v>
      </c>
      <c r="K30" s="577" t="e">
        <f>'Costs (Tier 2)'!$T$71</f>
        <v>#DIV/0!</v>
      </c>
      <c r="L30" s="577" t="e">
        <f>'Costs (Tier 2)'!$U$71</f>
        <v>#DIV/0!</v>
      </c>
      <c r="M30" s="577" t="e">
        <f>'Costs (Tier 2)'!$V$71</f>
        <v>#DIV/0!</v>
      </c>
    </row>
    <row r="31" spans="1:13" x14ac:dyDescent="0.35">
      <c r="A31" s="530" t="s">
        <v>2470</v>
      </c>
      <c r="B31" s="577" t="e">
        <f>'Costs (Tier 1)'!$AU$90</f>
        <v>#DIV/0!</v>
      </c>
      <c r="C31" s="577" t="e">
        <f>'Costs (Tier 1)'!$AU$92</f>
        <v>#DIV/0!</v>
      </c>
      <c r="D31" s="577" t="e">
        <f>'Costs (Tier 1)'!$AU$94</f>
        <v>#DIV/0!</v>
      </c>
      <c r="E31" s="577" t="e">
        <f>'Costs (Tier 1)'!$AU$96</f>
        <v>#DIV/0!</v>
      </c>
      <c r="F31" s="577" t="e">
        <f>'Costs (Tier 1)'!$AU$98</f>
        <v>#DIV/0!</v>
      </c>
      <c r="H31" s="530" t="s">
        <v>2470</v>
      </c>
      <c r="I31" s="577" t="e">
        <f>'Costs (Tier 2)'!$R$84</f>
        <v>#DIV/0!</v>
      </c>
      <c r="J31" s="577" t="e">
        <f>'Costs (Tier 2)'!$S$84</f>
        <v>#DIV/0!</v>
      </c>
      <c r="K31" s="577" t="e">
        <f>'Costs (Tier 2)'!$T$84</f>
        <v>#DIV/0!</v>
      </c>
      <c r="L31" s="577" t="e">
        <f>'Costs (Tier 2)'!$U$84</f>
        <v>#DIV/0!</v>
      </c>
      <c r="M31" s="577" t="e">
        <f>'Costs (Tier 2)'!$V$84</f>
        <v>#DIV/0!</v>
      </c>
    </row>
    <row r="32" spans="1:13" x14ac:dyDescent="0.35">
      <c r="A32" s="530" t="s">
        <v>2471</v>
      </c>
      <c r="B32" s="577" t="e">
        <f>'Costs (Tier 1)'!$AU$136</f>
        <v>#DIV/0!</v>
      </c>
      <c r="C32" s="577" t="e">
        <f>'Costs (Tier 1)'!$AU$138</f>
        <v>#DIV/0!</v>
      </c>
      <c r="D32" s="577" t="e">
        <f>'Costs (Tier 1)'!$AU$140</f>
        <v>#DIV/0!</v>
      </c>
      <c r="E32" s="577" t="e">
        <f>'Costs (Tier 1)'!$AU$142</f>
        <v>#DIV/0!</v>
      </c>
      <c r="F32" s="577" t="e">
        <f>'Costs (Tier 1)'!$AU$144</f>
        <v>#DIV/0!</v>
      </c>
      <c r="H32" s="530" t="s">
        <v>2471</v>
      </c>
      <c r="I32" s="577" t="e">
        <f>'Costs (Tier 2)'!$R$136</f>
        <v>#DIV/0!</v>
      </c>
      <c r="J32" s="577" t="e">
        <f>'Costs (Tier 2)'!$S$136</f>
        <v>#DIV/0!</v>
      </c>
      <c r="K32" s="577" t="e">
        <f>'Costs (Tier 2)'!$T$136</f>
        <v>#DIV/0!</v>
      </c>
      <c r="L32" s="577" t="e">
        <f>'Costs (Tier 2)'!$U$136</f>
        <v>#DIV/0!</v>
      </c>
      <c r="M32" s="577" t="e">
        <f>'Costs (Tier 2)'!$V$136</f>
        <v>#DIV/0!</v>
      </c>
    </row>
    <row r="33" spans="1:13" x14ac:dyDescent="0.35">
      <c r="A33" s="551" t="s">
        <v>797</v>
      </c>
      <c r="B33" s="577">
        <f>'Cost breakdown'!$I$8</f>
        <v>0</v>
      </c>
      <c r="C33" s="577">
        <f>'Cost breakdown'!$I$21</f>
        <v>0</v>
      </c>
      <c r="D33" s="577">
        <f>'Cost breakdown'!$I$34</f>
        <v>0</v>
      </c>
      <c r="E33" s="577">
        <f>'Cost breakdown'!$I$47</f>
        <v>0</v>
      </c>
      <c r="F33" s="577">
        <f>'Cost breakdown'!$I$60</f>
        <v>0</v>
      </c>
      <c r="H33" s="551" t="s">
        <v>797</v>
      </c>
      <c r="I33" s="577">
        <f>'Cost breakdown'!$I$8</f>
        <v>0</v>
      </c>
      <c r="J33" s="566">
        <f>'Cost breakdown'!$I$21</f>
        <v>0</v>
      </c>
      <c r="K33" s="566">
        <f>'Cost breakdown'!$I$34</f>
        <v>0</v>
      </c>
      <c r="L33" s="566">
        <f>'Cost breakdown'!$I$47</f>
        <v>0</v>
      </c>
      <c r="M33" s="566">
        <f>'Cost breakdown'!$I$60</f>
        <v>0</v>
      </c>
    </row>
    <row r="34" spans="1:13" x14ac:dyDescent="0.35">
      <c r="A34" s="551" t="s">
        <v>798</v>
      </c>
      <c r="B34" s="577">
        <f>'Cost breakdown'!$I$10</f>
        <v>0</v>
      </c>
      <c r="C34" s="577">
        <f>'Cost breakdown'!$I$23</f>
        <v>0</v>
      </c>
      <c r="D34" s="577">
        <f>'Cost breakdown'!$I$36</f>
        <v>0</v>
      </c>
      <c r="E34" s="577">
        <f>'Cost breakdown'!$I$49</f>
        <v>0</v>
      </c>
      <c r="F34" s="577">
        <f>'Cost breakdown'!$I$62</f>
        <v>0</v>
      </c>
      <c r="H34" s="469" t="s">
        <v>798</v>
      </c>
      <c r="I34" s="566">
        <f>'Cost breakdown'!$I$10</f>
        <v>0</v>
      </c>
      <c r="J34" s="566">
        <f>'Cost breakdown'!$I$23</f>
        <v>0</v>
      </c>
      <c r="K34" s="566">
        <f>'Cost breakdown'!$I$36</f>
        <v>0</v>
      </c>
      <c r="L34" s="566">
        <f>'Cost breakdown'!$I$49</f>
        <v>0</v>
      </c>
      <c r="M34" s="566">
        <f>'Cost breakdown'!$I$62</f>
        <v>0</v>
      </c>
    </row>
    <row r="35" spans="1:13" x14ac:dyDescent="0.35">
      <c r="A35" s="551" t="s">
        <v>799</v>
      </c>
      <c r="B35" s="577">
        <f>'Cost breakdown'!$I$12</f>
        <v>0</v>
      </c>
      <c r="C35" s="577">
        <f>'Cost breakdown'!$I$25</f>
        <v>0</v>
      </c>
      <c r="D35" s="577">
        <f>'Cost breakdown'!$I$38</f>
        <v>0</v>
      </c>
      <c r="E35" s="577">
        <f>'Cost breakdown'!$I$51</f>
        <v>0</v>
      </c>
      <c r="F35" s="577">
        <f>'Cost breakdown'!$I$64</f>
        <v>0</v>
      </c>
      <c r="H35" s="469" t="s">
        <v>799</v>
      </c>
      <c r="I35" s="566">
        <f>'Cost breakdown'!$I$12</f>
        <v>0</v>
      </c>
      <c r="J35" s="566">
        <f>'Cost breakdown'!$I$25</f>
        <v>0</v>
      </c>
      <c r="K35" s="566">
        <f>'Cost breakdown'!$I$38</f>
        <v>0</v>
      </c>
      <c r="L35" s="566">
        <f>'Cost breakdown'!$I$51</f>
        <v>0</v>
      </c>
      <c r="M35" s="566">
        <f>'Cost breakdown'!$I$64</f>
        <v>0</v>
      </c>
    </row>
    <row r="36" spans="1:13" x14ac:dyDescent="0.35">
      <c r="A36" s="551" t="s">
        <v>800</v>
      </c>
      <c r="B36" s="577">
        <f>'Cost breakdown'!$I$14</f>
        <v>0</v>
      </c>
      <c r="C36" s="577">
        <f>'Cost breakdown'!$I$27</f>
        <v>0</v>
      </c>
      <c r="D36" s="577">
        <f>'Cost breakdown'!$I$40</f>
        <v>0</v>
      </c>
      <c r="E36" s="577">
        <f>'Cost breakdown'!$I$53</f>
        <v>0</v>
      </c>
      <c r="F36" s="577">
        <f>'Cost breakdown'!$I$66</f>
        <v>0</v>
      </c>
      <c r="H36" s="469" t="s">
        <v>800</v>
      </c>
      <c r="I36" s="566">
        <f>'Cost breakdown'!$I$14</f>
        <v>0</v>
      </c>
      <c r="J36" s="566">
        <f>'Cost breakdown'!$I$27</f>
        <v>0</v>
      </c>
      <c r="K36" s="566">
        <f>'Cost breakdown'!$I$40</f>
        <v>0</v>
      </c>
      <c r="L36" s="566">
        <f>'Cost breakdown'!$I$53</f>
        <v>0</v>
      </c>
      <c r="M36" s="566">
        <f>'Cost breakdown'!$I$66</f>
        <v>0</v>
      </c>
    </row>
    <row r="37" spans="1:13" x14ac:dyDescent="0.35">
      <c r="A37" s="551" t="s">
        <v>801</v>
      </c>
      <c r="B37" s="577">
        <f>'Cost breakdown'!$I$16</f>
        <v>0</v>
      </c>
      <c r="C37" s="577">
        <f>'Cost breakdown'!$I$29</f>
        <v>0</v>
      </c>
      <c r="D37" s="577">
        <f>'Cost breakdown'!$I$42</f>
        <v>0</v>
      </c>
      <c r="E37" s="577">
        <f>'Cost breakdown'!$I$55</f>
        <v>0</v>
      </c>
      <c r="F37" s="577">
        <f>'Cost breakdown'!$I$68</f>
        <v>0</v>
      </c>
      <c r="H37" s="469" t="s">
        <v>801</v>
      </c>
      <c r="I37" s="566">
        <f>'Cost breakdown'!$I$16</f>
        <v>0</v>
      </c>
      <c r="J37" s="566">
        <f>'Cost breakdown'!$I$29</f>
        <v>0</v>
      </c>
      <c r="K37" s="566">
        <f>'Cost breakdown'!$I$42</f>
        <v>0</v>
      </c>
      <c r="L37" s="566">
        <f>'Cost breakdown'!$I$55</f>
        <v>0</v>
      </c>
      <c r="M37" s="566">
        <f>'Cost breakdown'!$I$68</f>
        <v>0</v>
      </c>
    </row>
    <row r="38" spans="1:13" x14ac:dyDescent="0.35">
      <c r="A38" s="551" t="s">
        <v>802</v>
      </c>
      <c r="B38" s="577">
        <f>'Cost breakdown'!$I$18</f>
        <v>0</v>
      </c>
      <c r="C38" s="577">
        <f>'Cost breakdown'!$I$31</f>
        <v>0</v>
      </c>
      <c r="D38" s="577">
        <f>'Cost breakdown'!$I$44</f>
        <v>0</v>
      </c>
      <c r="E38" s="577">
        <f>'Cost breakdown'!$I$57</f>
        <v>0</v>
      </c>
      <c r="F38" s="577">
        <f>'Cost breakdown'!$I$70</f>
        <v>0</v>
      </c>
      <c r="H38" s="469" t="s">
        <v>802</v>
      </c>
      <c r="I38" s="566">
        <f>'Cost breakdown'!$I$18</f>
        <v>0</v>
      </c>
      <c r="J38" s="566">
        <f>'Cost breakdown'!$I$31</f>
        <v>0</v>
      </c>
      <c r="K38" s="566">
        <f>'Cost breakdown'!$I$44</f>
        <v>0</v>
      </c>
      <c r="L38" s="566">
        <f>'Cost breakdown'!$I$57</f>
        <v>0</v>
      </c>
      <c r="M38" s="566">
        <f>'Cost breakdown'!$I$70</f>
        <v>0</v>
      </c>
    </row>
    <row r="39" spans="1:13" x14ac:dyDescent="0.35">
      <c r="A39" s="551" t="s">
        <v>2472</v>
      </c>
      <c r="B39" s="577">
        <f>'Cost breakdown'!$L$8</f>
        <v>0</v>
      </c>
      <c r="C39" s="577">
        <f>'Cost breakdown'!$L$21</f>
        <v>0</v>
      </c>
      <c r="D39" s="577">
        <f>'Cost breakdown'!$L$34</f>
        <v>0</v>
      </c>
      <c r="E39" s="577">
        <f>'Cost breakdown'!$L$47</f>
        <v>0</v>
      </c>
      <c r="F39" s="577">
        <f>'Cost breakdown'!$L$60</f>
        <v>0</v>
      </c>
      <c r="H39" s="469" t="s">
        <v>2472</v>
      </c>
      <c r="I39" s="566">
        <f>'Cost breakdown'!$L$8</f>
        <v>0</v>
      </c>
      <c r="J39" s="566">
        <f>'Cost breakdown'!$L$21</f>
        <v>0</v>
      </c>
      <c r="K39" s="566">
        <f>'Cost breakdown'!$L$34</f>
        <v>0</v>
      </c>
      <c r="L39" s="566">
        <f>'Cost breakdown'!$L$47</f>
        <v>0</v>
      </c>
      <c r="M39" s="566">
        <f>'Cost breakdown'!$L$60</f>
        <v>0</v>
      </c>
    </row>
    <row r="40" spans="1:13" x14ac:dyDescent="0.35">
      <c r="A40" s="551" t="s">
        <v>2473</v>
      </c>
      <c r="B40" s="577">
        <f>'Cost breakdown'!$L$10</f>
        <v>0</v>
      </c>
      <c r="C40" s="577">
        <f>'Cost breakdown'!$L$23</f>
        <v>0</v>
      </c>
      <c r="D40" s="577">
        <f>'Cost breakdown'!$L$36</f>
        <v>0</v>
      </c>
      <c r="E40" s="577">
        <f>'Cost breakdown'!$L$49</f>
        <v>0</v>
      </c>
      <c r="F40" s="577">
        <f>'Cost breakdown'!$L$62</f>
        <v>0</v>
      </c>
      <c r="H40" s="469" t="s">
        <v>2473</v>
      </c>
      <c r="I40" s="566">
        <f>'Cost breakdown'!$L$10</f>
        <v>0</v>
      </c>
      <c r="J40" s="566">
        <f>'Cost breakdown'!$L$23</f>
        <v>0</v>
      </c>
      <c r="K40" s="566">
        <f>'Cost breakdown'!$L$36</f>
        <v>0</v>
      </c>
      <c r="L40" s="566">
        <f>'Cost breakdown'!$L$49</f>
        <v>0</v>
      </c>
      <c r="M40" s="566">
        <f>'Cost breakdown'!$L$62</f>
        <v>0</v>
      </c>
    </row>
    <row r="41" spans="1:13" x14ac:dyDescent="0.35">
      <c r="A41" s="551" t="s">
        <v>2474</v>
      </c>
      <c r="B41" s="577">
        <f>'Cost breakdown'!$L$12</f>
        <v>0</v>
      </c>
      <c r="C41" s="577">
        <f>'Cost breakdown'!$L$25</f>
        <v>0</v>
      </c>
      <c r="D41" s="577">
        <f>'Cost breakdown'!$L$38</f>
        <v>0</v>
      </c>
      <c r="E41" s="577">
        <f>'Cost breakdown'!$L$51</f>
        <v>0</v>
      </c>
      <c r="F41" s="577">
        <f>'Cost breakdown'!$L$64</f>
        <v>0</v>
      </c>
      <c r="H41" s="469" t="s">
        <v>2474</v>
      </c>
      <c r="I41" s="566">
        <f>'Cost breakdown'!$L$12</f>
        <v>0</v>
      </c>
      <c r="J41" s="566">
        <f>'Cost breakdown'!$L$25</f>
        <v>0</v>
      </c>
      <c r="K41" s="566">
        <f>'Cost breakdown'!$L$38</f>
        <v>0</v>
      </c>
      <c r="L41" s="566">
        <f>'Cost breakdown'!$L$51</f>
        <v>0</v>
      </c>
      <c r="M41" s="566">
        <f>'Cost breakdown'!$L$64</f>
        <v>0</v>
      </c>
    </row>
    <row r="42" spans="1:13" x14ac:dyDescent="0.35">
      <c r="A42" s="551" t="s">
        <v>2475</v>
      </c>
      <c r="B42" s="577">
        <f>'Cost breakdown'!$L$14</f>
        <v>0</v>
      </c>
      <c r="C42" s="577">
        <f>'Cost breakdown'!$L$27</f>
        <v>0</v>
      </c>
      <c r="D42" s="577">
        <f>'Cost breakdown'!$L$40</f>
        <v>0</v>
      </c>
      <c r="E42" s="577">
        <f>'Cost breakdown'!$L$53</f>
        <v>0</v>
      </c>
      <c r="F42" s="577">
        <f>'Cost breakdown'!$L$66</f>
        <v>0</v>
      </c>
      <c r="H42" s="469" t="s">
        <v>2475</v>
      </c>
      <c r="I42" s="566">
        <f>'Cost breakdown'!$L$14</f>
        <v>0</v>
      </c>
      <c r="J42" s="566">
        <f>'Cost breakdown'!$L$27</f>
        <v>0</v>
      </c>
      <c r="K42" s="566">
        <f>'Cost breakdown'!$L$40</f>
        <v>0</v>
      </c>
      <c r="L42" s="566">
        <f>'Cost breakdown'!$L$53</f>
        <v>0</v>
      </c>
      <c r="M42" s="566">
        <f>'Cost breakdown'!$L$66</f>
        <v>0</v>
      </c>
    </row>
    <row r="43" spans="1:13" x14ac:dyDescent="0.35">
      <c r="A43" s="551" t="s">
        <v>2476</v>
      </c>
      <c r="B43" s="577">
        <f>'Cost breakdown'!$L$16</f>
        <v>0</v>
      </c>
      <c r="C43" s="577">
        <f>'Cost breakdown'!$L$29</f>
        <v>0</v>
      </c>
      <c r="D43" s="577">
        <f>'Cost breakdown'!$L$42</f>
        <v>0</v>
      </c>
      <c r="E43" s="577">
        <f>'Cost breakdown'!$L$55</f>
        <v>0</v>
      </c>
      <c r="F43" s="577">
        <f>'Cost breakdown'!$L$68</f>
        <v>0</v>
      </c>
      <c r="H43" s="469" t="s">
        <v>2476</v>
      </c>
      <c r="I43" s="566">
        <f>'Cost breakdown'!$L$16</f>
        <v>0</v>
      </c>
      <c r="J43" s="566">
        <f>'Cost breakdown'!$L$29</f>
        <v>0</v>
      </c>
      <c r="K43" s="566">
        <f>'Cost breakdown'!$L$42</f>
        <v>0</v>
      </c>
      <c r="L43" s="566">
        <f>'Cost breakdown'!$L$55</f>
        <v>0</v>
      </c>
      <c r="M43" s="566">
        <f>'Cost breakdown'!$L$68</f>
        <v>0</v>
      </c>
    </row>
    <row r="44" spans="1:13" x14ac:dyDescent="0.35">
      <c r="A44" s="551" t="s">
        <v>2477</v>
      </c>
      <c r="B44" s="577">
        <f>'Cost breakdown'!$L$18</f>
        <v>0</v>
      </c>
      <c r="C44" s="577">
        <f>'Cost breakdown'!$L$31</f>
        <v>0</v>
      </c>
      <c r="D44" s="577">
        <f>'Cost breakdown'!$L$44</f>
        <v>0</v>
      </c>
      <c r="E44" s="577">
        <f>'Cost breakdown'!$L$57</f>
        <v>0</v>
      </c>
      <c r="F44" s="577">
        <f>'Cost breakdown'!$L$70</f>
        <v>0</v>
      </c>
      <c r="H44" s="469" t="s">
        <v>2477</v>
      </c>
      <c r="I44" s="566">
        <f>'Cost breakdown'!$L$18</f>
        <v>0</v>
      </c>
      <c r="J44" s="566">
        <f>'Cost breakdown'!$L$31</f>
        <v>0</v>
      </c>
      <c r="K44" s="566">
        <f>'Cost breakdown'!$L$44</f>
        <v>0</v>
      </c>
      <c r="L44" s="566">
        <f>'Cost breakdown'!$L$57</f>
        <v>0</v>
      </c>
      <c r="M44" s="566">
        <f>'Cost breakdown'!$L$70</f>
        <v>0</v>
      </c>
    </row>
    <row r="45" spans="1:13" x14ac:dyDescent="0.35">
      <c r="A45" s="531" t="s">
        <v>2478</v>
      </c>
      <c r="B45" s="577">
        <f>'Costs (Tier 1)'!$AW$28</f>
        <v>0</v>
      </c>
      <c r="C45" s="577">
        <f>'Costs (Tier 1)'!$AY$28</f>
        <v>0</v>
      </c>
      <c r="D45" s="577">
        <f>'Costs (Tier 1)'!$BA$28</f>
        <v>0</v>
      </c>
      <c r="E45" s="577">
        <f>'Costs (Tier 1)'!$BC$28</f>
        <v>0</v>
      </c>
      <c r="F45" s="577">
        <f>'Costs (Tier 1)'!$BE$28</f>
        <v>0</v>
      </c>
      <c r="H45" s="537" t="s">
        <v>2479</v>
      </c>
      <c r="I45" s="577">
        <f>'Costs (Tier 2)'!$R$20</f>
        <v>0</v>
      </c>
      <c r="J45" s="577">
        <f>'Costs (Tier 2)'!$S$20</f>
        <v>0</v>
      </c>
      <c r="K45" s="577">
        <f>'Costs (Tier 2)'!$T$20</f>
        <v>0</v>
      </c>
      <c r="L45" s="577">
        <f>'Costs (Tier 2)'!$U$20</f>
        <v>0</v>
      </c>
      <c r="M45" s="577">
        <f>'Costs (Tier 2)'!$V$20</f>
        <v>0</v>
      </c>
    </row>
    <row r="46" spans="1:13" x14ac:dyDescent="0.35">
      <c r="A46" s="531" t="s">
        <v>2480</v>
      </c>
      <c r="B46" s="577">
        <f>'Costs (Tier 1)'!$AW$29</f>
        <v>0</v>
      </c>
      <c r="C46" s="577">
        <f>'Costs (Tier 1)'!$AY$29</f>
        <v>0</v>
      </c>
      <c r="D46" s="577">
        <f>'Costs (Tier 1)'!$BA$29</f>
        <v>0</v>
      </c>
      <c r="E46" s="577">
        <f>'Costs (Tier 1)'!$BC$29</f>
        <v>0</v>
      </c>
      <c r="F46" s="577">
        <f>'Costs (Tier 1)'!$BE$29</f>
        <v>0</v>
      </c>
      <c r="H46" s="537" t="s">
        <v>2481</v>
      </c>
      <c r="I46" s="577">
        <f>'Costs (Tier 2)'!$R$21</f>
        <v>0</v>
      </c>
      <c r="J46" s="577">
        <f>'Costs (Tier 2)'!$S$21</f>
        <v>0</v>
      </c>
      <c r="K46" s="577">
        <f>'Costs (Tier 2)'!$T$21</f>
        <v>0</v>
      </c>
      <c r="L46" s="577">
        <f>'Costs (Tier 2)'!$U$21</f>
        <v>0</v>
      </c>
      <c r="M46" s="577">
        <f>'Costs (Tier 2)'!$V$21</f>
        <v>0</v>
      </c>
    </row>
    <row r="47" spans="1:13" x14ac:dyDescent="0.35">
      <c r="A47" s="531" t="s">
        <v>2482</v>
      </c>
      <c r="B47" s="577">
        <f>'Costs (Tier 1)'!$AW$30</f>
        <v>0</v>
      </c>
      <c r="C47" s="577">
        <f>'Costs (Tier 1)'!$AY$30</f>
        <v>0</v>
      </c>
      <c r="D47" s="577">
        <f>'Costs (Tier 1)'!$BA$30</f>
        <v>0</v>
      </c>
      <c r="E47" s="577">
        <f>'Costs (Tier 1)'!$BC$30</f>
        <v>0</v>
      </c>
      <c r="F47" s="577">
        <f>'Costs (Tier 1)'!$BE$30</f>
        <v>0</v>
      </c>
      <c r="H47" s="537" t="s">
        <v>2483</v>
      </c>
      <c r="I47" s="577">
        <f>'Costs (Tier 2)'!$R$23</f>
        <v>0</v>
      </c>
      <c r="J47" s="577">
        <f>'Costs (Tier 2)'!$S$23</f>
        <v>0</v>
      </c>
      <c r="K47" s="577">
        <f>'Costs (Tier 2)'!$T$23</f>
        <v>0</v>
      </c>
      <c r="L47" s="577">
        <f>'Costs (Tier 2)'!$U$23</f>
        <v>0</v>
      </c>
      <c r="M47" s="577">
        <f>'Costs (Tier 2)'!$V$23</f>
        <v>0</v>
      </c>
    </row>
    <row r="48" spans="1:13" x14ac:dyDescent="0.35">
      <c r="A48" s="531" t="s">
        <v>2484</v>
      </c>
      <c r="B48" s="577">
        <f>'Costs (Tier 1)'!$AW$31</f>
        <v>0</v>
      </c>
      <c r="C48" s="577">
        <f>'Costs (Tier 1)'!$AY$31</f>
        <v>0</v>
      </c>
      <c r="D48" s="577">
        <f>'Costs (Tier 1)'!$BA$31</f>
        <v>0</v>
      </c>
      <c r="E48" s="577">
        <f>'Costs (Tier 1)'!$BC$31</f>
        <v>0</v>
      </c>
      <c r="F48" s="577">
        <f>'Costs (Tier 1)'!$BE$31</f>
        <v>0</v>
      </c>
      <c r="H48" s="537" t="s">
        <v>2485</v>
      </c>
      <c r="I48" s="577" t="e">
        <f>'Costs (Tier 2)'!$R$24</f>
        <v>#DIV/0!</v>
      </c>
      <c r="J48" s="577" t="e">
        <f>'Costs (Tier 2)'!$S$24</f>
        <v>#DIV/0!</v>
      </c>
      <c r="K48" s="577" t="e">
        <f>'Costs (Tier 2)'!$T$24</f>
        <v>#DIV/0!</v>
      </c>
      <c r="L48" s="577" t="e">
        <f>'Costs (Tier 2)'!$U$24</f>
        <v>#DIV/0!</v>
      </c>
      <c r="M48" s="577" t="e">
        <f>'Costs (Tier 2)'!$V$24</f>
        <v>#DIV/0!</v>
      </c>
    </row>
    <row r="49" spans="1:13" x14ac:dyDescent="0.35">
      <c r="A49" s="531" t="s">
        <v>2486</v>
      </c>
      <c r="B49" s="577">
        <f>'Costs (Tier 1)'!$AW$32</f>
        <v>0</v>
      </c>
      <c r="C49" s="577">
        <f>'Costs (Tier 1)'!$AY$32</f>
        <v>0</v>
      </c>
      <c r="D49" s="577">
        <f>'Costs (Tier 1)'!$BA$32</f>
        <v>0</v>
      </c>
      <c r="E49" s="577">
        <f>'Costs (Tier 1)'!$BC$32</f>
        <v>0</v>
      </c>
      <c r="F49" s="577">
        <f>'Costs (Tier 1)'!$BE$32</f>
        <v>0</v>
      </c>
      <c r="H49" s="537" t="s">
        <v>2487</v>
      </c>
      <c r="I49" s="577" t="e">
        <f>'Costs (Tier 2)'!$R$26</f>
        <v>#DIV/0!</v>
      </c>
      <c r="J49" s="577" t="e">
        <f>'Costs (Tier 2)'!$S$26</f>
        <v>#DIV/0!</v>
      </c>
      <c r="K49" s="577" t="e">
        <f>'Costs (Tier 2)'!$T$26</f>
        <v>#DIV/0!</v>
      </c>
      <c r="L49" s="577" t="e">
        <f>'Costs (Tier 2)'!$U$26</f>
        <v>#DIV/0!</v>
      </c>
      <c r="M49" s="577" t="e">
        <f>'Costs (Tier 2)'!$V$26</f>
        <v>#DIV/0!</v>
      </c>
    </row>
    <row r="50" spans="1:13" x14ac:dyDescent="0.35">
      <c r="A50" s="531" t="s">
        <v>2488</v>
      </c>
      <c r="B50" s="577">
        <f>'Costs (Tier 1)'!$AW$33</f>
        <v>0</v>
      </c>
      <c r="C50" s="577">
        <f>'Costs (Tier 1)'!$AY$33</f>
        <v>0</v>
      </c>
      <c r="D50" s="577">
        <f>'Costs (Tier 1)'!$BA$33</f>
        <v>0</v>
      </c>
      <c r="E50" s="577">
        <f>'Costs (Tier 1)'!$BC$33</f>
        <v>0</v>
      </c>
      <c r="F50" s="577">
        <f>'Costs (Tier 1)'!$BE$33</f>
        <v>0</v>
      </c>
      <c r="H50" s="537" t="s">
        <v>2489</v>
      </c>
      <c r="I50" s="577" t="e">
        <f>'Costs (Tier 2)'!$R$27</f>
        <v>#DIV/0!</v>
      </c>
      <c r="J50" s="577" t="e">
        <f>'Costs (Tier 2)'!$S$27</f>
        <v>#DIV/0!</v>
      </c>
      <c r="K50" s="577" t="e">
        <f>'Costs (Tier 2)'!$T$27</f>
        <v>#DIV/0!</v>
      </c>
      <c r="L50" s="577" t="e">
        <f>'Costs (Tier 2)'!$U$27</f>
        <v>#DIV/0!</v>
      </c>
      <c r="M50" s="577" t="e">
        <f>'Costs (Tier 2)'!$V$27</f>
        <v>#DIV/0!</v>
      </c>
    </row>
    <row r="51" spans="1:13" x14ac:dyDescent="0.35">
      <c r="A51" s="531" t="s">
        <v>2490</v>
      </c>
      <c r="B51" s="577">
        <f>'Costs (Tier 1)'!$AW$34</f>
        <v>0</v>
      </c>
      <c r="C51" s="577">
        <f>'Costs (Tier 1)'!$AY$34</f>
        <v>0</v>
      </c>
      <c r="D51" s="577">
        <f>'Costs (Tier 1)'!$BA$34</f>
        <v>0</v>
      </c>
      <c r="E51" s="577">
        <f>'Costs (Tier 1)'!$BC$34</f>
        <v>0</v>
      </c>
      <c r="F51" s="577">
        <f>'Costs (Tier 1)'!$BE$34</f>
        <v>0</v>
      </c>
      <c r="H51" s="537" t="s">
        <v>2491</v>
      </c>
      <c r="I51" s="577" t="e">
        <f>'Costs (Tier 2)'!$R$29</f>
        <v>#DIV/0!</v>
      </c>
      <c r="J51" s="577" t="e">
        <f>'Costs (Tier 2)'!$S$29</f>
        <v>#DIV/0!</v>
      </c>
      <c r="K51" s="577" t="e">
        <f>'Costs (Tier 2)'!$T$29</f>
        <v>#DIV/0!</v>
      </c>
      <c r="L51" s="577" t="e">
        <f>'Costs (Tier 2)'!$U$29</f>
        <v>#DIV/0!</v>
      </c>
      <c r="M51" s="577" t="e">
        <f>'Costs (Tier 2)'!$V$29</f>
        <v>#DIV/0!</v>
      </c>
    </row>
    <row r="52" spans="1:13" x14ac:dyDescent="0.35">
      <c r="A52" s="531" t="s">
        <v>2492</v>
      </c>
      <c r="B52" s="577">
        <f>'Costs (Tier 1)'!$AW$35</f>
        <v>0</v>
      </c>
      <c r="C52" s="577">
        <f>'Costs (Tier 1)'!$AY$35</f>
        <v>0</v>
      </c>
      <c r="D52" s="577">
        <f>'Costs (Tier 1)'!$BA$35</f>
        <v>0</v>
      </c>
      <c r="E52" s="577">
        <f>'Costs (Tier 1)'!$BC$35</f>
        <v>0</v>
      </c>
      <c r="F52" s="577">
        <f>'Costs (Tier 1)'!$BE$35</f>
        <v>0</v>
      </c>
      <c r="H52" s="537" t="s">
        <v>2493</v>
      </c>
      <c r="I52" s="577" t="e">
        <f>'Costs (Tier 2)'!$R$30</f>
        <v>#DIV/0!</v>
      </c>
      <c r="J52" s="577" t="e">
        <f>'Costs (Tier 2)'!$S$30</f>
        <v>#DIV/0!</v>
      </c>
      <c r="K52" s="577" t="e">
        <f>'Costs (Tier 2)'!$T$30</f>
        <v>#DIV/0!</v>
      </c>
      <c r="L52" s="577" t="e">
        <f>'Costs (Tier 2)'!$U$30</f>
        <v>#DIV/0!</v>
      </c>
      <c r="M52" s="577" t="e">
        <f>'Costs (Tier 2)'!$V$30</f>
        <v>#DIV/0!</v>
      </c>
    </row>
    <row r="53" spans="1:13" x14ac:dyDescent="0.35">
      <c r="A53" s="531" t="s">
        <v>2494</v>
      </c>
      <c r="B53" s="577">
        <f>'Costs (Tier 1)'!$AW$36</f>
        <v>0</v>
      </c>
      <c r="C53" s="577">
        <f>'Costs (Tier 1)'!$AY$36</f>
        <v>0</v>
      </c>
      <c r="D53" s="577">
        <f>'Costs (Tier 1)'!$BA$36</f>
        <v>0</v>
      </c>
      <c r="E53" s="577">
        <f>'Costs (Tier 1)'!$BC$36</f>
        <v>0</v>
      </c>
      <c r="F53" s="577">
        <f>'Costs (Tier 1)'!$BE$36</f>
        <v>0</v>
      </c>
      <c r="H53" s="537" t="s">
        <v>633</v>
      </c>
      <c r="I53" s="577">
        <f>'Costs (Tier 2)'!$R$33</f>
        <v>0</v>
      </c>
      <c r="J53" s="577">
        <f>'Costs (Tier 2)'!$S$33</f>
        <v>0</v>
      </c>
      <c r="K53" s="577">
        <f>'Costs (Tier 2)'!$T$33</f>
        <v>0</v>
      </c>
      <c r="L53" s="577">
        <f>'Costs (Tier 2)'!$U$33</f>
        <v>0</v>
      </c>
      <c r="M53" s="577">
        <f>'Costs (Tier 2)'!$V$33</f>
        <v>0</v>
      </c>
    </row>
    <row r="54" spans="1:13" x14ac:dyDescent="0.35">
      <c r="A54" s="531" t="s">
        <v>2495</v>
      </c>
      <c r="B54" s="577">
        <f>'Costs (Tier 1)'!$AW$37</f>
        <v>0</v>
      </c>
      <c r="C54" s="577">
        <f>'Costs (Tier 1)'!$AY$37</f>
        <v>0</v>
      </c>
      <c r="D54" s="577">
        <f>'Costs (Tier 1)'!$BA$37</f>
        <v>0</v>
      </c>
      <c r="E54" s="577">
        <f>'Costs (Tier 1)'!$BC$37</f>
        <v>0</v>
      </c>
      <c r="F54" s="577">
        <f>'Costs (Tier 1)'!$BE$37</f>
        <v>0</v>
      </c>
      <c r="H54" s="537" t="s">
        <v>2496</v>
      </c>
      <c r="I54" s="577">
        <f>'Costs (Tier 2)'!$R$34</f>
        <v>0</v>
      </c>
      <c r="J54" s="577">
        <f>'Costs (Tier 2)'!$S$34</f>
        <v>0</v>
      </c>
      <c r="K54" s="577">
        <f>'Costs (Tier 2)'!$T$34</f>
        <v>0</v>
      </c>
      <c r="L54" s="577">
        <f>'Costs (Tier 2)'!$U$34</f>
        <v>0</v>
      </c>
      <c r="M54" s="577">
        <f>'Costs (Tier 2)'!$V$34</f>
        <v>0</v>
      </c>
    </row>
    <row r="55" spans="1:13" x14ac:dyDescent="0.35">
      <c r="A55" s="531" t="s">
        <v>2497</v>
      </c>
      <c r="B55" s="577">
        <f>'Costs (Tier 1)'!$AW$40</f>
        <v>0</v>
      </c>
      <c r="C55" s="577">
        <f>'Costs (Tier 1)'!$AY$40</f>
        <v>0</v>
      </c>
      <c r="D55" s="577">
        <f>'Costs (Tier 1)'!$BA$40</f>
        <v>0</v>
      </c>
      <c r="E55" s="577">
        <f>'Costs (Tier 1)'!$BC$40</f>
        <v>0</v>
      </c>
      <c r="F55" s="577">
        <f>'Costs (Tier 1)'!$BE$40</f>
        <v>0</v>
      </c>
      <c r="H55" s="537" t="s">
        <v>636</v>
      </c>
      <c r="I55" s="577">
        <f>'Costs (Tier 2)'!$R$36</f>
        <v>0</v>
      </c>
      <c r="J55" s="577">
        <f>'Costs (Tier 2)'!$S$36</f>
        <v>0</v>
      </c>
      <c r="K55" s="577">
        <f>'Costs (Tier 2)'!$T$36</f>
        <v>0</v>
      </c>
      <c r="L55" s="577">
        <f>'Costs (Tier 2)'!$U$36</f>
        <v>0</v>
      </c>
      <c r="M55" s="577">
        <f>'Costs (Tier 2)'!$V$36</f>
        <v>0</v>
      </c>
    </row>
    <row r="56" spans="1:13" x14ac:dyDescent="0.35">
      <c r="A56" s="531" t="s">
        <v>2498</v>
      </c>
      <c r="B56" s="577">
        <f>'Costs (Tier 1)'!$AW$41</f>
        <v>0</v>
      </c>
      <c r="C56" s="577">
        <f>'Costs (Tier 1)'!$AY$41</f>
        <v>0</v>
      </c>
      <c r="D56" s="577">
        <f>'Costs (Tier 1)'!$BA$41</f>
        <v>0</v>
      </c>
      <c r="E56" s="577">
        <f>'Costs (Tier 1)'!$BC$41</f>
        <v>0</v>
      </c>
      <c r="F56" s="577">
        <f>'Costs (Tier 1)'!$BE$41</f>
        <v>0</v>
      </c>
      <c r="H56" s="537" t="s">
        <v>637</v>
      </c>
      <c r="I56" s="577" t="e">
        <f>'Costs (Tier 2)'!$R$37</f>
        <v>#DIV/0!</v>
      </c>
      <c r="J56" s="577" t="e">
        <f>'Costs (Tier 2)'!$S$37</f>
        <v>#DIV/0!</v>
      </c>
      <c r="K56" s="577" t="e">
        <f>'Costs (Tier 2)'!$T$37</f>
        <v>#DIV/0!</v>
      </c>
      <c r="L56" s="577" t="e">
        <f>'Costs (Tier 2)'!$U$37</f>
        <v>#DIV/0!</v>
      </c>
      <c r="M56" s="577" t="e">
        <f>'Costs (Tier 2)'!$V$37</f>
        <v>#DIV/0!</v>
      </c>
    </row>
    <row r="57" spans="1:13" x14ac:dyDescent="0.35">
      <c r="A57" s="531" t="s">
        <v>2499</v>
      </c>
      <c r="B57" s="577">
        <f>'Costs (Tier 1)'!$AW$42</f>
        <v>0</v>
      </c>
      <c r="C57" s="577">
        <f>'Costs (Tier 1)'!$AY$42</f>
        <v>0</v>
      </c>
      <c r="D57" s="577">
        <f>'Costs (Tier 1)'!$BA$42</f>
        <v>0</v>
      </c>
      <c r="E57" s="577">
        <f>'Costs (Tier 1)'!$BC$42</f>
        <v>0</v>
      </c>
      <c r="F57" s="577">
        <f>'Costs (Tier 1)'!$BE$42</f>
        <v>0</v>
      </c>
      <c r="H57" s="537" t="s">
        <v>639</v>
      </c>
      <c r="I57" s="577" t="e">
        <f>'Costs (Tier 2)'!$R$39</f>
        <v>#DIV/0!</v>
      </c>
      <c r="J57" s="577" t="e">
        <f>'Costs (Tier 2)'!$S$39</f>
        <v>#DIV/0!</v>
      </c>
      <c r="K57" s="577" t="e">
        <f>'Costs (Tier 2)'!$T$39</f>
        <v>#DIV/0!</v>
      </c>
      <c r="L57" s="577" t="e">
        <f>'Costs (Tier 2)'!$U$39</f>
        <v>#DIV/0!</v>
      </c>
      <c r="M57" s="577" t="e">
        <f>'Costs (Tier 2)'!$V$39</f>
        <v>#DIV/0!</v>
      </c>
    </row>
    <row r="58" spans="1:13" x14ac:dyDescent="0.35">
      <c r="A58" s="531" t="s">
        <v>2500</v>
      </c>
      <c r="B58" s="577">
        <f>'Costs (Tier 1)'!$AW$43</f>
        <v>0</v>
      </c>
      <c r="C58" s="577">
        <f>'Costs (Tier 1)'!$AY$43</f>
        <v>0</v>
      </c>
      <c r="D58" s="577">
        <f>'Costs (Tier 1)'!$BA$43</f>
        <v>0</v>
      </c>
      <c r="E58" s="577">
        <f>'Costs (Tier 1)'!$BC$43</f>
        <v>0</v>
      </c>
      <c r="F58" s="577">
        <f>'Costs (Tier 1)'!$BE$43</f>
        <v>0</v>
      </c>
      <c r="H58" s="537" t="s">
        <v>2501</v>
      </c>
      <c r="I58" s="577" t="e">
        <f>'Costs (Tier 2)'!$R$40</f>
        <v>#DIV/0!</v>
      </c>
      <c r="J58" s="577" t="e">
        <f>'Costs (Tier 2)'!$S$40</f>
        <v>#DIV/0!</v>
      </c>
      <c r="K58" s="577" t="e">
        <f>'Costs (Tier 2)'!$T$40</f>
        <v>#DIV/0!</v>
      </c>
      <c r="L58" s="577" t="e">
        <f>'Costs (Tier 2)'!$U$40</f>
        <v>#DIV/0!</v>
      </c>
      <c r="M58" s="577" t="e">
        <f>'Costs (Tier 2)'!$V$40</f>
        <v>#DIV/0!</v>
      </c>
    </row>
    <row r="59" spans="1:13" x14ac:dyDescent="0.35">
      <c r="A59" s="531" t="s">
        <v>2502</v>
      </c>
      <c r="B59" s="577">
        <f>'Costs (Tier 1)'!$AW$44</f>
        <v>0</v>
      </c>
      <c r="C59" s="577">
        <f>'Costs (Tier 1)'!$AY$44</f>
        <v>0</v>
      </c>
      <c r="D59" s="577">
        <f>'Costs (Tier 1)'!$BA$44</f>
        <v>0</v>
      </c>
      <c r="E59" s="577">
        <f>'Costs (Tier 1)'!$BC$44</f>
        <v>0</v>
      </c>
      <c r="F59" s="577">
        <f>'Costs (Tier 1)'!$BE$44</f>
        <v>0</v>
      </c>
      <c r="H59" s="537" t="s">
        <v>2503</v>
      </c>
      <c r="I59" s="577" t="e">
        <f>'Costs (Tier 2)'!$R$42</f>
        <v>#DIV/0!</v>
      </c>
      <c r="J59" s="577" t="e">
        <f>'Costs (Tier 2)'!$S$42</f>
        <v>#DIV/0!</v>
      </c>
      <c r="K59" s="577" t="e">
        <f>'Costs (Tier 2)'!$T$42</f>
        <v>#DIV/0!</v>
      </c>
      <c r="L59" s="577" t="e">
        <f>'Costs (Tier 2)'!$U$42</f>
        <v>#DIV/0!</v>
      </c>
      <c r="M59" s="577" t="e">
        <f>'Costs (Tier 2)'!$V$42</f>
        <v>#DIV/0!</v>
      </c>
    </row>
    <row r="60" spans="1:13" x14ac:dyDescent="0.35">
      <c r="A60" s="531" t="s">
        <v>2504</v>
      </c>
      <c r="B60" s="577">
        <f>'Costs (Tier 1)'!$AW$45</f>
        <v>0</v>
      </c>
      <c r="C60" s="577">
        <f>'Costs (Tier 1)'!$AY$45</f>
        <v>0</v>
      </c>
      <c r="D60" s="577">
        <f>'Costs (Tier 1)'!$BA$45</f>
        <v>0</v>
      </c>
      <c r="E60" s="577">
        <f>'Costs (Tier 1)'!$BC$45</f>
        <v>0</v>
      </c>
      <c r="F60" s="577">
        <f>'Costs (Tier 1)'!$BE$45</f>
        <v>0</v>
      </c>
      <c r="H60" s="537" t="s">
        <v>643</v>
      </c>
      <c r="I60" s="577" t="e">
        <f>'Costs (Tier 2)'!$R$43</f>
        <v>#DIV/0!</v>
      </c>
      <c r="J60" s="577" t="e">
        <f>'Costs (Tier 2)'!$S$43</f>
        <v>#DIV/0!</v>
      </c>
      <c r="K60" s="577" t="e">
        <f>'Costs (Tier 2)'!$T$43</f>
        <v>#DIV/0!</v>
      </c>
      <c r="L60" s="577" t="e">
        <f>'Costs (Tier 2)'!$U$43</f>
        <v>#DIV/0!</v>
      </c>
      <c r="M60" s="577" t="e">
        <f>'Costs (Tier 2)'!$V$43</f>
        <v>#DIV/0!</v>
      </c>
    </row>
    <row r="61" spans="1:13" x14ac:dyDescent="0.35">
      <c r="A61" s="531" t="s">
        <v>2505</v>
      </c>
      <c r="B61" s="577">
        <f>'Costs (Tier 1)'!$AW$46</f>
        <v>0</v>
      </c>
      <c r="C61" s="577">
        <f>'Costs (Tier 1)'!$AY$46</f>
        <v>0</v>
      </c>
      <c r="D61" s="577">
        <f>'Costs (Tier 1)'!$BA$46</f>
        <v>0</v>
      </c>
      <c r="E61" s="577">
        <f>'Costs (Tier 1)'!$BC$46</f>
        <v>0</v>
      </c>
      <c r="F61" s="577">
        <f>'Costs (Tier 1)'!$BE$46</f>
        <v>0</v>
      </c>
      <c r="H61" s="469" t="s">
        <v>2506</v>
      </c>
      <c r="I61" s="577">
        <f>'Costs (Tier 2)'!$R$46</f>
        <v>0</v>
      </c>
      <c r="J61" s="577">
        <f>'Costs (Tier 2)'!$S$46</f>
        <v>0</v>
      </c>
      <c r="K61" s="577">
        <f>'Costs (Tier 2)'!$T$46</f>
        <v>0</v>
      </c>
      <c r="L61" s="577">
        <f>'Costs (Tier 2)'!$U$46</f>
        <v>0</v>
      </c>
      <c r="M61" s="577">
        <f>'Costs (Tier 2)'!$V$46</f>
        <v>0</v>
      </c>
    </row>
    <row r="62" spans="1:13" x14ac:dyDescent="0.35">
      <c r="A62" s="531" t="s">
        <v>2507</v>
      </c>
      <c r="B62" s="577">
        <f>'Costs (Tier 1)'!$AW$47</f>
        <v>0</v>
      </c>
      <c r="C62" s="577">
        <f>'Costs (Tier 1)'!$AY$47</f>
        <v>0</v>
      </c>
      <c r="D62" s="577">
        <f>'Costs (Tier 1)'!$BA$47</f>
        <v>0</v>
      </c>
      <c r="E62" s="577">
        <f>'Costs (Tier 1)'!$BC$47</f>
        <v>0</v>
      </c>
      <c r="F62" s="577">
        <f>'Costs (Tier 1)'!$BE$47</f>
        <v>0</v>
      </c>
      <c r="H62" s="469" t="s">
        <v>2508</v>
      </c>
      <c r="I62" s="577">
        <f>'Costs (Tier 2)'!$R$47</f>
        <v>0</v>
      </c>
      <c r="J62" s="577">
        <f>'Costs (Tier 2)'!$S$47</f>
        <v>0</v>
      </c>
      <c r="K62" s="577">
        <f>'Costs (Tier 2)'!$T$47</f>
        <v>0</v>
      </c>
      <c r="L62" s="577">
        <f>'Costs (Tier 2)'!$U$47</f>
        <v>0</v>
      </c>
      <c r="M62" s="577">
        <f>'Costs (Tier 2)'!$V$47</f>
        <v>0</v>
      </c>
    </row>
    <row r="63" spans="1:13" x14ac:dyDescent="0.35">
      <c r="A63" s="531" t="s">
        <v>2509</v>
      </c>
      <c r="B63" s="577">
        <f>'Costs (Tier 1)'!$AW$48</f>
        <v>0</v>
      </c>
      <c r="C63" s="577">
        <f>'Costs (Tier 1)'!$AY$48</f>
        <v>0</v>
      </c>
      <c r="D63" s="577">
        <f>'Costs (Tier 1)'!$BA$48</f>
        <v>0</v>
      </c>
      <c r="E63" s="577">
        <f>'Costs (Tier 1)'!$BC$48</f>
        <v>0</v>
      </c>
      <c r="F63" s="577">
        <f>'Costs (Tier 1)'!$BE$48</f>
        <v>0</v>
      </c>
      <c r="H63" s="469" t="s">
        <v>648</v>
      </c>
      <c r="I63" s="577">
        <f>'Costs (Tier 2)'!$R$49</f>
        <v>0</v>
      </c>
      <c r="J63" s="577">
        <f>'Costs (Tier 2)'!$S$49</f>
        <v>0</v>
      </c>
      <c r="K63" s="577">
        <f>'Costs (Tier 2)'!$T$49</f>
        <v>0</v>
      </c>
      <c r="L63" s="577">
        <f>'Costs (Tier 2)'!$U$49</f>
        <v>0</v>
      </c>
      <c r="M63" s="577">
        <f>'Costs (Tier 2)'!$V$49</f>
        <v>0</v>
      </c>
    </row>
    <row r="64" spans="1:13" x14ac:dyDescent="0.35">
      <c r="A64" s="531" t="s">
        <v>2510</v>
      </c>
      <c r="B64" s="577">
        <f>'Costs (Tier 1)'!$AW$49</f>
        <v>0</v>
      </c>
      <c r="C64" s="577">
        <f>'Costs (Tier 1)'!$AY$49</f>
        <v>0</v>
      </c>
      <c r="D64" s="577">
        <f>'Costs (Tier 1)'!$BA$49</f>
        <v>0</v>
      </c>
      <c r="E64" s="577">
        <f>'Costs (Tier 1)'!$BC$49</f>
        <v>0</v>
      </c>
      <c r="F64" s="577">
        <f>'Costs (Tier 1)'!$BE$49</f>
        <v>0</v>
      </c>
      <c r="H64" s="469" t="s">
        <v>649</v>
      </c>
      <c r="I64" s="577" t="e">
        <f>'Costs (Tier 2)'!$R$50</f>
        <v>#DIV/0!</v>
      </c>
      <c r="J64" s="577" t="e">
        <f>'Costs (Tier 2)'!$S$50</f>
        <v>#DIV/0!</v>
      </c>
      <c r="K64" s="577" t="e">
        <f>'Costs (Tier 2)'!$T$50</f>
        <v>#DIV/0!</v>
      </c>
      <c r="L64" s="577" t="e">
        <f>'Costs (Tier 2)'!$U$50</f>
        <v>#DIV/0!</v>
      </c>
      <c r="M64" s="577" t="e">
        <f>'Costs (Tier 2)'!$V$50</f>
        <v>#DIV/0!</v>
      </c>
    </row>
    <row r="65" spans="1:13" x14ac:dyDescent="0.35">
      <c r="A65" s="531" t="s">
        <v>2511</v>
      </c>
      <c r="B65" s="577">
        <f>'Costs (Tier 1)'!$H$14</f>
        <v>0</v>
      </c>
      <c r="C65" s="577">
        <f>'Costs (Tier 1)'!$H$20</f>
        <v>0</v>
      </c>
      <c r="D65" s="577">
        <f>'Costs (Tier 1)'!$H$26</f>
        <v>0</v>
      </c>
      <c r="E65" s="577">
        <f>'Costs (Tier 1)'!$H$32</f>
        <v>0</v>
      </c>
      <c r="F65" s="577">
        <f>'Costs (Tier 1)'!$H$38</f>
        <v>0</v>
      </c>
      <c r="H65" s="469" t="s">
        <v>651</v>
      </c>
      <c r="I65" s="577" t="e">
        <f>'Costs (Tier 2)'!$R$52</f>
        <v>#DIV/0!</v>
      </c>
      <c r="J65" s="577" t="e">
        <f>'Costs (Tier 2)'!$S$52</f>
        <v>#DIV/0!</v>
      </c>
      <c r="K65" s="577" t="e">
        <f>'Costs (Tier 2)'!$T$52</f>
        <v>#DIV/0!</v>
      </c>
      <c r="L65" s="577" t="e">
        <f>'Costs (Tier 2)'!$U$52</f>
        <v>#DIV/0!</v>
      </c>
      <c r="M65" s="577" t="e">
        <f>'Costs (Tier 2)'!$V$52</f>
        <v>#DIV/0!</v>
      </c>
    </row>
    <row r="66" spans="1:13" x14ac:dyDescent="0.35">
      <c r="A66" s="531" t="s">
        <v>2512</v>
      </c>
      <c r="B66" s="577">
        <f>'Costs (Tier 1)'!$K$14</f>
        <v>0</v>
      </c>
      <c r="C66" s="577">
        <f>'Costs (Tier 1)'!$K$20</f>
        <v>0</v>
      </c>
      <c r="D66" s="577">
        <f>'Costs (Tier 1)'!$K$26</f>
        <v>0</v>
      </c>
      <c r="E66" s="577">
        <f>'Costs (Tier 1)'!$K$32</f>
        <v>0</v>
      </c>
      <c r="F66" s="577">
        <f>'Costs (Tier 1)'!$K$38</f>
        <v>0</v>
      </c>
      <c r="H66" s="469" t="s">
        <v>2513</v>
      </c>
      <c r="I66" s="577" t="e">
        <f>'Costs (Tier 2)'!$R$53</f>
        <v>#DIV/0!</v>
      </c>
      <c r="J66" s="577" t="e">
        <f>'Costs (Tier 2)'!$S$53</f>
        <v>#DIV/0!</v>
      </c>
      <c r="K66" s="577" t="e">
        <f>'Costs (Tier 2)'!$T$53</f>
        <v>#DIV/0!</v>
      </c>
      <c r="L66" s="577" t="e">
        <f>'Costs (Tier 2)'!$U$53</f>
        <v>#DIV/0!</v>
      </c>
      <c r="M66" s="577" t="e">
        <f>'Costs (Tier 2)'!$V$53</f>
        <v>#DIV/0!</v>
      </c>
    </row>
    <row r="67" spans="1:13" x14ac:dyDescent="0.35">
      <c r="A67" s="531" t="s">
        <v>2514</v>
      </c>
      <c r="B67" s="577">
        <f>'Costs (Tier 1)'!$N$14</f>
        <v>0</v>
      </c>
      <c r="C67" s="577">
        <f>'Costs (Tier 1)'!$N$20</f>
        <v>0</v>
      </c>
      <c r="D67" s="577">
        <f>'Costs (Tier 1)'!$N$26</f>
        <v>0</v>
      </c>
      <c r="E67" s="577">
        <f>'Costs (Tier 1)'!$N$32</f>
        <v>0</v>
      </c>
      <c r="F67" s="577">
        <f>'Costs (Tier 1)'!$N$38</f>
        <v>0</v>
      </c>
      <c r="H67" s="469" t="s">
        <v>2515</v>
      </c>
      <c r="I67" s="577" t="e">
        <f>'Costs (Tier 2)'!$R$55</f>
        <v>#DIV/0!</v>
      </c>
      <c r="J67" s="577" t="e">
        <f>'Costs (Tier 2)'!$S$55</f>
        <v>#DIV/0!</v>
      </c>
      <c r="K67" s="577" t="e">
        <f>'Costs (Tier 2)'!$T$55</f>
        <v>#DIV/0!</v>
      </c>
      <c r="L67" s="577" t="e">
        <f>'Costs (Tier 2)'!$U$55</f>
        <v>#DIV/0!</v>
      </c>
      <c r="M67" s="577" t="e">
        <f>'Costs (Tier 2)'!$V$55</f>
        <v>#DIV/0!</v>
      </c>
    </row>
    <row r="68" spans="1:13" x14ac:dyDescent="0.35">
      <c r="A68" s="531" t="s">
        <v>2516</v>
      </c>
      <c r="B68" s="577">
        <f>'Costs (Tier 1)'!$Q$14</f>
        <v>0</v>
      </c>
      <c r="C68" s="577">
        <f>'Costs (Tier 1)'!$Q$20</f>
        <v>0</v>
      </c>
      <c r="D68" s="577">
        <f>'Costs (Tier 1)'!$Q$26</f>
        <v>0</v>
      </c>
      <c r="E68" s="577">
        <f>'Costs (Tier 1)'!$Q$32</f>
        <v>0</v>
      </c>
      <c r="F68" s="577">
        <f>'Costs (Tier 1)'!$Q$38</f>
        <v>0</v>
      </c>
      <c r="H68" s="469" t="s">
        <v>655</v>
      </c>
      <c r="I68" s="577" t="e">
        <f>'Costs (Tier 2)'!$R$56</f>
        <v>#DIV/0!</v>
      </c>
      <c r="J68" s="577" t="e">
        <f>'Costs (Tier 2)'!$S$56</f>
        <v>#DIV/0!</v>
      </c>
      <c r="K68" s="577" t="e">
        <f>'Costs (Tier 2)'!$T$56</f>
        <v>#DIV/0!</v>
      </c>
      <c r="L68" s="577" t="e">
        <f>'Costs (Tier 2)'!$U$56</f>
        <v>#DIV/0!</v>
      </c>
      <c r="M68" s="577" t="e">
        <f>'Costs (Tier 2)'!$V$56</f>
        <v>#DIV/0!</v>
      </c>
    </row>
    <row r="69" spans="1:13" x14ac:dyDescent="0.35">
      <c r="A69" s="531" t="s">
        <v>2517</v>
      </c>
      <c r="B69" s="577">
        <f>'Costs (Tier 1)'!$T$14</f>
        <v>0</v>
      </c>
      <c r="C69" s="577">
        <f>'Costs (Tier 1)'!$T$20</f>
        <v>0</v>
      </c>
      <c r="D69" s="577">
        <f>'Costs (Tier 1)'!$T$26</f>
        <v>0</v>
      </c>
      <c r="E69" s="577">
        <f>'Costs (Tier 1)'!$T$32</f>
        <v>0</v>
      </c>
      <c r="F69" s="577">
        <f>'Costs (Tier 1)'!$T$38</f>
        <v>0</v>
      </c>
      <c r="H69" s="469" t="s">
        <v>2518</v>
      </c>
      <c r="I69" s="577">
        <f>'Costs (Tier 2)'!$R$60</f>
        <v>0</v>
      </c>
      <c r="J69" s="577">
        <f>'Costs (Tier 2)'!$S$60</f>
        <v>0</v>
      </c>
      <c r="K69" s="577">
        <f>'Costs (Tier 2)'!$T$60</f>
        <v>0</v>
      </c>
      <c r="L69" s="577">
        <f>'Costs (Tier 2)'!$U$60</f>
        <v>0</v>
      </c>
      <c r="M69" s="577">
        <f>'Costs (Tier 2)'!$V$60</f>
        <v>0</v>
      </c>
    </row>
    <row r="70" spans="1:13" x14ac:dyDescent="0.35">
      <c r="A70" s="531" t="s">
        <v>2519</v>
      </c>
      <c r="B70" s="577">
        <f>'Costs (Tier 1)'!$W$14</f>
        <v>0</v>
      </c>
      <c r="C70" s="577">
        <f>'Costs (Tier 1)'!$W$20</f>
        <v>0</v>
      </c>
      <c r="D70" s="577">
        <f>'Costs (Tier 1)'!$W$26</f>
        <v>0</v>
      </c>
      <c r="E70" s="577">
        <f>'Costs (Tier 1)'!$W$32</f>
        <v>0</v>
      </c>
      <c r="F70" s="577">
        <f>'Costs (Tier 1)'!$W$38</f>
        <v>0</v>
      </c>
      <c r="H70" s="469" t="s">
        <v>2520</v>
      </c>
      <c r="I70" s="577">
        <f>'Costs (Tier 2)'!$R$61</f>
        <v>0</v>
      </c>
      <c r="J70" s="577">
        <f>'Costs (Tier 2)'!$S$61</f>
        <v>0</v>
      </c>
      <c r="K70" s="577">
        <f>'Costs (Tier 2)'!$T$61</f>
        <v>0</v>
      </c>
      <c r="L70" s="577">
        <f>'Costs (Tier 2)'!$U$61</f>
        <v>0</v>
      </c>
      <c r="M70" s="577">
        <f>'Costs (Tier 2)'!$V$61</f>
        <v>0</v>
      </c>
    </row>
    <row r="71" spans="1:13" x14ac:dyDescent="0.35">
      <c r="A71" s="531" t="s">
        <v>2521</v>
      </c>
      <c r="B71" s="577">
        <f>'Costs (Tier 1)'!$Z$14</f>
        <v>0</v>
      </c>
      <c r="C71" s="577">
        <f>'Costs (Tier 1)'!$Z$20</f>
        <v>0</v>
      </c>
      <c r="D71" s="577">
        <f>'Costs (Tier 1)'!$Z$26</f>
        <v>0</v>
      </c>
      <c r="E71" s="577">
        <f>'Costs (Tier 1)'!$Z$32</f>
        <v>0</v>
      </c>
      <c r="F71" s="577">
        <f>'Costs (Tier 1)'!$Z$38</f>
        <v>0</v>
      </c>
      <c r="H71" s="469" t="s">
        <v>660</v>
      </c>
      <c r="I71" s="577">
        <f>'Costs (Tier 2)'!$R$63</f>
        <v>0</v>
      </c>
      <c r="J71" s="577">
        <f>'Costs (Tier 2)'!$S$63</f>
        <v>0</v>
      </c>
      <c r="K71" s="577">
        <f>'Costs (Tier 2)'!$T$63</f>
        <v>0</v>
      </c>
      <c r="L71" s="577">
        <f>'Costs (Tier 2)'!$U$63</f>
        <v>0</v>
      </c>
      <c r="M71" s="577">
        <f>'Costs (Tier 2)'!$V$63</f>
        <v>0</v>
      </c>
    </row>
    <row r="72" spans="1:13" x14ac:dyDescent="0.35">
      <c r="A72" s="531" t="s">
        <v>2522</v>
      </c>
      <c r="B72" s="577">
        <f>'Costs (Tier 1)'!$AC$14</f>
        <v>0</v>
      </c>
      <c r="C72" s="577">
        <f>'Costs (Tier 1)'!$AC$20</f>
        <v>0</v>
      </c>
      <c r="D72" s="577">
        <f>'Costs (Tier 1)'!$AC$26</f>
        <v>0</v>
      </c>
      <c r="E72" s="577">
        <f>'Costs (Tier 1)'!$AC$32</f>
        <v>0</v>
      </c>
      <c r="F72" s="577">
        <f>'Costs (Tier 1)'!$AC$38</f>
        <v>0</v>
      </c>
      <c r="H72" s="469" t="s">
        <v>661</v>
      </c>
      <c r="I72" s="577" t="e">
        <f>'Costs (Tier 2)'!$R$64</f>
        <v>#DIV/0!</v>
      </c>
      <c r="J72" s="577" t="e">
        <f>'Costs (Tier 2)'!$S$64</f>
        <v>#DIV/0!</v>
      </c>
      <c r="K72" s="577" t="e">
        <f>'Costs (Tier 2)'!$T$64</f>
        <v>#DIV/0!</v>
      </c>
      <c r="L72" s="577" t="e">
        <f>'Costs (Tier 2)'!$U$64</f>
        <v>#DIV/0!</v>
      </c>
      <c r="M72" s="577" t="e">
        <f>'Costs (Tier 2)'!$V$64</f>
        <v>#DIV/0!</v>
      </c>
    </row>
    <row r="73" spans="1:13" x14ac:dyDescent="0.35">
      <c r="A73" s="531" t="s">
        <v>2523</v>
      </c>
      <c r="B73" s="577">
        <f>'Costs (Tier 1)'!$AF$14</f>
        <v>0</v>
      </c>
      <c r="C73" s="577">
        <f>'Costs (Tier 1)'!$AF$20</f>
        <v>0</v>
      </c>
      <c r="D73" s="577">
        <f>'Costs (Tier 1)'!$AF$26</f>
        <v>0</v>
      </c>
      <c r="E73" s="577">
        <f>'Costs (Tier 1)'!$AF$32</f>
        <v>0</v>
      </c>
      <c r="F73" s="577">
        <f>'Costs (Tier 1)'!$AF$38</f>
        <v>0</v>
      </c>
      <c r="H73" s="469" t="s">
        <v>663</v>
      </c>
      <c r="I73" s="577" t="e">
        <f>'Costs (Tier 2)'!$R$66</f>
        <v>#DIV/0!</v>
      </c>
      <c r="J73" s="577" t="e">
        <f>'Costs (Tier 2)'!$S$66</f>
        <v>#DIV/0!</v>
      </c>
      <c r="K73" s="577" t="e">
        <f>'Costs (Tier 2)'!$T$66</f>
        <v>#DIV/0!</v>
      </c>
      <c r="L73" s="577" t="e">
        <f>'Costs (Tier 2)'!$U$66</f>
        <v>#DIV/0!</v>
      </c>
      <c r="M73" s="577" t="e">
        <f>'Costs (Tier 2)'!$V$66</f>
        <v>#DIV/0!</v>
      </c>
    </row>
    <row r="74" spans="1:13" x14ac:dyDescent="0.35">
      <c r="A74" s="531" t="s">
        <v>2524</v>
      </c>
      <c r="B74" s="577">
        <f>'Costs (Tier 1)'!$AI$14</f>
        <v>0</v>
      </c>
      <c r="C74" s="577">
        <f>'Costs (Tier 1)'!$AI$20</f>
        <v>0</v>
      </c>
      <c r="D74" s="577">
        <f>'Costs (Tier 1)'!$AI$26</f>
        <v>0</v>
      </c>
      <c r="E74" s="577">
        <f>'Costs (Tier 1)'!$AI$32</f>
        <v>0</v>
      </c>
      <c r="F74" s="577">
        <f>'Costs (Tier 1)'!$AI$38</f>
        <v>0</v>
      </c>
      <c r="H74" s="469" t="s">
        <v>2525</v>
      </c>
      <c r="I74" s="577" t="e">
        <f>'Costs (Tier 2)'!$R$67</f>
        <v>#DIV/0!</v>
      </c>
      <c r="J74" s="577" t="e">
        <f>'Costs (Tier 2)'!$S$67</f>
        <v>#DIV/0!</v>
      </c>
      <c r="K74" s="577" t="e">
        <f>'Costs (Tier 2)'!$T$67</f>
        <v>#DIV/0!</v>
      </c>
      <c r="L74" s="577" t="e">
        <f>'Costs (Tier 2)'!$U$67</f>
        <v>#DIV/0!</v>
      </c>
      <c r="M74" s="577" t="e">
        <f>'Costs (Tier 2)'!$V$67</f>
        <v>#DIV/0!</v>
      </c>
    </row>
    <row r="75" spans="1:13" x14ac:dyDescent="0.35">
      <c r="A75" s="531" t="s">
        <v>2526</v>
      </c>
      <c r="B75" s="577" t="e">
        <f>'Costs (Tier 1)'!$BH$14</f>
        <v>#DIV/0!</v>
      </c>
      <c r="C75" s="577" t="e">
        <f>'Costs (Tier 1)'!$BI$14</f>
        <v>#DIV/0!</v>
      </c>
      <c r="D75" s="577" t="e">
        <f>'Costs (Tier 1)'!$BJ$14</f>
        <v>#DIV/0!</v>
      </c>
      <c r="E75" s="577" t="e">
        <f>'Costs (Tier 1)'!$BK$14</f>
        <v>#DIV/0!</v>
      </c>
      <c r="F75" s="577" t="e">
        <f>'Costs (Tier 1)'!$BL$14</f>
        <v>#DIV/0!</v>
      </c>
      <c r="H75" s="469" t="s">
        <v>2527</v>
      </c>
      <c r="I75" s="577" t="e">
        <f>'Costs (Tier 2)'!$R$69</f>
        <v>#DIV/0!</v>
      </c>
      <c r="J75" s="577" t="e">
        <f>'Costs (Tier 2)'!$S$69</f>
        <v>#DIV/0!</v>
      </c>
      <c r="K75" s="577" t="e">
        <f>'Costs (Tier 2)'!$T$69</f>
        <v>#DIV/0!</v>
      </c>
      <c r="L75" s="577" t="e">
        <f>'Costs (Tier 2)'!$U$69</f>
        <v>#DIV/0!</v>
      </c>
      <c r="M75" s="577" t="e">
        <f>'Costs (Tier 2)'!$V$69</f>
        <v>#DIV/0!</v>
      </c>
    </row>
    <row r="76" spans="1:13" x14ac:dyDescent="0.35">
      <c r="A76" s="531" t="s">
        <v>2528</v>
      </c>
      <c r="B76" s="577" t="e">
        <f>'Costs (Tier 1)'!$BH$15</f>
        <v>#DIV/0!</v>
      </c>
      <c r="C76" s="577" t="e">
        <f>'Costs (Tier 1)'!$BI$15</f>
        <v>#DIV/0!</v>
      </c>
      <c r="D76" s="577" t="e">
        <f>'Costs (Tier 1)'!$BJ$15</f>
        <v>#DIV/0!</v>
      </c>
      <c r="E76" s="577" t="e">
        <f>'Costs (Tier 1)'!$BK$15</f>
        <v>#DIV/0!</v>
      </c>
      <c r="F76" s="577" t="e">
        <f>'Costs (Tier 1)'!$BL$15</f>
        <v>#DIV/0!</v>
      </c>
      <c r="H76" s="469" t="s">
        <v>667</v>
      </c>
      <c r="I76" s="577" t="e">
        <f>'Costs (Tier 2)'!$R$70</f>
        <v>#DIV/0!</v>
      </c>
      <c r="J76" s="577" t="e">
        <f>'Costs (Tier 2)'!$S$70</f>
        <v>#DIV/0!</v>
      </c>
      <c r="K76" s="577" t="e">
        <f>'Costs (Tier 2)'!$T$70</f>
        <v>#DIV/0!</v>
      </c>
      <c r="L76" s="577" t="e">
        <f>'Costs (Tier 2)'!$U$70</f>
        <v>#DIV/0!</v>
      </c>
      <c r="M76" s="577" t="e">
        <f>'Costs (Tier 2)'!$V$70</f>
        <v>#DIV/0!</v>
      </c>
    </row>
    <row r="77" spans="1:13" x14ac:dyDescent="0.35">
      <c r="A77" s="531" t="s">
        <v>2529</v>
      </c>
      <c r="B77" s="577" t="e">
        <f>'Costs (Tier 1)'!$BH$16</f>
        <v>#DIV/0!</v>
      </c>
      <c r="C77" s="577" t="e">
        <f>'Costs (Tier 1)'!$BI$16</f>
        <v>#DIV/0!</v>
      </c>
      <c r="D77" s="577" t="e">
        <f>'Costs (Tier 1)'!$BJ$16</f>
        <v>#DIV/0!</v>
      </c>
      <c r="E77" s="577" t="e">
        <f>'Costs (Tier 1)'!$BK$16</f>
        <v>#DIV/0!</v>
      </c>
      <c r="F77" s="577" t="e">
        <f>'Costs (Tier 1)'!$BL$16</f>
        <v>#DIV/0!</v>
      </c>
      <c r="H77" s="469" t="s">
        <v>2530</v>
      </c>
      <c r="I77" s="577">
        <f>'Costs (Tier 2)'!$R$73</f>
        <v>0</v>
      </c>
      <c r="J77" s="577">
        <f>'Costs (Tier 2)'!$S$73</f>
        <v>0</v>
      </c>
      <c r="K77" s="577">
        <f>'Costs (Tier 2)'!$T$73</f>
        <v>0</v>
      </c>
      <c r="L77" s="577">
        <f>'Costs (Tier 2)'!$U$73</f>
        <v>0</v>
      </c>
      <c r="M77" s="577">
        <f>'Costs (Tier 2)'!$V$73</f>
        <v>0</v>
      </c>
    </row>
    <row r="78" spans="1:13" x14ac:dyDescent="0.35">
      <c r="A78" s="531" t="s">
        <v>2531</v>
      </c>
      <c r="B78" s="577" t="e">
        <f>'Costs (Tier 1)'!$BH$17</f>
        <v>#DIV/0!</v>
      </c>
      <c r="C78" s="577" t="e">
        <f>'Costs (Tier 1)'!$BI$17</f>
        <v>#DIV/0!</v>
      </c>
      <c r="D78" s="577" t="e">
        <f>'Costs (Tier 1)'!$BJ$17</f>
        <v>#DIV/0!</v>
      </c>
      <c r="E78" s="577" t="e">
        <f>'Costs (Tier 1)'!$BK$17</f>
        <v>#DIV/0!</v>
      </c>
      <c r="F78" s="577" t="e">
        <f>'Costs (Tier 1)'!$BL$17</f>
        <v>#DIV/0!</v>
      </c>
      <c r="H78" s="469" t="s">
        <v>2532</v>
      </c>
      <c r="I78" s="577">
        <f>'Costs (Tier 2)'!$R$74</f>
        <v>0</v>
      </c>
      <c r="J78" s="577">
        <f>'Costs (Tier 2)'!$S$74</f>
        <v>0</v>
      </c>
      <c r="K78" s="577">
        <f>'Costs (Tier 2)'!$T$74</f>
        <v>0</v>
      </c>
      <c r="L78" s="577">
        <f>'Costs (Tier 2)'!$U$74</f>
        <v>0</v>
      </c>
      <c r="M78" s="577">
        <f>'Costs (Tier 2)'!$V$74</f>
        <v>0</v>
      </c>
    </row>
    <row r="79" spans="1:13" x14ac:dyDescent="0.35">
      <c r="A79" s="531" t="s">
        <v>2533</v>
      </c>
      <c r="B79" s="577" t="e">
        <f>'Costs (Tier 1)'!$BH$18</f>
        <v>#DIV/0!</v>
      </c>
      <c r="C79" s="577" t="e">
        <f>'Costs (Tier 1)'!$BI$18</f>
        <v>#DIV/0!</v>
      </c>
      <c r="D79" s="577" t="e">
        <f>'Costs (Tier 1)'!$BJ$18</f>
        <v>#DIV/0!</v>
      </c>
      <c r="E79" s="577" t="e">
        <f>'Costs (Tier 1)'!$BK$18</f>
        <v>#DIV/0!</v>
      </c>
      <c r="F79" s="577" t="e">
        <f>'Costs (Tier 1)'!$BL$18</f>
        <v>#DIV/0!</v>
      </c>
      <c r="H79" s="469" t="s">
        <v>672</v>
      </c>
      <c r="I79" s="577">
        <f>'Costs (Tier 2)'!$R$76</f>
        <v>0</v>
      </c>
      <c r="J79" s="577">
        <f>'Costs (Tier 2)'!$S$76</f>
        <v>0</v>
      </c>
      <c r="K79" s="577">
        <f>'Costs (Tier 2)'!$T$76</f>
        <v>0</v>
      </c>
      <c r="L79" s="577">
        <f>'Costs (Tier 2)'!$U$76</f>
        <v>0</v>
      </c>
      <c r="M79" s="577">
        <f>'Costs (Tier 2)'!$V$76</f>
        <v>0</v>
      </c>
    </row>
    <row r="80" spans="1:13" x14ac:dyDescent="0.35">
      <c r="A80" s="531" t="s">
        <v>2534</v>
      </c>
      <c r="B80" s="577" t="e">
        <f>'Costs (Tier 1)'!$BH$19</f>
        <v>#DIV/0!</v>
      </c>
      <c r="C80" s="577" t="e">
        <f>'Costs (Tier 1)'!$BI$19</f>
        <v>#DIV/0!</v>
      </c>
      <c r="D80" s="577" t="e">
        <f>'Costs (Tier 1)'!$BJ$19</f>
        <v>#DIV/0!</v>
      </c>
      <c r="E80" s="577" t="e">
        <f>'Costs (Tier 1)'!$BK$19</f>
        <v>#DIV/0!</v>
      </c>
      <c r="F80" s="577" t="e">
        <f>'Costs (Tier 1)'!$BL$19</f>
        <v>#DIV/0!</v>
      </c>
      <c r="H80" s="469" t="s">
        <v>673</v>
      </c>
      <c r="I80" s="577" t="e">
        <f>'Costs (Tier 2)'!$R$77</f>
        <v>#DIV/0!</v>
      </c>
      <c r="J80" s="577" t="e">
        <f>'Costs (Tier 2)'!$S$77</f>
        <v>#DIV/0!</v>
      </c>
      <c r="K80" s="577" t="e">
        <f>'Costs (Tier 2)'!$T$77</f>
        <v>#DIV/0!</v>
      </c>
      <c r="L80" s="577" t="e">
        <f>'Costs (Tier 2)'!$U$77</f>
        <v>#DIV/0!</v>
      </c>
      <c r="M80" s="577" t="e">
        <f>'Costs (Tier 2)'!$V$77</f>
        <v>#DIV/0!</v>
      </c>
    </row>
    <row r="81" spans="1:13" x14ac:dyDescent="0.35">
      <c r="A81" s="531" t="s">
        <v>2535</v>
      </c>
      <c r="B81" s="577" t="e">
        <f>'Costs (Tier 1)'!$BH$20</f>
        <v>#DIV/0!</v>
      </c>
      <c r="C81" s="577" t="e">
        <f>'Costs (Tier 1)'!$BI$20</f>
        <v>#DIV/0!</v>
      </c>
      <c r="D81" s="577" t="e">
        <f>'Costs (Tier 1)'!$BJ$20</f>
        <v>#DIV/0!</v>
      </c>
      <c r="E81" s="577" t="e">
        <f>'Costs (Tier 1)'!$BK$20</f>
        <v>#DIV/0!</v>
      </c>
      <c r="F81" s="577" t="e">
        <f>'Costs (Tier 1)'!$BL$20</f>
        <v>#DIV/0!</v>
      </c>
      <c r="H81" s="469" t="s">
        <v>675</v>
      </c>
      <c r="I81" s="577" t="e">
        <f>'Costs (Tier 2)'!$R$79</f>
        <v>#DIV/0!</v>
      </c>
      <c r="J81" s="577" t="e">
        <f>'Costs (Tier 2)'!$S$79</f>
        <v>#DIV/0!</v>
      </c>
      <c r="K81" s="577" t="e">
        <f>'Costs (Tier 2)'!$T$79</f>
        <v>#DIV/0!</v>
      </c>
      <c r="L81" s="577" t="e">
        <f>'Costs (Tier 2)'!$U$79</f>
        <v>#DIV/0!</v>
      </c>
      <c r="M81" s="577" t="e">
        <f>'Costs (Tier 2)'!$V$79</f>
        <v>#DIV/0!</v>
      </c>
    </row>
    <row r="82" spans="1:13" x14ac:dyDescent="0.35">
      <c r="A82" s="531" t="s">
        <v>2536</v>
      </c>
      <c r="B82" s="577" t="e">
        <f>'Costs (Tier 1)'!$BH$21</f>
        <v>#DIV/0!</v>
      </c>
      <c r="C82" s="577" t="e">
        <f>'Costs (Tier 1)'!$BI$21</f>
        <v>#DIV/0!</v>
      </c>
      <c r="D82" s="577" t="e">
        <f>'Costs (Tier 1)'!$BJ$21</f>
        <v>#DIV/0!</v>
      </c>
      <c r="E82" s="577" t="e">
        <f>'Costs (Tier 1)'!$BK$21</f>
        <v>#DIV/0!</v>
      </c>
      <c r="F82" s="577" t="e">
        <f>'Costs (Tier 1)'!$BL$21</f>
        <v>#DIV/0!</v>
      </c>
      <c r="H82" s="469" t="s">
        <v>2537</v>
      </c>
      <c r="I82" s="577" t="e">
        <f>'Costs (Tier 2)'!$R$80</f>
        <v>#DIV/0!</v>
      </c>
      <c r="J82" s="577" t="e">
        <f>'Costs (Tier 2)'!$S$80</f>
        <v>#DIV/0!</v>
      </c>
      <c r="K82" s="577" t="e">
        <f>'Costs (Tier 2)'!$T$80</f>
        <v>#DIV/0!</v>
      </c>
      <c r="L82" s="577" t="e">
        <f>'Costs (Tier 2)'!$U$80</f>
        <v>#DIV/0!</v>
      </c>
      <c r="M82" s="577" t="e">
        <f>'Costs (Tier 2)'!$V$80</f>
        <v>#DIV/0!</v>
      </c>
    </row>
    <row r="83" spans="1:13" x14ac:dyDescent="0.35">
      <c r="A83" s="531" t="s">
        <v>2538</v>
      </c>
      <c r="B83" s="577" t="e">
        <f>'Costs (Tier 1)'!$BH$22</f>
        <v>#DIV/0!</v>
      </c>
      <c r="C83" s="577" t="e">
        <f>'Costs (Tier 1)'!$BI$22</f>
        <v>#DIV/0!</v>
      </c>
      <c r="D83" s="577" t="e">
        <f>'Costs (Tier 1)'!$BJ$22</f>
        <v>#DIV/0!</v>
      </c>
      <c r="E83" s="577" t="e">
        <f>'Costs (Tier 1)'!$BK$22</f>
        <v>#DIV/0!</v>
      </c>
      <c r="F83" s="577" t="e">
        <f>'Costs (Tier 1)'!$BL$22</f>
        <v>#DIV/0!</v>
      </c>
      <c r="H83" s="469" t="s">
        <v>678</v>
      </c>
      <c r="I83" s="577" t="e">
        <f>'Costs (Tier 2)'!$R$82</f>
        <v>#DIV/0!</v>
      </c>
      <c r="J83" s="577" t="e">
        <f>'Costs (Tier 2)'!$S$82</f>
        <v>#DIV/0!</v>
      </c>
      <c r="K83" s="577" t="e">
        <f>'Costs (Tier 2)'!$T$82</f>
        <v>#DIV/0!</v>
      </c>
      <c r="L83" s="577" t="e">
        <f>'Costs (Tier 2)'!$U$82</f>
        <v>#DIV/0!</v>
      </c>
      <c r="M83" s="577" t="e">
        <f>'Costs (Tier 2)'!$V$82</f>
        <v>#DIV/0!</v>
      </c>
    </row>
    <row r="84" spans="1:13" x14ac:dyDescent="0.35">
      <c r="A84" s="531" t="s">
        <v>2539</v>
      </c>
      <c r="B84" s="577" t="e">
        <f>'Costs (Tier 1)'!$BH$23</f>
        <v>#DIV/0!</v>
      </c>
      <c r="C84" s="577" t="e">
        <f>'Costs (Tier 1)'!$BI$23</f>
        <v>#DIV/0!</v>
      </c>
      <c r="D84" s="577" t="e">
        <f>'Costs (Tier 1)'!$BJ$23</f>
        <v>#DIV/0!</v>
      </c>
      <c r="E84" s="577" t="e">
        <f>'Costs (Tier 1)'!$BK$23</f>
        <v>#DIV/0!</v>
      </c>
      <c r="F84" s="577" t="e">
        <f>'Costs (Tier 1)'!$BL$23</f>
        <v>#DIV/0!</v>
      </c>
      <c r="H84" s="469" t="s">
        <v>679</v>
      </c>
      <c r="I84" s="577" t="e">
        <f>'Costs (Tier 2)'!$R$83</f>
        <v>#DIV/0!</v>
      </c>
      <c r="J84" s="577" t="e">
        <f>'Costs (Tier 2)'!$S$83</f>
        <v>#DIV/0!</v>
      </c>
      <c r="K84" s="577" t="e">
        <f>'Costs (Tier 2)'!$T$83</f>
        <v>#DIV/0!</v>
      </c>
      <c r="L84" s="577" t="e">
        <f>'Costs (Tier 2)'!$U$83</f>
        <v>#DIV/0!</v>
      </c>
      <c r="M84" s="577" t="e">
        <f>'Costs (Tier 2)'!$V$83</f>
        <v>#DIV/0!</v>
      </c>
    </row>
    <row r="85" spans="1:13" x14ac:dyDescent="0.35">
      <c r="A85" s="531" t="s">
        <v>2540</v>
      </c>
      <c r="B85" s="577">
        <f>'Costs (Tier 1)'!$H$55</f>
        <v>0</v>
      </c>
      <c r="C85" s="577">
        <f>'Costs (Tier 1)'!$H$57</f>
        <v>0</v>
      </c>
      <c r="D85" s="577">
        <f>'Costs (Tier 1)'!$H$59</f>
        <v>0</v>
      </c>
      <c r="E85" s="577">
        <f>'Costs (Tier 1)'!$H$61</f>
        <v>0</v>
      </c>
      <c r="F85" s="577">
        <f>'Costs (Tier 1)'!$H$63</f>
        <v>0</v>
      </c>
      <c r="H85" s="469" t="s">
        <v>681</v>
      </c>
      <c r="I85" s="577">
        <f>'Costs (Tier 2)'!$R$102</f>
        <v>0</v>
      </c>
      <c r="J85" s="577">
        <f>'Costs (Tier 2)'!$S$102</f>
        <v>0</v>
      </c>
      <c r="K85" s="577">
        <f>'Costs (Tier 2)'!$T$102</f>
        <v>0</v>
      </c>
      <c r="L85" s="577">
        <f>'Costs (Tier 2)'!$U$102</f>
        <v>0</v>
      </c>
      <c r="M85" s="577">
        <f>'Costs (Tier 2)'!$V$102</f>
        <v>0</v>
      </c>
    </row>
    <row r="86" spans="1:13" x14ac:dyDescent="0.35">
      <c r="A86" s="531" t="s">
        <v>2541</v>
      </c>
      <c r="B86" s="577">
        <f>'Costs (Tier 1)'!$K$55</f>
        <v>0</v>
      </c>
      <c r="C86" s="577">
        <f>'Costs (Tier 1)'!$K$57</f>
        <v>0</v>
      </c>
      <c r="D86" s="577">
        <f>'Costs (Tier 1)'!$K$59</f>
        <v>0</v>
      </c>
      <c r="E86" s="577">
        <f>'Costs (Tier 1)'!$K$61</f>
        <v>0</v>
      </c>
      <c r="F86" s="577">
        <f>'Costs (Tier 1)'!$K$63</f>
        <v>0</v>
      </c>
      <c r="H86" s="469" t="s">
        <v>2542</v>
      </c>
      <c r="I86" s="577">
        <f>'Costs (Tier 2)'!$R$103</f>
        <v>0</v>
      </c>
      <c r="J86" s="577">
        <f>'Costs (Tier 2)'!$S$103</f>
        <v>0</v>
      </c>
      <c r="K86" s="577">
        <f>'Costs (Tier 2)'!$T$103</f>
        <v>0</v>
      </c>
      <c r="L86" s="577">
        <f>'Costs (Tier 2)'!$U$103</f>
        <v>0</v>
      </c>
      <c r="M86" s="577">
        <f>'Costs (Tier 2)'!$V$103</f>
        <v>0</v>
      </c>
    </row>
    <row r="87" spans="1:13" x14ac:dyDescent="0.35">
      <c r="A87" s="531" t="s">
        <v>2543</v>
      </c>
      <c r="B87" s="577">
        <f>'Costs (Tier 1)'!$N$55</f>
        <v>0</v>
      </c>
      <c r="C87" s="577">
        <f>'Costs (Tier 1)'!$N$57</f>
        <v>0</v>
      </c>
      <c r="D87" s="577">
        <f>'Costs (Tier 1)'!$N$59</f>
        <v>0</v>
      </c>
      <c r="E87" s="577">
        <f>'Costs (Tier 1)'!$N$61</f>
        <v>0</v>
      </c>
      <c r="F87" s="577">
        <f>'Costs (Tier 1)'!$N$63</f>
        <v>0</v>
      </c>
      <c r="H87" s="469" t="s">
        <v>2544</v>
      </c>
      <c r="I87" s="577">
        <f>'Costs (Tier 2)'!$R$104</f>
        <v>0</v>
      </c>
      <c r="J87" s="577">
        <f>'Costs (Tier 2)'!$S$104</f>
        <v>0</v>
      </c>
      <c r="K87" s="577">
        <f>'Costs (Tier 2)'!$T$104</f>
        <v>0</v>
      </c>
      <c r="L87" s="577">
        <f>'Costs (Tier 2)'!$U$104</f>
        <v>0</v>
      </c>
      <c r="M87" s="577">
        <f>'Costs (Tier 2)'!$V$104</f>
        <v>0</v>
      </c>
    </row>
    <row r="88" spans="1:13" x14ac:dyDescent="0.35">
      <c r="A88" s="531" t="s">
        <v>2545</v>
      </c>
      <c r="B88" s="577">
        <f>'Costs (Tier 1)'!$Q$55</f>
        <v>0</v>
      </c>
      <c r="C88" s="577">
        <f>'Costs (Tier 1)'!$Q$57</f>
        <v>0</v>
      </c>
      <c r="D88" s="577">
        <f>'Costs (Tier 1)'!$Q$59</f>
        <v>0</v>
      </c>
      <c r="E88" s="577">
        <f>'Costs (Tier 1)'!$Q$61</f>
        <v>0</v>
      </c>
      <c r="F88" s="577">
        <f>'Costs (Tier 1)'!$Q$63</f>
        <v>0</v>
      </c>
      <c r="H88" s="469" t="s">
        <v>684</v>
      </c>
      <c r="I88" s="577">
        <f>'Costs (Tier 2)'!$R$105</f>
        <v>0</v>
      </c>
      <c r="J88" s="577">
        <f>'Costs (Tier 2)'!$S$105</f>
        <v>0</v>
      </c>
      <c r="K88" s="577">
        <f>'Costs (Tier 2)'!$T$105</f>
        <v>0</v>
      </c>
      <c r="L88" s="577">
        <f>'Costs (Tier 2)'!$U$105</f>
        <v>0</v>
      </c>
      <c r="M88" s="577">
        <f>'Costs (Tier 2)'!$V$105</f>
        <v>0</v>
      </c>
    </row>
    <row r="89" spans="1:13" x14ac:dyDescent="0.35">
      <c r="A89" s="531" t="s">
        <v>2546</v>
      </c>
      <c r="B89" s="577">
        <f>'Costs (Tier 1)'!$T$55</f>
        <v>0</v>
      </c>
      <c r="C89" s="577">
        <f>'Costs (Tier 1)'!$T$57</f>
        <v>0</v>
      </c>
      <c r="D89" s="577">
        <f>'Costs (Tier 1)'!$T$59</f>
        <v>0</v>
      </c>
      <c r="E89" s="577">
        <f>'Costs (Tier 1)'!$T$61</f>
        <v>0</v>
      </c>
      <c r="F89" s="577">
        <f>'Costs (Tier 1)'!$T$63</f>
        <v>0</v>
      </c>
      <c r="H89" s="469" t="s">
        <v>2547</v>
      </c>
      <c r="I89" s="577" t="e">
        <f>'Costs (Tier 2)'!$R$106</f>
        <v>#DIV/0!</v>
      </c>
      <c r="J89" s="577" t="e">
        <f>'Costs (Tier 2)'!$S$106</f>
        <v>#DIV/0!</v>
      </c>
      <c r="K89" s="577" t="e">
        <f>'Costs (Tier 2)'!$T$106</f>
        <v>#DIV/0!</v>
      </c>
      <c r="L89" s="577" t="e">
        <f>'Costs (Tier 2)'!$U$106</f>
        <v>#DIV/0!</v>
      </c>
      <c r="M89" s="577" t="e">
        <f>'Costs (Tier 2)'!$V$106</f>
        <v>#DIV/0!</v>
      </c>
    </row>
    <row r="90" spans="1:13" x14ac:dyDescent="0.35">
      <c r="A90" s="531" t="s">
        <v>2548</v>
      </c>
      <c r="B90" s="577">
        <f>'Costs (Tier 1)'!$W$55</f>
        <v>0</v>
      </c>
      <c r="C90" s="577">
        <f>'Costs (Tier 1)'!$W$57</f>
        <v>0</v>
      </c>
      <c r="D90" s="577">
        <f>'Costs (Tier 1)'!$W$59</f>
        <v>0</v>
      </c>
      <c r="E90" s="577">
        <f>'Costs (Tier 1)'!$W$61</f>
        <v>0</v>
      </c>
      <c r="F90" s="577">
        <f>'Costs (Tier 1)'!$W$63</f>
        <v>0</v>
      </c>
      <c r="H90" s="469" t="s">
        <v>2549</v>
      </c>
      <c r="I90" s="577" t="e">
        <f>'Costs (Tier 2)'!$R$107</f>
        <v>#DIV/0!</v>
      </c>
      <c r="J90" s="577" t="e">
        <f>'Costs (Tier 2)'!$S$107</f>
        <v>#DIV/0!</v>
      </c>
      <c r="K90" s="577" t="e">
        <f>'Costs (Tier 2)'!$T$107</f>
        <v>#DIV/0!</v>
      </c>
      <c r="L90" s="577" t="e">
        <f>'Costs (Tier 2)'!$U$107</f>
        <v>#DIV/0!</v>
      </c>
      <c r="M90" s="577" t="e">
        <f>'Costs (Tier 2)'!$V$107</f>
        <v>#DIV/0!</v>
      </c>
    </row>
    <row r="91" spans="1:13" x14ac:dyDescent="0.35">
      <c r="A91" s="531" t="s">
        <v>2550</v>
      </c>
      <c r="B91" s="577">
        <f>'Costs (Tier 1)'!$Z$55</f>
        <v>0</v>
      </c>
      <c r="C91" s="577">
        <f>'Costs (Tier 1)'!$Z$57</f>
        <v>0</v>
      </c>
      <c r="D91" s="577">
        <f>'Costs (Tier 1)'!$Z$59</f>
        <v>0</v>
      </c>
      <c r="E91" s="577">
        <f>'Costs (Tier 1)'!$Z$61</f>
        <v>0</v>
      </c>
      <c r="F91" s="577">
        <f>'Costs (Tier 1)'!$Z$63</f>
        <v>0</v>
      </c>
      <c r="H91" s="469" t="s">
        <v>2551</v>
      </c>
      <c r="I91" s="566">
        <f>'Costs (Tier 2)'!$I$151</f>
        <v>0</v>
      </c>
      <c r="J91" s="566">
        <f>'Costs (Tier 2)'!$I$151</f>
        <v>0</v>
      </c>
      <c r="K91" s="566">
        <f>'Costs (Tier 2)'!$I$151</f>
        <v>0</v>
      </c>
      <c r="L91" s="566">
        <f>'Costs (Tier 2)'!$I$151</f>
        <v>0</v>
      </c>
      <c r="M91" s="566">
        <f>'Costs (Tier 2)'!$I$151</f>
        <v>0</v>
      </c>
    </row>
    <row r="92" spans="1:13" x14ac:dyDescent="0.35">
      <c r="A92" s="531" t="s">
        <v>2552</v>
      </c>
      <c r="B92" s="577">
        <f>'Costs (Tier 1)'!$AC$55</f>
        <v>0</v>
      </c>
      <c r="C92" s="577">
        <f>'Costs (Tier 1)'!$AC$57</f>
        <v>0</v>
      </c>
      <c r="D92" s="577">
        <f>'Costs (Tier 1)'!$AC$59</f>
        <v>0</v>
      </c>
      <c r="E92" s="577">
        <f>'Costs (Tier 1)'!$AC$61</f>
        <v>0</v>
      </c>
      <c r="F92" s="577">
        <f>'Costs (Tier 1)'!$AC$63</f>
        <v>0</v>
      </c>
      <c r="H92" s="469" t="s">
        <v>2553</v>
      </c>
      <c r="I92" s="566">
        <f>'Costs (Tier 2)'!$L$151</f>
        <v>0</v>
      </c>
      <c r="J92" s="566">
        <f>'Costs (Tier 2)'!$L$151</f>
        <v>0</v>
      </c>
      <c r="K92" s="566">
        <f>'Costs (Tier 2)'!$L$151</f>
        <v>0</v>
      </c>
      <c r="L92" s="566">
        <f>'Costs (Tier 2)'!$L$151</f>
        <v>0</v>
      </c>
      <c r="M92" s="566">
        <f>'Costs (Tier 2)'!$L$151</f>
        <v>0</v>
      </c>
    </row>
    <row r="93" spans="1:13" x14ac:dyDescent="0.35">
      <c r="A93" s="531" t="s">
        <v>2554</v>
      </c>
      <c r="B93" s="577">
        <f>'Costs (Tier 1)'!$AF$55</f>
        <v>0</v>
      </c>
      <c r="C93" s="577">
        <f>'Costs (Tier 1)'!$AF$57</f>
        <v>0</v>
      </c>
      <c r="D93" s="577">
        <f>'Costs (Tier 1)'!$AF$59</f>
        <v>0</v>
      </c>
      <c r="E93" s="577">
        <f>'Costs (Tier 1)'!$AF$61</f>
        <v>0</v>
      </c>
      <c r="F93" s="577">
        <f>'Costs (Tier 1)'!$AF$63</f>
        <v>0</v>
      </c>
      <c r="H93" s="469" t="s">
        <v>2555</v>
      </c>
      <c r="I93" s="566">
        <f>'Costs (Tier 2)'!$S$137</f>
        <v>0</v>
      </c>
      <c r="J93" s="566">
        <f>'Costs (Tier 2)'!$S$137</f>
        <v>0</v>
      </c>
      <c r="K93" s="566">
        <f>'Costs (Tier 2)'!$S$137</f>
        <v>0</v>
      </c>
      <c r="L93" s="566">
        <f>'Costs (Tier 2)'!$S$137</f>
        <v>0</v>
      </c>
      <c r="M93" s="566">
        <f>'Costs (Tier 2)'!$S$137</f>
        <v>0</v>
      </c>
    </row>
    <row r="94" spans="1:13" x14ac:dyDescent="0.35">
      <c r="A94" s="531" t="s">
        <v>2556</v>
      </c>
      <c r="B94" s="577">
        <f>'Costs (Tier 1)'!$AI$55</f>
        <v>0</v>
      </c>
      <c r="C94" s="577">
        <f>'Costs (Tier 1)'!$AI$57</f>
        <v>0</v>
      </c>
      <c r="D94" s="577">
        <f>'Costs (Tier 1)'!$AI$59</f>
        <v>0</v>
      </c>
      <c r="E94" s="577">
        <f>'Costs (Tier 1)'!$AI$61</f>
        <v>0</v>
      </c>
      <c r="F94" s="577">
        <f>'Costs (Tier 1)'!$AI$63</f>
        <v>0</v>
      </c>
      <c r="H94" s="469" t="s">
        <v>2557</v>
      </c>
      <c r="I94" s="566" t="e">
        <f>'Costs (Tier 2)'!$S$138</f>
        <v>#DIV/0!</v>
      </c>
      <c r="J94" s="566" t="e">
        <f>'Costs (Tier 2)'!$S$138</f>
        <v>#DIV/0!</v>
      </c>
      <c r="K94" s="566" t="e">
        <f>'Costs (Tier 2)'!$S$138</f>
        <v>#DIV/0!</v>
      </c>
      <c r="L94" s="566" t="e">
        <f>'Costs (Tier 2)'!$S$138</f>
        <v>#DIV/0!</v>
      </c>
      <c r="M94" s="566" t="e">
        <f>'Costs (Tier 2)'!$S$138</f>
        <v>#DIV/0!</v>
      </c>
    </row>
    <row r="95" spans="1:13" x14ac:dyDescent="0.35">
      <c r="A95" s="531" t="s">
        <v>2558</v>
      </c>
      <c r="B95" s="577" t="e">
        <f>'Costs (Tier 1)'!$BH$25</f>
        <v>#DIV/0!</v>
      </c>
      <c r="C95" s="577" t="e">
        <f>'Costs (Tier 1)'!$BI$25</f>
        <v>#DIV/0!</v>
      </c>
      <c r="D95" s="577" t="e">
        <f>'Costs (Tier 1)'!$BJ$25</f>
        <v>#DIV/0!</v>
      </c>
      <c r="E95" s="577" t="e">
        <f>'Costs (Tier 1)'!$BK$25</f>
        <v>#DIV/0!</v>
      </c>
      <c r="F95" s="577" t="e">
        <f>'Costs (Tier 1)'!$BL$25</f>
        <v>#DIV/0!</v>
      </c>
      <c r="H95" s="469" t="s">
        <v>2559</v>
      </c>
      <c r="I95" s="566">
        <f>'Costs (Tier 2)'!$I$169</f>
        <v>0</v>
      </c>
      <c r="J95" s="566">
        <f>'Costs (Tier 2)'!$I$169</f>
        <v>0</v>
      </c>
      <c r="K95" s="566">
        <f>'Costs (Tier 2)'!$I$169</f>
        <v>0</v>
      </c>
      <c r="L95" s="566">
        <f>'Costs (Tier 2)'!$I$169</f>
        <v>0</v>
      </c>
      <c r="M95" s="566">
        <f>'Costs (Tier 2)'!$I$169</f>
        <v>0</v>
      </c>
    </row>
    <row r="96" spans="1:13" x14ac:dyDescent="0.35">
      <c r="A96" s="531" t="s">
        <v>2560</v>
      </c>
      <c r="B96" s="577" t="e">
        <f>'Costs (Tier 1)'!$BH$26</f>
        <v>#DIV/0!</v>
      </c>
      <c r="C96" s="577" t="e">
        <f>'Costs (Tier 1)'!$BI$26</f>
        <v>#DIV/0!</v>
      </c>
      <c r="D96" s="577" t="e">
        <f>'Costs (Tier 1)'!$BJ$26</f>
        <v>#DIV/0!</v>
      </c>
      <c r="E96" s="577" t="e">
        <f>'Costs (Tier 1)'!$BK$26</f>
        <v>#DIV/0!</v>
      </c>
      <c r="F96" s="577" t="e">
        <f>'Costs (Tier 1)'!$BL$26</f>
        <v>#DIV/0!</v>
      </c>
      <c r="H96" s="469" t="s">
        <v>2561</v>
      </c>
      <c r="I96" s="566">
        <f>'Costs (Tier 2)'!$L$169</f>
        <v>0</v>
      </c>
      <c r="J96" s="566">
        <f>'Costs (Tier 2)'!$L$169</f>
        <v>0</v>
      </c>
      <c r="K96" s="566">
        <f>'Costs (Tier 2)'!$L$169</f>
        <v>0</v>
      </c>
      <c r="L96" s="566">
        <f>'Costs (Tier 2)'!$L$169</f>
        <v>0</v>
      </c>
      <c r="M96" s="566">
        <f>'Costs (Tier 2)'!$L$169</f>
        <v>0</v>
      </c>
    </row>
    <row r="97" spans="1:13" x14ac:dyDescent="0.35">
      <c r="A97" s="531" t="s">
        <v>2562</v>
      </c>
      <c r="B97" s="577" t="e">
        <f>'Costs (Tier 1)'!$BH$27</f>
        <v>#DIV/0!</v>
      </c>
      <c r="C97" s="577" t="e">
        <f>'Costs (Tier 1)'!$BI$27</f>
        <v>#DIV/0!</v>
      </c>
      <c r="D97" s="577" t="e">
        <f>'Costs (Tier 1)'!$BJ$27</f>
        <v>#DIV/0!</v>
      </c>
      <c r="E97" s="577" t="e">
        <f>'Costs (Tier 1)'!$BK$27</f>
        <v>#DIV/0!</v>
      </c>
      <c r="F97" s="577" t="e">
        <f>'Costs (Tier 1)'!$BL$27</f>
        <v>#DIV/0!</v>
      </c>
      <c r="H97" s="469" t="s">
        <v>2563</v>
      </c>
      <c r="I97" s="566">
        <f>'Costs (Tier 2)'!$Q$156</f>
        <v>0</v>
      </c>
      <c r="J97" s="566">
        <f>'Costs (Tier 2)'!$Q$156</f>
        <v>0</v>
      </c>
      <c r="K97" s="566">
        <f>'Costs (Tier 2)'!$Q$156</f>
        <v>0</v>
      </c>
      <c r="L97" s="566">
        <f>'Costs (Tier 2)'!$Q$156</f>
        <v>0</v>
      </c>
      <c r="M97" s="566">
        <f>'Costs (Tier 2)'!$Q$156</f>
        <v>0</v>
      </c>
    </row>
    <row r="98" spans="1:13" x14ac:dyDescent="0.35">
      <c r="A98" s="531" t="s">
        <v>2564</v>
      </c>
      <c r="B98" s="577" t="e">
        <f>'Costs (Tier 1)'!$BH$28</f>
        <v>#DIV/0!</v>
      </c>
      <c r="C98" s="577" t="e">
        <f>'Costs (Tier 1)'!$BI$28</f>
        <v>#DIV/0!</v>
      </c>
      <c r="D98" s="577" t="e">
        <f>'Costs (Tier 1)'!$BJ$28</f>
        <v>#DIV/0!</v>
      </c>
      <c r="E98" s="577" t="e">
        <f>'Costs (Tier 1)'!$BK$28</f>
        <v>#DIV/0!</v>
      </c>
      <c r="F98" s="577" t="e">
        <f>'Costs (Tier 1)'!$BL$28</f>
        <v>#DIV/0!</v>
      </c>
      <c r="H98" s="469" t="s">
        <v>2565</v>
      </c>
      <c r="I98" s="566" t="e">
        <f>'Costs (Tier 2)'!$Q$157</f>
        <v>#DIV/0!</v>
      </c>
      <c r="J98" s="566" t="e">
        <f>'Costs (Tier 2)'!$Q$157</f>
        <v>#DIV/0!</v>
      </c>
      <c r="K98" s="566" t="e">
        <f>'Costs (Tier 2)'!$Q$157</f>
        <v>#DIV/0!</v>
      </c>
      <c r="L98" s="566" t="e">
        <f>'Costs (Tier 2)'!$Q$157</f>
        <v>#DIV/0!</v>
      </c>
      <c r="M98" s="566" t="e">
        <f>'Costs (Tier 2)'!$Q$157</f>
        <v>#DIV/0!</v>
      </c>
    </row>
    <row r="99" spans="1:13" x14ac:dyDescent="0.35">
      <c r="A99" s="531" t="s">
        <v>2566</v>
      </c>
      <c r="B99" s="577" t="e">
        <f>'Costs (Tier 1)'!$BH$29</f>
        <v>#DIV/0!</v>
      </c>
      <c r="C99" s="577" t="e">
        <f>'Costs (Tier 1)'!$BI$29</f>
        <v>#DIV/0!</v>
      </c>
      <c r="D99" s="577" t="e">
        <f>'Costs (Tier 1)'!$BJ$29</f>
        <v>#DIV/0!</v>
      </c>
      <c r="E99" s="577" t="e">
        <f>'Costs (Tier 1)'!$BK$29</f>
        <v>#DIV/0!</v>
      </c>
      <c r="F99" s="577" t="e">
        <f>'Costs (Tier 1)'!$BL$29</f>
        <v>#DIV/0!</v>
      </c>
      <c r="H99" s="469" t="s">
        <v>2567</v>
      </c>
      <c r="I99" s="566">
        <f>'Costs (Tier 2)'!$R$125</f>
        <v>0</v>
      </c>
      <c r="J99" s="566">
        <f>'Costs (Tier 2)'!$S$125</f>
        <v>0</v>
      </c>
      <c r="K99" s="566">
        <f>'Costs (Tier 2)'!$T$125</f>
        <v>0</v>
      </c>
      <c r="L99" s="566">
        <f>'Costs (Tier 2)'!$U$125</f>
        <v>0</v>
      </c>
      <c r="M99" s="566">
        <f>'Costs (Tier 2)'!$V$125</f>
        <v>0</v>
      </c>
    </row>
    <row r="100" spans="1:13" x14ac:dyDescent="0.35">
      <c r="A100" s="531" t="s">
        <v>2568</v>
      </c>
      <c r="B100" s="577" t="e">
        <f>'Costs (Tier 1)'!$BH$30</f>
        <v>#DIV/0!</v>
      </c>
      <c r="C100" s="577" t="e">
        <f>'Costs (Tier 1)'!$BI$30</f>
        <v>#DIV/0!</v>
      </c>
      <c r="D100" s="577" t="e">
        <f>'Costs (Tier 1)'!$BJ$30</f>
        <v>#DIV/0!</v>
      </c>
      <c r="E100" s="577" t="e">
        <f>'Costs (Tier 1)'!$BK$30</f>
        <v>#DIV/0!</v>
      </c>
      <c r="F100" s="577" t="e">
        <f>'Costs (Tier 1)'!$BL$30</f>
        <v>#DIV/0!</v>
      </c>
      <c r="H100" s="469" t="s">
        <v>2569</v>
      </c>
      <c r="I100" s="566">
        <f>'Costs (Tier 2)'!$R$126</f>
        <v>0</v>
      </c>
      <c r="J100" s="566">
        <f>'Costs (Tier 2)'!$S$126</f>
        <v>0</v>
      </c>
      <c r="K100" s="566">
        <f>'Costs (Tier 2)'!$T$126</f>
        <v>0</v>
      </c>
      <c r="L100" s="566">
        <f>'Costs (Tier 2)'!$U$126</f>
        <v>0</v>
      </c>
      <c r="M100" s="566">
        <f>'Costs (Tier 2)'!$V$126</f>
        <v>0</v>
      </c>
    </row>
    <row r="101" spans="1:13" x14ac:dyDescent="0.35">
      <c r="A101" s="531" t="s">
        <v>2570</v>
      </c>
      <c r="B101" s="577" t="e">
        <f>'Costs (Tier 1)'!$BH$31</f>
        <v>#DIV/0!</v>
      </c>
      <c r="C101" s="577" t="e">
        <f>'Costs (Tier 1)'!$BI$31</f>
        <v>#DIV/0!</v>
      </c>
      <c r="D101" s="577" t="e">
        <f>'Costs (Tier 1)'!$BJ$31</f>
        <v>#DIV/0!</v>
      </c>
      <c r="E101" s="577" t="e">
        <f>'Costs (Tier 1)'!$BK$31</f>
        <v>#DIV/0!</v>
      </c>
      <c r="F101" s="577" t="e">
        <f>'Costs (Tier 1)'!$BL$31</f>
        <v>#DIV/0!</v>
      </c>
      <c r="H101" s="469" t="s">
        <v>2571</v>
      </c>
      <c r="I101" s="566">
        <f>'Costs (Tier 2)'!$R$128</f>
        <v>0</v>
      </c>
      <c r="J101" s="566">
        <f>'Costs (Tier 2)'!$S$128</f>
        <v>0</v>
      </c>
      <c r="K101" s="566">
        <f>'Costs (Tier 2)'!$T$128</f>
        <v>0</v>
      </c>
      <c r="L101" s="566">
        <f>'Costs (Tier 2)'!$U$128</f>
        <v>0</v>
      </c>
      <c r="M101" s="566">
        <f>'Costs (Tier 2)'!$V$128</f>
        <v>0</v>
      </c>
    </row>
    <row r="102" spans="1:13" x14ac:dyDescent="0.35">
      <c r="A102" s="531" t="s">
        <v>2572</v>
      </c>
      <c r="B102" s="577" t="e">
        <f>'Costs (Tier 1)'!$BH$32</f>
        <v>#DIV/0!</v>
      </c>
      <c r="C102" s="577" t="e">
        <f>'Costs (Tier 1)'!$BI$32</f>
        <v>#DIV/0!</v>
      </c>
      <c r="D102" s="577" t="e">
        <f>'Costs (Tier 1)'!$BJ$32</f>
        <v>#DIV/0!</v>
      </c>
      <c r="E102" s="577" t="e">
        <f>'Costs (Tier 1)'!$BK$32</f>
        <v>#DIV/0!</v>
      </c>
      <c r="F102" s="577" t="e">
        <f>'Costs (Tier 1)'!$BL$32</f>
        <v>#DIV/0!</v>
      </c>
      <c r="H102" s="469" t="s">
        <v>2573</v>
      </c>
      <c r="I102" s="566" t="e">
        <f>'Costs (Tier 2)'!$R$129</f>
        <v>#DIV/0!</v>
      </c>
      <c r="J102" s="566" t="e">
        <f>'Costs (Tier 2)'!$S$129</f>
        <v>#DIV/0!</v>
      </c>
      <c r="K102" s="566" t="e">
        <f>'Costs (Tier 2)'!$T$129</f>
        <v>#DIV/0!</v>
      </c>
      <c r="L102" s="566" t="e">
        <f>'Costs (Tier 2)'!$U$129</f>
        <v>#DIV/0!</v>
      </c>
      <c r="M102" s="566" t="e">
        <f>'Costs (Tier 2)'!$V$129</f>
        <v>#DIV/0!</v>
      </c>
    </row>
    <row r="103" spans="1:13" x14ac:dyDescent="0.35">
      <c r="A103" s="531" t="s">
        <v>2574</v>
      </c>
      <c r="B103" s="577" t="e">
        <f>'Costs (Tier 1)'!$BH$33</f>
        <v>#DIV/0!</v>
      </c>
      <c r="C103" s="577" t="e">
        <f>'Costs (Tier 1)'!$BI$33</f>
        <v>#DIV/0!</v>
      </c>
      <c r="D103" s="577" t="e">
        <f>'Costs (Tier 1)'!$BJ$33</f>
        <v>#DIV/0!</v>
      </c>
      <c r="E103" s="577" t="e">
        <f>'Costs (Tier 1)'!$BK$33</f>
        <v>#DIV/0!</v>
      </c>
      <c r="F103" s="577" t="e">
        <f>'Costs (Tier 1)'!$BL$33</f>
        <v>#DIV/0!</v>
      </c>
    </row>
    <row r="104" spans="1:13" x14ac:dyDescent="0.35">
      <c r="A104" s="531" t="s">
        <v>2575</v>
      </c>
      <c r="B104" s="566" t="e">
        <f>'Costs (Tier 1)'!$BH$34</f>
        <v>#DIV/0!</v>
      </c>
      <c r="C104" s="577" t="e">
        <f>'Costs (Tier 1)'!$BI$34</f>
        <v>#DIV/0!</v>
      </c>
      <c r="D104" s="577" t="e">
        <f>'Costs (Tier 1)'!$BJ$34</f>
        <v>#DIV/0!</v>
      </c>
      <c r="E104" s="577" t="e">
        <f>'Costs (Tier 1)'!$BK$34</f>
        <v>#DIV/0!</v>
      </c>
      <c r="F104" s="577" t="e">
        <f>'Costs (Tier 1)'!$BL$34</f>
        <v>#DIV/0!</v>
      </c>
    </row>
    <row r="105" spans="1:13" x14ac:dyDescent="0.35">
      <c r="A105" s="531" t="s">
        <v>2576</v>
      </c>
      <c r="B105" s="577">
        <f>'Costs (Tier 1)'!$H$72</f>
        <v>0</v>
      </c>
      <c r="C105" s="577">
        <f>'Costs (Tier 1)'!$H$74</f>
        <v>0</v>
      </c>
      <c r="D105" s="577">
        <f>'Costs (Tier 1)'!$H$76</f>
        <v>0</v>
      </c>
      <c r="E105" s="577">
        <f>'Costs (Tier 1)'!$H$78</f>
        <v>0</v>
      </c>
      <c r="F105" s="577">
        <f>'Costs (Tier 1)'!$H$80</f>
        <v>0</v>
      </c>
    </row>
    <row r="106" spans="1:13" x14ac:dyDescent="0.35">
      <c r="A106" s="531" t="s">
        <v>2577</v>
      </c>
      <c r="B106" s="577">
        <f>'Costs (Tier 1)'!$K$72</f>
        <v>0</v>
      </c>
      <c r="C106" s="577">
        <f>'Costs (Tier 1)'!$K$74</f>
        <v>0</v>
      </c>
      <c r="D106" s="577">
        <f>'Costs (Tier 1)'!$K$76</f>
        <v>0</v>
      </c>
      <c r="E106" s="577">
        <f>'Costs (Tier 1)'!$K$78</f>
        <v>0</v>
      </c>
      <c r="F106" s="577">
        <f>'Costs (Tier 1)'!$K$80</f>
        <v>0</v>
      </c>
    </row>
    <row r="107" spans="1:13" x14ac:dyDescent="0.35">
      <c r="A107" s="531" t="s">
        <v>2578</v>
      </c>
      <c r="B107" s="577">
        <f>'Costs (Tier 1)'!$N$72</f>
        <v>0</v>
      </c>
      <c r="C107" s="577">
        <f>'Costs (Tier 1)'!$N$74</f>
        <v>0</v>
      </c>
      <c r="D107" s="577">
        <f>'Costs (Tier 1)'!$N$76</f>
        <v>0</v>
      </c>
      <c r="E107" s="577">
        <f>'Costs (Tier 1)'!$N$78</f>
        <v>0</v>
      </c>
      <c r="F107" s="577">
        <f>'Costs (Tier 1)'!$N$80</f>
        <v>0</v>
      </c>
    </row>
    <row r="108" spans="1:13" x14ac:dyDescent="0.35">
      <c r="A108" s="531" t="s">
        <v>2579</v>
      </c>
      <c r="B108" s="577">
        <f>'Costs (Tier 1)'!$Q$72</f>
        <v>0</v>
      </c>
      <c r="C108" s="577">
        <f>'Costs (Tier 1)'!$Q$74</f>
        <v>0</v>
      </c>
      <c r="D108" s="577">
        <f>'Costs (Tier 1)'!$Q$76</f>
        <v>0</v>
      </c>
      <c r="E108" s="577">
        <f>'Costs (Tier 1)'!$Q$78</f>
        <v>0</v>
      </c>
      <c r="F108" s="577">
        <f>'Costs (Tier 1)'!$Q$80</f>
        <v>0</v>
      </c>
    </row>
    <row r="109" spans="1:13" x14ac:dyDescent="0.35">
      <c r="A109" s="531" t="s">
        <v>2580</v>
      </c>
      <c r="B109" s="577">
        <f>'Costs (Tier 1)'!$T$72</f>
        <v>0</v>
      </c>
      <c r="C109" s="577">
        <f>'Costs (Tier 1)'!$T$74</f>
        <v>0</v>
      </c>
      <c r="D109" s="577">
        <f>'Costs (Tier 1)'!$T$76</f>
        <v>0</v>
      </c>
      <c r="E109" s="577">
        <f>'Costs (Tier 1)'!$T$78</f>
        <v>0</v>
      </c>
      <c r="F109" s="577">
        <f>'Costs (Tier 1)'!$T$80</f>
        <v>0</v>
      </c>
    </row>
    <row r="110" spans="1:13" x14ac:dyDescent="0.35">
      <c r="A110" s="531" t="s">
        <v>2581</v>
      </c>
      <c r="B110" s="577">
        <f>'Costs (Tier 1)'!$W$72</f>
        <v>0</v>
      </c>
      <c r="C110" s="577">
        <f>'Costs (Tier 1)'!$W$74</f>
        <v>0</v>
      </c>
      <c r="D110" s="577">
        <f>'Costs (Tier 1)'!$W$76</f>
        <v>0</v>
      </c>
      <c r="E110" s="577">
        <f>'Costs (Tier 1)'!$W$78</f>
        <v>0</v>
      </c>
      <c r="F110" s="577">
        <f>'Costs (Tier 1)'!$W$80</f>
        <v>0</v>
      </c>
    </row>
    <row r="111" spans="1:13" x14ac:dyDescent="0.35">
      <c r="A111" s="531" t="s">
        <v>2582</v>
      </c>
      <c r="B111" s="577">
        <f>'Costs (Tier 1)'!$Z$72</f>
        <v>0</v>
      </c>
      <c r="C111" s="577">
        <f>'Costs (Tier 1)'!$Z$74</f>
        <v>0</v>
      </c>
      <c r="D111" s="577">
        <f>'Costs (Tier 1)'!$Z$76</f>
        <v>0</v>
      </c>
      <c r="E111" s="577">
        <f>'Costs (Tier 1)'!$Z$78</f>
        <v>0</v>
      </c>
      <c r="F111" s="577">
        <f>'Costs (Tier 1)'!$Z$80</f>
        <v>0</v>
      </c>
    </row>
    <row r="112" spans="1:13" x14ac:dyDescent="0.35">
      <c r="A112" s="531" t="s">
        <v>2583</v>
      </c>
      <c r="B112" s="577">
        <f>'Costs (Tier 1)'!$AC$72</f>
        <v>0</v>
      </c>
      <c r="C112" s="577">
        <f>'Costs (Tier 1)'!$AC$74</f>
        <v>0</v>
      </c>
      <c r="D112" s="577">
        <f>'Costs (Tier 1)'!$AC$76</f>
        <v>0</v>
      </c>
      <c r="E112" s="577">
        <f>'Costs (Tier 1)'!$AC$78</f>
        <v>0</v>
      </c>
      <c r="F112" s="577">
        <f>'Costs (Tier 1)'!$AC$80</f>
        <v>0</v>
      </c>
    </row>
    <row r="113" spans="1:6" x14ac:dyDescent="0.35">
      <c r="A113" s="531" t="s">
        <v>2584</v>
      </c>
      <c r="B113" s="577">
        <f>'Costs (Tier 1)'!$AF$72</f>
        <v>0</v>
      </c>
      <c r="C113" s="577">
        <f>'Costs (Tier 1)'!$AF$74</f>
        <v>0</v>
      </c>
      <c r="D113" s="577">
        <f>'Costs (Tier 1)'!$AF$76</f>
        <v>0</v>
      </c>
      <c r="E113" s="577">
        <f>'Costs (Tier 1)'!$AF$78</f>
        <v>0</v>
      </c>
      <c r="F113" s="577">
        <f>'Costs (Tier 1)'!$AF$80</f>
        <v>0</v>
      </c>
    </row>
    <row r="114" spans="1:6" x14ac:dyDescent="0.35">
      <c r="A114" s="531" t="s">
        <v>2585</v>
      </c>
      <c r="B114" s="577">
        <f>'Costs (Tier 1)'!$AI$72</f>
        <v>0</v>
      </c>
      <c r="C114" s="577">
        <f>'Costs (Tier 1)'!$AI$74</f>
        <v>0</v>
      </c>
      <c r="D114" s="577">
        <f>'Costs (Tier 1)'!$AI$76</f>
        <v>0</v>
      </c>
      <c r="E114" s="577">
        <f>'Costs (Tier 1)'!$AI$78</f>
        <v>0</v>
      </c>
      <c r="F114" s="577">
        <f>'Costs (Tier 1)'!$AI$80</f>
        <v>0</v>
      </c>
    </row>
    <row r="115" spans="1:6" x14ac:dyDescent="0.35">
      <c r="A115" s="531" t="s">
        <v>2586</v>
      </c>
      <c r="B115" s="577" t="e">
        <f>'Costs (Tier 1)'!$BH$36</f>
        <v>#DIV/0!</v>
      </c>
      <c r="C115" s="577" t="e">
        <f>'Costs (Tier 1)'!$BI$36</f>
        <v>#DIV/0!</v>
      </c>
      <c r="D115" s="577" t="e">
        <f>'Costs (Tier 1)'!$BJ$36</f>
        <v>#DIV/0!</v>
      </c>
      <c r="E115" s="577" t="e">
        <f>'Costs (Tier 1)'!$BK$36</f>
        <v>#DIV/0!</v>
      </c>
      <c r="F115" s="577" t="e">
        <f>'Costs (Tier 1)'!$BL$36</f>
        <v>#DIV/0!</v>
      </c>
    </row>
    <row r="116" spans="1:6" x14ac:dyDescent="0.35">
      <c r="A116" s="531" t="s">
        <v>2587</v>
      </c>
      <c r="B116" s="577" t="e">
        <f>'Costs (Tier 1)'!$BH$37</f>
        <v>#DIV/0!</v>
      </c>
      <c r="C116" s="577" t="e">
        <f>'Costs (Tier 1)'!$BI$37</f>
        <v>#DIV/0!</v>
      </c>
      <c r="D116" s="577" t="e">
        <f>'Costs (Tier 1)'!$BJ$37</f>
        <v>#DIV/0!</v>
      </c>
      <c r="E116" s="577" t="e">
        <f>'Costs (Tier 1)'!$BK$37</f>
        <v>#DIV/0!</v>
      </c>
      <c r="F116" s="577" t="e">
        <f>'Costs (Tier 1)'!$BL$37</f>
        <v>#DIV/0!</v>
      </c>
    </row>
    <row r="117" spans="1:6" x14ac:dyDescent="0.35">
      <c r="A117" s="531" t="s">
        <v>2588</v>
      </c>
      <c r="B117" s="577" t="e">
        <f>'Costs (Tier 1)'!$BH$38</f>
        <v>#DIV/0!</v>
      </c>
      <c r="C117" s="577" t="e">
        <f>'Costs (Tier 1)'!$BI$38</f>
        <v>#DIV/0!</v>
      </c>
      <c r="D117" s="577" t="e">
        <f>'Costs (Tier 1)'!$BJ$38</f>
        <v>#DIV/0!</v>
      </c>
      <c r="E117" s="577" t="e">
        <f>'Costs (Tier 1)'!$BK$38</f>
        <v>#DIV/0!</v>
      </c>
      <c r="F117" s="577" t="e">
        <f>'Costs (Tier 1)'!$BL$38</f>
        <v>#DIV/0!</v>
      </c>
    </row>
    <row r="118" spans="1:6" x14ac:dyDescent="0.35">
      <c r="A118" s="531" t="s">
        <v>2589</v>
      </c>
      <c r="B118" s="577" t="e">
        <f>'Costs (Tier 1)'!$BH$39</f>
        <v>#DIV/0!</v>
      </c>
      <c r="C118" s="577" t="e">
        <f>'Costs (Tier 1)'!$BI$39</f>
        <v>#DIV/0!</v>
      </c>
      <c r="D118" s="577" t="e">
        <f>'Costs (Tier 1)'!$BJ$39</f>
        <v>#DIV/0!</v>
      </c>
      <c r="E118" s="577" t="e">
        <f>'Costs (Tier 1)'!$BK$39</f>
        <v>#DIV/0!</v>
      </c>
      <c r="F118" s="577" t="e">
        <f>'Costs (Tier 1)'!$BL$39</f>
        <v>#DIV/0!</v>
      </c>
    </row>
    <row r="119" spans="1:6" x14ac:dyDescent="0.35">
      <c r="A119" s="531" t="s">
        <v>2590</v>
      </c>
      <c r="B119" s="577" t="e">
        <f>'Costs (Tier 1)'!$BH$40</f>
        <v>#DIV/0!</v>
      </c>
      <c r="C119" s="577" t="e">
        <f>'Costs (Tier 1)'!$BI$40</f>
        <v>#DIV/0!</v>
      </c>
      <c r="D119" s="577" t="e">
        <f>'Costs (Tier 1)'!$BJ$40</f>
        <v>#DIV/0!</v>
      </c>
      <c r="E119" s="577" t="e">
        <f>'Costs (Tier 1)'!$BK$40</f>
        <v>#DIV/0!</v>
      </c>
      <c r="F119" s="577" t="e">
        <f>'Costs (Tier 1)'!$BL$40</f>
        <v>#DIV/0!</v>
      </c>
    </row>
    <row r="120" spans="1:6" x14ac:dyDescent="0.35">
      <c r="A120" s="531" t="s">
        <v>2591</v>
      </c>
      <c r="B120" s="577" t="e">
        <f>'Costs (Tier 1)'!$BH$41</f>
        <v>#DIV/0!</v>
      </c>
      <c r="C120" s="577" t="e">
        <f>'Costs (Tier 1)'!$BI$41</f>
        <v>#DIV/0!</v>
      </c>
      <c r="D120" s="577" t="e">
        <f>'Costs (Tier 1)'!$BJ$41</f>
        <v>#DIV/0!</v>
      </c>
      <c r="E120" s="577" t="e">
        <f>'Costs (Tier 1)'!$BK$41</f>
        <v>#DIV/0!</v>
      </c>
      <c r="F120" s="577" t="e">
        <f>'Costs (Tier 1)'!$BL$41</f>
        <v>#DIV/0!</v>
      </c>
    </row>
    <row r="121" spans="1:6" x14ac:dyDescent="0.35">
      <c r="A121" s="531" t="s">
        <v>2592</v>
      </c>
      <c r="B121" s="577" t="e">
        <f>'Costs (Tier 1)'!$BH$42</f>
        <v>#DIV/0!</v>
      </c>
      <c r="C121" s="577" t="e">
        <f>'Costs (Tier 1)'!$BI$42</f>
        <v>#DIV/0!</v>
      </c>
      <c r="D121" s="577" t="e">
        <f>'Costs (Tier 1)'!$BJ$42</f>
        <v>#DIV/0!</v>
      </c>
      <c r="E121" s="577" t="e">
        <f>'Costs (Tier 1)'!$BK$42</f>
        <v>#DIV/0!</v>
      </c>
      <c r="F121" s="577" t="e">
        <f>'Costs (Tier 1)'!$BL$42</f>
        <v>#DIV/0!</v>
      </c>
    </row>
    <row r="122" spans="1:6" x14ac:dyDescent="0.35">
      <c r="A122" s="531" t="s">
        <v>2593</v>
      </c>
      <c r="B122" s="577" t="e">
        <f>'Costs (Tier 1)'!$BH$43</f>
        <v>#DIV/0!</v>
      </c>
      <c r="C122" s="577" t="e">
        <f>'Costs (Tier 1)'!$BI$43</f>
        <v>#DIV/0!</v>
      </c>
      <c r="D122" s="577" t="e">
        <f>'Costs (Tier 1)'!$BJ$43</f>
        <v>#DIV/0!</v>
      </c>
      <c r="E122" s="577" t="e">
        <f>'Costs (Tier 1)'!$BK$43</f>
        <v>#DIV/0!</v>
      </c>
      <c r="F122" s="577" t="e">
        <f>'Costs (Tier 1)'!$BL$43</f>
        <v>#DIV/0!</v>
      </c>
    </row>
    <row r="123" spans="1:6" x14ac:dyDescent="0.35">
      <c r="A123" s="531" t="s">
        <v>2594</v>
      </c>
      <c r="B123" s="577" t="e">
        <f>'Costs (Tier 1)'!$BH$44</f>
        <v>#DIV/0!</v>
      </c>
      <c r="C123" s="577" t="e">
        <f>'Costs (Tier 1)'!$BI$44</f>
        <v>#DIV/0!</v>
      </c>
      <c r="D123" s="577" t="e">
        <f>'Costs (Tier 1)'!$BJ$44</f>
        <v>#DIV/0!</v>
      </c>
      <c r="E123" s="577" t="e">
        <f>'Costs (Tier 1)'!$BK$44</f>
        <v>#DIV/0!</v>
      </c>
      <c r="F123" s="577" t="e">
        <f>'Costs (Tier 1)'!$BL$44</f>
        <v>#DIV/0!</v>
      </c>
    </row>
    <row r="124" spans="1:6" x14ac:dyDescent="0.35">
      <c r="A124" s="531" t="s">
        <v>2595</v>
      </c>
      <c r="B124" s="577" t="e">
        <f>'Costs (Tier 1)'!$BH$45</f>
        <v>#DIV/0!</v>
      </c>
      <c r="C124" s="577" t="e">
        <f>'Costs (Tier 1)'!$BI$45</f>
        <v>#DIV/0!</v>
      </c>
      <c r="D124" s="577" t="e">
        <f>'Costs (Tier 1)'!$BJ$45</f>
        <v>#DIV/0!</v>
      </c>
      <c r="E124" s="577" t="e">
        <f>'Costs (Tier 1)'!$BK$45</f>
        <v>#DIV/0!</v>
      </c>
      <c r="F124" s="577" t="e">
        <f>'Costs (Tier 1)'!$BL$45</f>
        <v>#DIV/0!</v>
      </c>
    </row>
    <row r="125" spans="1:6" x14ac:dyDescent="0.35">
      <c r="A125" s="531" t="s">
        <v>2596</v>
      </c>
      <c r="B125" s="577">
        <f>'Costs (Tier 1)'!$H$89</f>
        <v>0</v>
      </c>
      <c r="C125" s="577">
        <f>'Costs (Tier 1)'!$H$91</f>
        <v>0</v>
      </c>
      <c r="D125" s="577">
        <f>'Costs (Tier 1)'!$H$93</f>
        <v>0</v>
      </c>
      <c r="E125" s="577">
        <f>'Costs (Tier 1)'!$H$95</f>
        <v>0</v>
      </c>
      <c r="F125" s="577">
        <f>'Costs (Tier 1)'!$H$97</f>
        <v>0</v>
      </c>
    </row>
    <row r="126" spans="1:6" x14ac:dyDescent="0.35">
      <c r="A126" s="531" t="s">
        <v>2597</v>
      </c>
      <c r="B126" s="577">
        <f>'Costs (Tier 1)'!$K$89</f>
        <v>0</v>
      </c>
      <c r="C126" s="577">
        <f>'Costs (Tier 1)'!$K$91</f>
        <v>0</v>
      </c>
      <c r="D126" s="577">
        <f>'Costs (Tier 1)'!$K$93</f>
        <v>0</v>
      </c>
      <c r="E126" s="577">
        <f>'Costs (Tier 1)'!$K$95</f>
        <v>0</v>
      </c>
      <c r="F126" s="577">
        <f>'Costs (Tier 1)'!$K$97</f>
        <v>0</v>
      </c>
    </row>
    <row r="127" spans="1:6" x14ac:dyDescent="0.35">
      <c r="A127" s="531" t="s">
        <v>2598</v>
      </c>
      <c r="B127" s="577">
        <f>'Costs (Tier 1)'!$N$89</f>
        <v>0</v>
      </c>
      <c r="C127" s="577">
        <f>'Costs (Tier 1)'!$N$91</f>
        <v>0</v>
      </c>
      <c r="D127" s="577">
        <f>'Costs (Tier 1)'!$N$93</f>
        <v>0</v>
      </c>
      <c r="E127" s="577">
        <f>'Costs (Tier 1)'!$N$95</f>
        <v>0</v>
      </c>
      <c r="F127" s="577">
        <f>'Costs (Tier 1)'!$N$97</f>
        <v>0</v>
      </c>
    </row>
    <row r="128" spans="1:6" x14ac:dyDescent="0.35">
      <c r="A128" s="531" t="s">
        <v>2599</v>
      </c>
      <c r="B128" s="577">
        <f>'Costs (Tier 1)'!$Q$89</f>
        <v>0</v>
      </c>
      <c r="C128" s="577">
        <f>'Costs (Tier 1)'!$Q$91</f>
        <v>0</v>
      </c>
      <c r="D128" s="577">
        <f>'Costs (Tier 1)'!$Q$93</f>
        <v>0</v>
      </c>
      <c r="E128" s="577">
        <f>'Costs (Tier 1)'!$Q$95</f>
        <v>0</v>
      </c>
      <c r="F128" s="577">
        <f>'Costs (Tier 1)'!$Q$97</f>
        <v>0</v>
      </c>
    </row>
    <row r="129" spans="1:6" x14ac:dyDescent="0.35">
      <c r="A129" s="531" t="s">
        <v>2600</v>
      </c>
      <c r="B129" s="577">
        <f>'Costs (Tier 1)'!$T$89</f>
        <v>0</v>
      </c>
      <c r="C129" s="577">
        <f>'Costs (Tier 1)'!$T$91</f>
        <v>0</v>
      </c>
      <c r="D129" s="577">
        <f>'Costs (Tier 1)'!$T$93</f>
        <v>0</v>
      </c>
      <c r="E129" s="577">
        <f>'Costs (Tier 1)'!$T$95</f>
        <v>0</v>
      </c>
      <c r="F129" s="577">
        <f>'Costs (Tier 1)'!$T$97</f>
        <v>0</v>
      </c>
    </row>
    <row r="130" spans="1:6" x14ac:dyDescent="0.35">
      <c r="A130" s="531" t="s">
        <v>2601</v>
      </c>
      <c r="B130" s="577">
        <f>'Costs (Tier 1)'!$W$89</f>
        <v>0</v>
      </c>
      <c r="C130" s="577">
        <f>'Costs (Tier 1)'!$W$91</f>
        <v>0</v>
      </c>
      <c r="D130" s="577">
        <f>'Costs (Tier 1)'!$W$93</f>
        <v>0</v>
      </c>
      <c r="E130" s="577">
        <f>'Costs (Tier 1)'!$W$95</f>
        <v>0</v>
      </c>
      <c r="F130" s="577">
        <f>'Costs (Tier 1)'!$W$97</f>
        <v>0</v>
      </c>
    </row>
    <row r="131" spans="1:6" x14ac:dyDescent="0.35">
      <c r="A131" s="531" t="s">
        <v>2602</v>
      </c>
      <c r="B131" s="577">
        <f>'Costs (Tier 1)'!$Z$89</f>
        <v>0</v>
      </c>
      <c r="C131" s="577">
        <f>'Costs (Tier 1)'!$Z$91</f>
        <v>0</v>
      </c>
      <c r="D131" s="577">
        <f>'Costs (Tier 1)'!$Z$93</f>
        <v>0</v>
      </c>
      <c r="E131" s="577">
        <f>'Costs (Tier 1)'!$Z$95</f>
        <v>0</v>
      </c>
      <c r="F131" s="577">
        <f>'Costs (Tier 1)'!$Z$97</f>
        <v>0</v>
      </c>
    </row>
    <row r="132" spans="1:6" x14ac:dyDescent="0.35">
      <c r="A132" s="531" t="s">
        <v>2603</v>
      </c>
      <c r="B132" s="577">
        <f>'Costs (Tier 1)'!$AC$89</f>
        <v>0</v>
      </c>
      <c r="C132" s="577">
        <f>'Costs (Tier 1)'!$AC$91</f>
        <v>0</v>
      </c>
      <c r="D132" s="577">
        <f>'Costs (Tier 1)'!$AC$93</f>
        <v>0</v>
      </c>
      <c r="E132" s="577">
        <f>'Costs (Tier 1)'!$AC$95</f>
        <v>0</v>
      </c>
      <c r="F132" s="577">
        <f>'Costs (Tier 1)'!$AC$97</f>
        <v>0</v>
      </c>
    </row>
    <row r="133" spans="1:6" x14ac:dyDescent="0.35">
      <c r="A133" s="531" t="s">
        <v>2604</v>
      </c>
      <c r="B133" s="577">
        <f>'Costs (Tier 1)'!$AF$89</f>
        <v>0</v>
      </c>
      <c r="C133" s="577">
        <f>'Costs (Tier 1)'!$AF$91</f>
        <v>0</v>
      </c>
      <c r="D133" s="577">
        <f>'Costs (Tier 1)'!$AF$93</f>
        <v>0</v>
      </c>
      <c r="E133" s="577">
        <f>'Costs (Tier 1)'!$AF$95</f>
        <v>0</v>
      </c>
      <c r="F133" s="577">
        <f>'Costs (Tier 1)'!$AF$97</f>
        <v>0</v>
      </c>
    </row>
    <row r="134" spans="1:6" x14ac:dyDescent="0.35">
      <c r="A134" s="531" t="s">
        <v>2605</v>
      </c>
      <c r="B134" s="577">
        <f>'Costs (Tier 1)'!$AI$89</f>
        <v>0</v>
      </c>
      <c r="C134" s="577">
        <f>'Costs (Tier 1)'!$AI$91</f>
        <v>0</v>
      </c>
      <c r="D134" s="577">
        <f>'Costs (Tier 1)'!$AI$93</f>
        <v>0</v>
      </c>
      <c r="E134" s="577">
        <f>'Costs (Tier 1)'!$AI$95</f>
        <v>0</v>
      </c>
      <c r="F134" s="577">
        <f>'Costs (Tier 1)'!$AI$97</f>
        <v>0</v>
      </c>
    </row>
    <row r="135" spans="1:6" x14ac:dyDescent="0.35">
      <c r="A135" s="531" t="s">
        <v>2606</v>
      </c>
      <c r="B135" s="577" t="e">
        <f>'Costs (Tier 1)'!$BH$54</f>
        <v>#DIV/0!</v>
      </c>
      <c r="C135" s="577" t="e">
        <f>'Costs (Tier 1)'!$BI$54</f>
        <v>#DIV/0!</v>
      </c>
      <c r="D135" s="577" t="e">
        <f>'Costs (Tier 1)'!$BJ$54</f>
        <v>#DIV/0!</v>
      </c>
      <c r="E135" s="577" t="e">
        <f>'Costs (Tier 1)'!$BK$54</f>
        <v>#DIV/0!</v>
      </c>
      <c r="F135" s="577" t="e">
        <f>'Costs (Tier 1)'!$BL$54</f>
        <v>#DIV/0!</v>
      </c>
    </row>
    <row r="136" spans="1:6" x14ac:dyDescent="0.35">
      <c r="A136" s="531" t="s">
        <v>2607</v>
      </c>
      <c r="B136" s="577" t="e">
        <f>'Costs (Tier 1)'!$BH$55</f>
        <v>#DIV/0!</v>
      </c>
      <c r="C136" s="577" t="e">
        <f>'Costs (Tier 1)'!$BI$55</f>
        <v>#DIV/0!</v>
      </c>
      <c r="D136" s="577" t="e">
        <f>'Costs (Tier 1)'!$BJ$55</f>
        <v>#DIV/0!</v>
      </c>
      <c r="E136" s="577" t="e">
        <f>'Costs (Tier 1)'!$BK$55</f>
        <v>#DIV/0!</v>
      </c>
      <c r="F136" s="577" t="e">
        <f>'Costs (Tier 1)'!$BL$55</f>
        <v>#DIV/0!</v>
      </c>
    </row>
    <row r="137" spans="1:6" x14ac:dyDescent="0.35">
      <c r="A137" s="531" t="s">
        <v>2608</v>
      </c>
      <c r="B137" s="577" t="e">
        <f>'Costs (Tier 1)'!$BH$56</f>
        <v>#DIV/0!</v>
      </c>
      <c r="C137" s="577" t="e">
        <f>'Costs (Tier 1)'!$BI$56</f>
        <v>#DIV/0!</v>
      </c>
      <c r="D137" s="577" t="e">
        <f>'Costs (Tier 1)'!$BJ$56</f>
        <v>#DIV/0!</v>
      </c>
      <c r="E137" s="577" t="e">
        <f>'Costs (Tier 1)'!$BK$56</f>
        <v>#DIV/0!</v>
      </c>
      <c r="F137" s="577" t="e">
        <f>'Costs (Tier 1)'!$BL$56</f>
        <v>#DIV/0!</v>
      </c>
    </row>
    <row r="138" spans="1:6" x14ac:dyDescent="0.35">
      <c r="A138" s="531" t="s">
        <v>2609</v>
      </c>
      <c r="B138" s="577" t="e">
        <f>'Costs (Tier 1)'!$BH$57</f>
        <v>#DIV/0!</v>
      </c>
      <c r="C138" s="577" t="e">
        <f>'Costs (Tier 1)'!$BI$57</f>
        <v>#DIV/0!</v>
      </c>
      <c r="D138" s="577" t="e">
        <f>'Costs (Tier 1)'!$BJ$57</f>
        <v>#DIV/0!</v>
      </c>
      <c r="E138" s="577" t="e">
        <f>'Costs (Tier 1)'!$BK$57</f>
        <v>#DIV/0!</v>
      </c>
      <c r="F138" s="577" t="e">
        <f>'Costs (Tier 1)'!$BL$57</f>
        <v>#DIV/0!</v>
      </c>
    </row>
    <row r="139" spans="1:6" x14ac:dyDescent="0.35">
      <c r="A139" s="531" t="s">
        <v>2610</v>
      </c>
      <c r="B139" s="577" t="e">
        <f>'Costs (Tier 1)'!$BH$58</f>
        <v>#DIV/0!</v>
      </c>
      <c r="C139" s="577" t="e">
        <f>'Costs (Tier 1)'!$BI$58</f>
        <v>#DIV/0!</v>
      </c>
      <c r="D139" s="577" t="e">
        <f>'Costs (Tier 1)'!$BJ$58</f>
        <v>#DIV/0!</v>
      </c>
      <c r="E139" s="577" t="e">
        <f>'Costs (Tier 1)'!$BK$58</f>
        <v>#DIV/0!</v>
      </c>
      <c r="F139" s="577" t="e">
        <f>'Costs (Tier 1)'!$BL$58</f>
        <v>#DIV/0!</v>
      </c>
    </row>
    <row r="140" spans="1:6" x14ac:dyDescent="0.35">
      <c r="A140" s="531" t="s">
        <v>2611</v>
      </c>
      <c r="B140" s="577" t="e">
        <f>'Costs (Tier 1)'!$BH$59</f>
        <v>#DIV/0!</v>
      </c>
      <c r="C140" s="577" t="e">
        <f>'Costs (Tier 1)'!$BI$59</f>
        <v>#DIV/0!</v>
      </c>
      <c r="D140" s="577" t="e">
        <f>'Costs (Tier 1)'!$BJ$59</f>
        <v>#DIV/0!</v>
      </c>
      <c r="E140" s="577" t="e">
        <f>'Costs (Tier 1)'!$BK$59</f>
        <v>#DIV/0!</v>
      </c>
      <c r="F140" s="577" t="e">
        <f>'Costs (Tier 1)'!$BL$59</f>
        <v>#DIV/0!</v>
      </c>
    </row>
    <row r="141" spans="1:6" x14ac:dyDescent="0.35">
      <c r="A141" s="531" t="s">
        <v>2612</v>
      </c>
      <c r="B141" s="577" t="e">
        <f>'Costs (Tier 1)'!$BH$60</f>
        <v>#DIV/0!</v>
      </c>
      <c r="C141" s="577" t="e">
        <f>'Costs (Tier 1)'!$BI$60</f>
        <v>#DIV/0!</v>
      </c>
      <c r="D141" s="577" t="e">
        <f>'Costs (Tier 1)'!$BJ$60</f>
        <v>#DIV/0!</v>
      </c>
      <c r="E141" s="577" t="e">
        <f>'Costs (Tier 1)'!$BK$60</f>
        <v>#DIV/0!</v>
      </c>
      <c r="F141" s="577" t="e">
        <f>'Costs (Tier 1)'!$BL$60</f>
        <v>#DIV/0!</v>
      </c>
    </row>
    <row r="142" spans="1:6" x14ac:dyDescent="0.35">
      <c r="A142" s="531" t="s">
        <v>2613</v>
      </c>
      <c r="B142" s="577" t="e">
        <f>'Costs (Tier 1)'!$BH$61</f>
        <v>#DIV/0!</v>
      </c>
      <c r="C142" s="577" t="e">
        <f>'Costs (Tier 1)'!$BI$61</f>
        <v>#DIV/0!</v>
      </c>
      <c r="D142" s="577" t="e">
        <f>'Costs (Tier 1)'!$BJ$61</f>
        <v>#DIV/0!</v>
      </c>
      <c r="E142" s="577" t="e">
        <f>'Costs (Tier 1)'!$BK$61</f>
        <v>#DIV/0!</v>
      </c>
      <c r="F142" s="577" t="e">
        <f>'Costs (Tier 1)'!$BL$61</f>
        <v>#DIV/0!</v>
      </c>
    </row>
    <row r="143" spans="1:6" x14ac:dyDescent="0.35">
      <c r="A143" s="531" t="s">
        <v>2614</v>
      </c>
      <c r="B143" s="577" t="e">
        <f>'Costs (Tier 1)'!$BH$62</f>
        <v>#DIV/0!</v>
      </c>
      <c r="C143" s="577" t="e">
        <f>'Costs (Tier 1)'!$BI$62</f>
        <v>#DIV/0!</v>
      </c>
      <c r="D143" s="577" t="e">
        <f>'Costs (Tier 1)'!$BJ$62</f>
        <v>#DIV/0!</v>
      </c>
      <c r="E143" s="577" t="e">
        <f>'Costs (Tier 1)'!$BK$62</f>
        <v>#DIV/0!</v>
      </c>
      <c r="F143" s="577" t="e">
        <f>'Costs (Tier 1)'!$BL$62</f>
        <v>#DIV/0!</v>
      </c>
    </row>
    <row r="144" spans="1:6" x14ac:dyDescent="0.35">
      <c r="A144" s="531" t="s">
        <v>2615</v>
      </c>
      <c r="B144" s="577" t="e">
        <f>'Costs (Tier 1)'!$BH$63</f>
        <v>#DIV/0!</v>
      </c>
      <c r="C144" s="577" t="e">
        <f>'Costs (Tier 1)'!$BI$63</f>
        <v>#DIV/0!</v>
      </c>
      <c r="D144" s="577" t="e">
        <f>'Costs (Tier 1)'!$BJ$63</f>
        <v>#DIV/0!</v>
      </c>
      <c r="E144" s="577" t="e">
        <f>'Costs (Tier 1)'!$BK$63</f>
        <v>#DIV/0!</v>
      </c>
      <c r="F144" s="577" t="e">
        <f>'Costs (Tier 1)'!$BL$63</f>
        <v>#DIV/0!</v>
      </c>
    </row>
    <row r="145" spans="1:6" x14ac:dyDescent="0.35">
      <c r="A145" s="531" t="s">
        <v>2616</v>
      </c>
      <c r="B145" s="577">
        <f>'Costs (Tier 1)'!$H$106</f>
        <v>0</v>
      </c>
      <c r="C145" s="577">
        <f>'Costs (Tier 1)'!$H$108</f>
        <v>0</v>
      </c>
      <c r="D145" s="577">
        <f>'Costs (Tier 1)'!$H$114</f>
        <v>0</v>
      </c>
      <c r="E145" s="577">
        <f>'Costs (Tier 1)'!$H$118</f>
        <v>0</v>
      </c>
      <c r="F145" s="577">
        <f>'Costs (Tier 1)'!$H$122</f>
        <v>0</v>
      </c>
    </row>
    <row r="146" spans="1:6" x14ac:dyDescent="0.35">
      <c r="A146" s="531" t="s">
        <v>2617</v>
      </c>
      <c r="B146" s="577">
        <f>'Costs (Tier 1)'!$K$106</f>
        <v>0</v>
      </c>
      <c r="C146" s="577">
        <f>'Costs (Tier 1)'!$K$108</f>
        <v>0</v>
      </c>
      <c r="D146" s="577">
        <f>'Costs (Tier 1)'!$K$114</f>
        <v>0</v>
      </c>
      <c r="E146" s="577">
        <f>'Costs (Tier 1)'!$K$118</f>
        <v>0</v>
      </c>
      <c r="F146" s="577">
        <f>'Costs (Tier 1)'!$K$122</f>
        <v>0</v>
      </c>
    </row>
    <row r="147" spans="1:6" x14ac:dyDescent="0.35">
      <c r="A147" s="531" t="s">
        <v>2618</v>
      </c>
      <c r="B147" s="577">
        <f>'Costs (Tier 1)'!$N$106</f>
        <v>0</v>
      </c>
      <c r="C147" s="577">
        <f>'Costs (Tier 1)'!$N$108</f>
        <v>0</v>
      </c>
      <c r="D147" s="577">
        <f>'Costs (Tier 1)'!$N$114</f>
        <v>0</v>
      </c>
      <c r="E147" s="577">
        <f>'Costs (Tier 1)'!$N$118</f>
        <v>0</v>
      </c>
      <c r="F147" s="577">
        <f>'Costs (Tier 1)'!$N$122</f>
        <v>0</v>
      </c>
    </row>
    <row r="148" spans="1:6" x14ac:dyDescent="0.35">
      <c r="A148" s="531" t="s">
        <v>2619</v>
      </c>
      <c r="B148" s="577">
        <f>'Costs (Tier 1)'!$Q$106</f>
        <v>0</v>
      </c>
      <c r="C148" s="577">
        <f>'Costs (Tier 1)'!$Q$108</f>
        <v>0</v>
      </c>
      <c r="D148" s="577">
        <f>'Costs (Tier 1)'!$Q$114</f>
        <v>0</v>
      </c>
      <c r="E148" s="577">
        <f>'Costs (Tier 1)'!$Q$118</f>
        <v>0</v>
      </c>
      <c r="F148" s="577">
        <f>'Costs (Tier 1)'!$Q$122</f>
        <v>0</v>
      </c>
    </row>
    <row r="149" spans="1:6" x14ac:dyDescent="0.35">
      <c r="A149" s="531" t="s">
        <v>2620</v>
      </c>
      <c r="B149" s="577">
        <f>'Costs (Tier 1)'!$T$106</f>
        <v>0</v>
      </c>
      <c r="C149" s="577">
        <f>'Costs (Tier 1)'!$T$108</f>
        <v>0</v>
      </c>
      <c r="D149" s="577">
        <f>'Costs (Tier 1)'!$T$114</f>
        <v>0</v>
      </c>
      <c r="E149" s="577">
        <f>'Costs (Tier 1)'!$T$118</f>
        <v>0</v>
      </c>
      <c r="F149" s="577">
        <f>'Costs (Tier 1)'!$T$122</f>
        <v>0</v>
      </c>
    </row>
    <row r="150" spans="1:6" x14ac:dyDescent="0.35">
      <c r="A150" s="531" t="s">
        <v>2621</v>
      </c>
      <c r="B150" s="577">
        <f>'Costs (Tier 1)'!$W$106</f>
        <v>0</v>
      </c>
      <c r="C150" s="577">
        <f>'Costs (Tier 1)'!$W$108</f>
        <v>0</v>
      </c>
      <c r="D150" s="577">
        <f>'Costs (Tier 1)'!$W$114</f>
        <v>0</v>
      </c>
      <c r="E150" s="577">
        <f>'Costs (Tier 1)'!$W$118</f>
        <v>0</v>
      </c>
      <c r="F150" s="577">
        <f>'Costs (Tier 1)'!$W$122</f>
        <v>0</v>
      </c>
    </row>
    <row r="151" spans="1:6" x14ac:dyDescent="0.35">
      <c r="A151" s="531" t="s">
        <v>2622</v>
      </c>
      <c r="B151" s="577">
        <f>'Costs (Tier 1)'!$Z$106</f>
        <v>0</v>
      </c>
      <c r="C151" s="577">
        <f>'Costs (Tier 1)'!$Z$108</f>
        <v>0</v>
      </c>
      <c r="D151" s="577">
        <f>'Costs (Tier 1)'!$Z$114</f>
        <v>0</v>
      </c>
      <c r="E151" s="577">
        <f>'Costs (Tier 1)'!$Z$118</f>
        <v>0</v>
      </c>
      <c r="F151" s="577">
        <f>'Costs (Tier 1)'!$Z$122</f>
        <v>0</v>
      </c>
    </row>
    <row r="152" spans="1:6" x14ac:dyDescent="0.35">
      <c r="A152" s="531" t="s">
        <v>2623</v>
      </c>
      <c r="B152" s="577">
        <f>'Costs (Tier 1)'!$AC$106</f>
        <v>0</v>
      </c>
      <c r="C152" s="577">
        <f>'Costs (Tier 1)'!$AC$108</f>
        <v>0</v>
      </c>
      <c r="D152" s="577">
        <f>'Costs (Tier 1)'!$AC$114</f>
        <v>0</v>
      </c>
      <c r="E152" s="577">
        <f>'Costs (Tier 1)'!$AC$118</f>
        <v>0</v>
      </c>
      <c r="F152" s="577">
        <f>'Costs (Tier 1)'!$AC$122</f>
        <v>0</v>
      </c>
    </row>
    <row r="153" spans="1:6" x14ac:dyDescent="0.35">
      <c r="A153" s="531" t="s">
        <v>2624</v>
      </c>
      <c r="B153" s="577">
        <f>'Costs (Tier 1)'!$AF$106</f>
        <v>0</v>
      </c>
      <c r="C153" s="577">
        <f>'Costs (Tier 1)'!$AF$108</f>
        <v>0</v>
      </c>
      <c r="D153" s="577">
        <f>'Costs (Tier 1)'!$AF$114</f>
        <v>0</v>
      </c>
      <c r="E153" s="577">
        <f>'Costs (Tier 1)'!$AF$118</f>
        <v>0</v>
      </c>
      <c r="F153" s="577">
        <f>'Costs (Tier 1)'!$AF$122</f>
        <v>0</v>
      </c>
    </row>
    <row r="154" spans="1:6" x14ac:dyDescent="0.35">
      <c r="A154" s="531" t="s">
        <v>2625</v>
      </c>
      <c r="B154" s="577">
        <f>'Costs (Tier 1)'!$AI$106</f>
        <v>0</v>
      </c>
      <c r="C154" s="577">
        <f>'Costs (Tier 1)'!$AI$108</f>
        <v>0</v>
      </c>
      <c r="D154" s="577">
        <f>'Costs (Tier 1)'!$AI$114</f>
        <v>0</v>
      </c>
      <c r="E154" s="577">
        <f>'Costs (Tier 1)'!$AI$118</f>
        <v>0</v>
      </c>
      <c r="F154" s="577">
        <f>'Costs (Tier 1)'!$AI$122</f>
        <v>0</v>
      </c>
    </row>
    <row r="155" spans="1:6" x14ac:dyDescent="0.35">
      <c r="A155" s="531" t="s">
        <v>2626</v>
      </c>
      <c r="B155" s="577">
        <f>'Costs (Tier 1)'!$H$108</f>
        <v>0</v>
      </c>
      <c r="C155" s="577">
        <f>'Costs (Tier 1)'!$H$110</f>
        <v>0</v>
      </c>
      <c r="D155" s="577">
        <f>'Costs (Tier 1)'!$H$116</f>
        <v>0</v>
      </c>
      <c r="E155" s="577">
        <f>'Costs (Tier 1)'!$H$120</f>
        <v>0</v>
      </c>
      <c r="F155" s="577">
        <f>'Costs (Tier 1)'!$H$124</f>
        <v>0</v>
      </c>
    </row>
    <row r="156" spans="1:6" x14ac:dyDescent="0.35">
      <c r="A156" s="531" t="s">
        <v>2627</v>
      </c>
      <c r="B156" s="577">
        <f>'Costs (Tier 1)'!$K$108</f>
        <v>0</v>
      </c>
      <c r="C156" s="577">
        <f>'Costs (Tier 1)'!$K$110</f>
        <v>0</v>
      </c>
      <c r="D156" s="577">
        <f>'Costs (Tier 1)'!$K$116</f>
        <v>0</v>
      </c>
      <c r="E156" s="577">
        <f>'Costs (Tier 1)'!$K$120</f>
        <v>0</v>
      </c>
      <c r="F156" s="577">
        <f>'Costs (Tier 1)'!$K$124</f>
        <v>0</v>
      </c>
    </row>
    <row r="157" spans="1:6" x14ac:dyDescent="0.35">
      <c r="A157" s="531" t="s">
        <v>2628</v>
      </c>
      <c r="B157" s="577">
        <f>'Costs (Tier 1)'!$N$108</f>
        <v>0</v>
      </c>
      <c r="C157" s="577">
        <f>'Costs (Tier 1)'!$N$110</f>
        <v>0</v>
      </c>
      <c r="D157" s="577">
        <f>'Costs (Tier 1)'!$N$116</f>
        <v>0</v>
      </c>
      <c r="E157" s="577">
        <f>'Costs (Tier 1)'!$N$120</f>
        <v>0</v>
      </c>
      <c r="F157" s="577">
        <f>'Costs (Tier 1)'!$N$124</f>
        <v>0</v>
      </c>
    </row>
    <row r="158" spans="1:6" x14ac:dyDescent="0.35">
      <c r="A158" s="531" t="s">
        <v>2629</v>
      </c>
      <c r="B158" s="577">
        <f>'Costs (Tier 1)'!$Q$108</f>
        <v>0</v>
      </c>
      <c r="C158" s="577">
        <f>'Costs (Tier 1)'!$Q$110</f>
        <v>0</v>
      </c>
      <c r="D158" s="577">
        <f>'Costs (Tier 1)'!$Q$116</f>
        <v>0</v>
      </c>
      <c r="E158" s="577">
        <f>'Costs (Tier 1)'!$Q$120</f>
        <v>0</v>
      </c>
      <c r="F158" s="577">
        <f>'Costs (Tier 1)'!$Q$124</f>
        <v>0</v>
      </c>
    </row>
    <row r="159" spans="1:6" x14ac:dyDescent="0.35">
      <c r="A159" s="531" t="s">
        <v>2630</v>
      </c>
      <c r="B159" s="577">
        <f>'Costs (Tier 1)'!$T$108</f>
        <v>0</v>
      </c>
      <c r="C159" s="577">
        <f>'Costs (Tier 1)'!$T$110</f>
        <v>0</v>
      </c>
      <c r="D159" s="577">
        <f>'Costs (Tier 1)'!$T$116</f>
        <v>0</v>
      </c>
      <c r="E159" s="577">
        <f>'Costs (Tier 1)'!$T$120</f>
        <v>0</v>
      </c>
      <c r="F159" s="577">
        <f>'Costs (Tier 1)'!$T$124</f>
        <v>0</v>
      </c>
    </row>
    <row r="160" spans="1:6" x14ac:dyDescent="0.35">
      <c r="A160" s="531" t="s">
        <v>2631</v>
      </c>
      <c r="B160" s="577">
        <f>'Costs (Tier 1)'!$W$108</f>
        <v>0</v>
      </c>
      <c r="C160" s="577">
        <f>'Costs (Tier 1)'!$W$110</f>
        <v>0</v>
      </c>
      <c r="D160" s="577">
        <f>'Costs (Tier 1)'!$W$116</f>
        <v>0</v>
      </c>
      <c r="E160" s="577">
        <f>'Costs (Tier 1)'!$W$120</f>
        <v>0</v>
      </c>
      <c r="F160" s="577">
        <f>'Costs (Tier 1)'!$W$124</f>
        <v>0</v>
      </c>
    </row>
    <row r="161" spans="1:6" x14ac:dyDescent="0.35">
      <c r="A161" s="531" t="s">
        <v>2632</v>
      </c>
      <c r="B161" s="577">
        <f>'Costs (Tier 1)'!$Z$108</f>
        <v>0</v>
      </c>
      <c r="C161" s="577">
        <f>'Costs (Tier 1)'!$Z$110</f>
        <v>0</v>
      </c>
      <c r="D161" s="577">
        <f>'Costs (Tier 1)'!$Z$116</f>
        <v>0</v>
      </c>
      <c r="E161" s="577">
        <f>'Costs (Tier 1)'!$Z$120</f>
        <v>0</v>
      </c>
      <c r="F161" s="577">
        <f>'Costs (Tier 1)'!$Z$124</f>
        <v>0</v>
      </c>
    </row>
    <row r="162" spans="1:6" x14ac:dyDescent="0.35">
      <c r="A162" s="531" t="s">
        <v>2633</v>
      </c>
      <c r="B162" s="577">
        <f>'Costs (Tier 1)'!$AC$108</f>
        <v>0</v>
      </c>
      <c r="C162" s="577">
        <f>'Costs (Tier 1)'!$AC$110</f>
        <v>0</v>
      </c>
      <c r="D162" s="577">
        <f>'Costs (Tier 1)'!$AC$116</f>
        <v>0</v>
      </c>
      <c r="E162" s="577">
        <f>'Costs (Tier 1)'!$AC$120</f>
        <v>0</v>
      </c>
      <c r="F162" s="577">
        <f>'Costs (Tier 1)'!$AC$124</f>
        <v>0</v>
      </c>
    </row>
    <row r="163" spans="1:6" x14ac:dyDescent="0.35">
      <c r="A163" s="531" t="s">
        <v>2634</v>
      </c>
      <c r="B163" s="577">
        <f>'Costs (Tier 1)'!$AF$108</f>
        <v>0</v>
      </c>
      <c r="C163" s="577">
        <f>'Costs (Tier 1)'!$AF$110</f>
        <v>0</v>
      </c>
      <c r="D163" s="577">
        <f>'Costs (Tier 1)'!$AF$116</f>
        <v>0</v>
      </c>
      <c r="E163" s="577">
        <f>'Costs (Tier 1)'!$AF$120</f>
        <v>0</v>
      </c>
      <c r="F163" s="577">
        <f>'Costs (Tier 1)'!$AF$124</f>
        <v>0</v>
      </c>
    </row>
    <row r="164" spans="1:6" x14ac:dyDescent="0.35">
      <c r="A164" s="531" t="s">
        <v>2635</v>
      </c>
      <c r="B164" s="577">
        <f>'Costs (Tier 1)'!$AI$108</f>
        <v>0</v>
      </c>
      <c r="C164" s="577">
        <f>'Costs (Tier 1)'!$AI$110</f>
        <v>0</v>
      </c>
      <c r="D164" s="577">
        <f>'Costs (Tier 1)'!$AI$116</f>
        <v>0</v>
      </c>
      <c r="E164" s="577">
        <f>'Costs (Tier 1)'!$AI$120</f>
        <v>0</v>
      </c>
      <c r="F164" s="577">
        <f>'Costs (Tier 1)'!$AI$124</f>
        <v>0</v>
      </c>
    </row>
    <row r="165" spans="1:6" x14ac:dyDescent="0.35">
      <c r="A165" s="531" t="s">
        <v>2636</v>
      </c>
      <c r="B165" s="577">
        <f>'Costs (Tier 1)'!$H$108</f>
        <v>0</v>
      </c>
      <c r="C165" s="577">
        <f>'Costs (Tier 1)'!$H$108</f>
        <v>0</v>
      </c>
      <c r="D165" s="577">
        <f>'Costs (Tier 1)'!$H$108</f>
        <v>0</v>
      </c>
      <c r="E165" s="577">
        <f>'Costs (Tier 1)'!$H$108</f>
        <v>0</v>
      </c>
      <c r="F165" s="577">
        <f>'Costs (Tier 1)'!$H$108</f>
        <v>0</v>
      </c>
    </row>
    <row r="166" spans="1:6" x14ac:dyDescent="0.35">
      <c r="A166" s="531" t="s">
        <v>2637</v>
      </c>
      <c r="B166" s="577">
        <f>'Costs (Tier 1)'!$K$108</f>
        <v>0</v>
      </c>
      <c r="C166" s="577">
        <f>'Costs (Tier 1)'!$K$108</f>
        <v>0</v>
      </c>
      <c r="D166" s="577">
        <f>'Costs (Tier 1)'!$K$108</f>
        <v>0</v>
      </c>
      <c r="E166" s="577">
        <f>'Costs (Tier 1)'!$K$108</f>
        <v>0</v>
      </c>
      <c r="F166" s="577">
        <f>'Costs (Tier 1)'!$K$108</f>
        <v>0</v>
      </c>
    </row>
    <row r="167" spans="1:6" x14ac:dyDescent="0.35">
      <c r="A167" s="531" t="s">
        <v>2638</v>
      </c>
      <c r="B167" s="577">
        <f>'Costs (Tier 1)'!$N$108</f>
        <v>0</v>
      </c>
      <c r="C167" s="577">
        <f>'Costs (Tier 1)'!$N$108</f>
        <v>0</v>
      </c>
      <c r="D167" s="577">
        <f>'Costs (Tier 1)'!$N$108</f>
        <v>0</v>
      </c>
      <c r="E167" s="577">
        <f>'Costs (Tier 1)'!$N$108</f>
        <v>0</v>
      </c>
      <c r="F167" s="577">
        <f>'Costs (Tier 1)'!$N$108</f>
        <v>0</v>
      </c>
    </row>
    <row r="168" spans="1:6" x14ac:dyDescent="0.35">
      <c r="A168" s="531" t="s">
        <v>2639</v>
      </c>
      <c r="B168" s="577">
        <f>'Costs (Tier 1)'!$Q$108</f>
        <v>0</v>
      </c>
      <c r="C168" s="577">
        <f>'Costs (Tier 1)'!$Q$108</f>
        <v>0</v>
      </c>
      <c r="D168" s="577">
        <f>'Costs (Tier 1)'!$Q$108</f>
        <v>0</v>
      </c>
      <c r="E168" s="577">
        <f>'Costs (Tier 1)'!$Q$108</f>
        <v>0</v>
      </c>
      <c r="F168" s="577">
        <f>'Costs (Tier 1)'!$Q$108</f>
        <v>0</v>
      </c>
    </row>
    <row r="169" spans="1:6" x14ac:dyDescent="0.35">
      <c r="A169" s="531" t="s">
        <v>2640</v>
      </c>
      <c r="B169" s="577">
        <f>'Costs (Tier 1)'!$T$108</f>
        <v>0</v>
      </c>
      <c r="C169" s="577">
        <f>'Costs (Tier 1)'!$T$108</f>
        <v>0</v>
      </c>
      <c r="D169" s="577">
        <f>'Costs (Tier 1)'!$T$108</f>
        <v>0</v>
      </c>
      <c r="E169" s="577">
        <f>'Costs (Tier 1)'!$T$108</f>
        <v>0</v>
      </c>
      <c r="F169" s="577">
        <f>'Costs (Tier 1)'!$T$108</f>
        <v>0</v>
      </c>
    </row>
    <row r="170" spans="1:6" x14ac:dyDescent="0.35">
      <c r="A170" s="531" t="s">
        <v>2641</v>
      </c>
      <c r="B170" s="577">
        <f>'Costs (Tier 1)'!$W$108</f>
        <v>0</v>
      </c>
      <c r="C170" s="577">
        <f>'Costs (Tier 1)'!$W$108</f>
        <v>0</v>
      </c>
      <c r="D170" s="577">
        <f>'Costs (Tier 1)'!$W$108</f>
        <v>0</v>
      </c>
      <c r="E170" s="577">
        <f>'Costs (Tier 1)'!$W$108</f>
        <v>0</v>
      </c>
      <c r="F170" s="577">
        <f>'Costs (Tier 1)'!$W$108</f>
        <v>0</v>
      </c>
    </row>
    <row r="171" spans="1:6" x14ac:dyDescent="0.35">
      <c r="A171" s="531" t="s">
        <v>2642</v>
      </c>
      <c r="B171" s="577">
        <f>'Costs (Tier 1)'!$Z$108</f>
        <v>0</v>
      </c>
      <c r="C171" s="577">
        <f>'Costs (Tier 1)'!$Z$108</f>
        <v>0</v>
      </c>
      <c r="D171" s="577">
        <f>'Costs (Tier 1)'!$Z$108</f>
        <v>0</v>
      </c>
      <c r="E171" s="577">
        <f>'Costs (Tier 1)'!$Z$108</f>
        <v>0</v>
      </c>
      <c r="F171" s="577">
        <f>'Costs (Tier 1)'!$Z$108</f>
        <v>0</v>
      </c>
    </row>
    <row r="172" spans="1:6" x14ac:dyDescent="0.35">
      <c r="A172" s="531" t="s">
        <v>2643</v>
      </c>
      <c r="B172" s="577">
        <f>'Costs (Tier 1)'!$AC$108</f>
        <v>0</v>
      </c>
      <c r="C172" s="577">
        <f>'Costs (Tier 1)'!$AC$108</f>
        <v>0</v>
      </c>
      <c r="D172" s="577">
        <f>'Costs (Tier 1)'!$AC$108</f>
        <v>0</v>
      </c>
      <c r="E172" s="577">
        <f>'Costs (Tier 1)'!$AC$108</f>
        <v>0</v>
      </c>
      <c r="F172" s="577">
        <f>'Costs (Tier 1)'!$AC$108</f>
        <v>0</v>
      </c>
    </row>
    <row r="173" spans="1:6" x14ac:dyDescent="0.35">
      <c r="A173" s="531" t="s">
        <v>2644</v>
      </c>
      <c r="B173" s="577">
        <f>'Costs (Tier 1)'!$AF$108</f>
        <v>0</v>
      </c>
      <c r="C173" s="577">
        <f>'Costs (Tier 1)'!$AF$108</f>
        <v>0</v>
      </c>
      <c r="D173" s="577">
        <f>'Costs (Tier 1)'!$AF$108</f>
        <v>0</v>
      </c>
      <c r="E173" s="577">
        <f>'Costs (Tier 1)'!$AF$108</f>
        <v>0</v>
      </c>
      <c r="F173" s="577">
        <f>'Costs (Tier 1)'!$AF$108</f>
        <v>0</v>
      </c>
    </row>
    <row r="174" spans="1:6" x14ac:dyDescent="0.35">
      <c r="A174" s="531" t="s">
        <v>2645</v>
      </c>
      <c r="B174" s="577">
        <f>'Costs (Tier 1)'!$AI$108</f>
        <v>0</v>
      </c>
      <c r="C174" s="577">
        <f>'Costs (Tier 1)'!$AI$108</f>
        <v>0</v>
      </c>
      <c r="D174" s="577">
        <f>'Costs (Tier 1)'!$AI$108</f>
        <v>0</v>
      </c>
      <c r="E174" s="577">
        <f>'Costs (Tier 1)'!$AI$108</f>
        <v>0</v>
      </c>
      <c r="F174" s="577">
        <f>'Costs (Tier 1)'!$AI$108</f>
        <v>0</v>
      </c>
    </row>
    <row r="175" spans="1:6" x14ac:dyDescent="0.35">
      <c r="A175" s="531" t="s">
        <v>2646</v>
      </c>
      <c r="B175" s="577">
        <f>'Costs (Tier 1)'!$H$158</f>
        <v>0</v>
      </c>
      <c r="C175" s="577">
        <f>'Costs (Tier 1)'!$H$158</f>
        <v>0</v>
      </c>
      <c r="D175" s="577">
        <f>'Costs (Tier 1)'!$H$158</f>
        <v>0</v>
      </c>
      <c r="E175" s="577">
        <f>'Costs (Tier 1)'!$H$158</f>
        <v>0</v>
      </c>
      <c r="F175" s="577">
        <f>'Costs (Tier 1)'!$H$158</f>
        <v>0</v>
      </c>
    </row>
    <row r="176" spans="1:6" x14ac:dyDescent="0.35">
      <c r="A176" s="531" t="s">
        <v>2647</v>
      </c>
      <c r="B176" s="577">
        <f>'Costs (Tier 1)'!$K$158</f>
        <v>0</v>
      </c>
      <c r="C176" s="577">
        <f>'Costs (Tier 1)'!$K$158</f>
        <v>0</v>
      </c>
      <c r="D176" s="577">
        <f>'Costs (Tier 1)'!$K$158</f>
        <v>0</v>
      </c>
      <c r="E176" s="577">
        <f>'Costs (Tier 1)'!$K$158</f>
        <v>0</v>
      </c>
      <c r="F176" s="577">
        <f>'Costs (Tier 1)'!$K$158</f>
        <v>0</v>
      </c>
    </row>
    <row r="177" spans="1:6" x14ac:dyDescent="0.35">
      <c r="A177" s="531" t="s">
        <v>2648</v>
      </c>
      <c r="B177" s="577">
        <f>'Costs (Tier 1)'!$N$158</f>
        <v>0</v>
      </c>
      <c r="C177" s="577">
        <f>'Costs (Tier 1)'!$N$158</f>
        <v>0</v>
      </c>
      <c r="D177" s="577">
        <f>'Costs (Tier 1)'!$N$158</f>
        <v>0</v>
      </c>
      <c r="E177" s="577">
        <f>'Costs (Tier 1)'!$N$158</f>
        <v>0</v>
      </c>
      <c r="F177" s="577">
        <f>'Costs (Tier 1)'!$N$158</f>
        <v>0</v>
      </c>
    </row>
    <row r="178" spans="1:6" x14ac:dyDescent="0.35">
      <c r="A178" s="531" t="s">
        <v>2649</v>
      </c>
      <c r="B178" s="577">
        <f>'Costs (Tier 1)'!$Q$158</f>
        <v>0</v>
      </c>
      <c r="C178" s="577">
        <f>'Costs (Tier 1)'!$Q$158</f>
        <v>0</v>
      </c>
      <c r="D178" s="577">
        <f>'Costs (Tier 1)'!$Q$158</f>
        <v>0</v>
      </c>
      <c r="E178" s="577">
        <f>'Costs (Tier 1)'!$Q$158</f>
        <v>0</v>
      </c>
      <c r="F178" s="577">
        <f>'Costs (Tier 1)'!$Q$158</f>
        <v>0</v>
      </c>
    </row>
    <row r="179" spans="1:6" x14ac:dyDescent="0.35">
      <c r="A179" s="531" t="s">
        <v>2650</v>
      </c>
      <c r="B179" s="577">
        <f>'Costs (Tier 1)'!$T$158</f>
        <v>0</v>
      </c>
      <c r="C179" s="577">
        <f>'Costs (Tier 1)'!$T$158</f>
        <v>0</v>
      </c>
      <c r="D179" s="577">
        <f>'Costs (Tier 1)'!$T$158</f>
        <v>0</v>
      </c>
      <c r="E179" s="577">
        <f>'Costs (Tier 1)'!$T$158</f>
        <v>0</v>
      </c>
      <c r="F179" s="577">
        <f>'Costs (Tier 1)'!$T$158</f>
        <v>0</v>
      </c>
    </row>
    <row r="180" spans="1:6" x14ac:dyDescent="0.35">
      <c r="A180" s="531" t="s">
        <v>2651</v>
      </c>
      <c r="B180" s="577">
        <f>'Costs (Tier 1)'!$W$158</f>
        <v>0</v>
      </c>
      <c r="C180" s="577">
        <f>'Costs (Tier 1)'!$W$158</f>
        <v>0</v>
      </c>
      <c r="D180" s="577">
        <f>'Costs (Tier 1)'!$W$158</f>
        <v>0</v>
      </c>
      <c r="E180" s="577">
        <f>'Costs (Tier 1)'!$W$158</f>
        <v>0</v>
      </c>
      <c r="F180" s="577">
        <f>'Costs (Tier 1)'!$W$158</f>
        <v>0</v>
      </c>
    </row>
    <row r="181" spans="1:6" x14ac:dyDescent="0.35">
      <c r="A181" s="531" t="s">
        <v>2652</v>
      </c>
      <c r="B181" s="577">
        <f>'Costs (Tier 1)'!$Z$158</f>
        <v>0</v>
      </c>
      <c r="C181" s="577">
        <f>'Costs (Tier 1)'!$Z$158</f>
        <v>0</v>
      </c>
      <c r="D181" s="577">
        <f>'Costs (Tier 1)'!$Z$158</f>
        <v>0</v>
      </c>
      <c r="E181" s="577">
        <f>'Costs (Tier 1)'!$Z$158</f>
        <v>0</v>
      </c>
      <c r="F181" s="577">
        <f>'Costs (Tier 1)'!$Z$158</f>
        <v>0</v>
      </c>
    </row>
    <row r="182" spans="1:6" x14ac:dyDescent="0.35">
      <c r="A182" s="531" t="s">
        <v>2653</v>
      </c>
      <c r="B182" s="577">
        <f>'Costs (Tier 1)'!$AC$158</f>
        <v>0</v>
      </c>
      <c r="C182" s="577">
        <f>'Costs (Tier 1)'!$AC$158</f>
        <v>0</v>
      </c>
      <c r="D182" s="577">
        <f>'Costs (Tier 1)'!$AC$158</f>
        <v>0</v>
      </c>
      <c r="E182" s="577">
        <f>'Costs (Tier 1)'!$AC$158</f>
        <v>0</v>
      </c>
      <c r="F182" s="577">
        <f>'Costs (Tier 1)'!$AC$158</f>
        <v>0</v>
      </c>
    </row>
    <row r="183" spans="1:6" x14ac:dyDescent="0.35">
      <c r="A183" s="531" t="s">
        <v>2654</v>
      </c>
      <c r="B183" s="577">
        <f>'Costs (Tier 1)'!$AF$158</f>
        <v>0</v>
      </c>
      <c r="C183" s="577">
        <f>'Costs (Tier 1)'!$AF$158</f>
        <v>0</v>
      </c>
      <c r="D183" s="577">
        <f>'Costs (Tier 1)'!$AF$158</f>
        <v>0</v>
      </c>
      <c r="E183" s="577">
        <f>'Costs (Tier 1)'!$AF$158</f>
        <v>0</v>
      </c>
      <c r="F183" s="577">
        <f>'Costs (Tier 1)'!$AF$158</f>
        <v>0</v>
      </c>
    </row>
    <row r="184" spans="1:6" x14ac:dyDescent="0.35">
      <c r="A184" s="531" t="s">
        <v>2655</v>
      </c>
      <c r="B184" s="577">
        <f>'Costs (Tier 1)'!$AI$158</f>
        <v>0</v>
      </c>
      <c r="C184" s="577">
        <f>'Costs (Tier 1)'!$AI$158</f>
        <v>0</v>
      </c>
      <c r="D184" s="577">
        <f>'Costs (Tier 1)'!$AI$158</f>
        <v>0</v>
      </c>
      <c r="E184" s="577">
        <f>'Costs (Tier 1)'!$AI$158</f>
        <v>0</v>
      </c>
      <c r="F184" s="577">
        <f>'Costs (Tier 1)'!$AI$158</f>
        <v>0</v>
      </c>
    </row>
    <row r="185" spans="1:6" x14ac:dyDescent="0.35">
      <c r="A185" s="531" t="s">
        <v>2656</v>
      </c>
      <c r="B185" s="577">
        <f>'Costs (Tier 1)'!$H$135</f>
        <v>0</v>
      </c>
      <c r="C185" s="577">
        <f>'Costs (Tier 1)'!$H$137</f>
        <v>0</v>
      </c>
      <c r="D185" s="577">
        <f>'Costs (Tier 1)'!$H$139</f>
        <v>0</v>
      </c>
      <c r="E185" s="577">
        <f>'Costs (Tier 1)'!$H$141</f>
        <v>0</v>
      </c>
      <c r="F185" s="577">
        <f>'Costs (Tier 1)'!$H$143</f>
        <v>0</v>
      </c>
    </row>
    <row r="186" spans="1:6" x14ac:dyDescent="0.35">
      <c r="A186" s="531" t="s">
        <v>2657</v>
      </c>
      <c r="B186" s="577">
        <f>'Costs (Tier 1)'!$K$135</f>
        <v>0</v>
      </c>
      <c r="C186" s="577">
        <f>'Costs (Tier 1)'!$K$137</f>
        <v>0</v>
      </c>
      <c r="D186" s="577">
        <f>'Costs (Tier 1)'!$K$139</f>
        <v>0</v>
      </c>
      <c r="E186" s="577">
        <f>'Costs (Tier 1)'!$K$141</f>
        <v>0</v>
      </c>
      <c r="F186" s="577">
        <f>'Costs (Tier 1)'!$K$143</f>
        <v>0</v>
      </c>
    </row>
    <row r="187" spans="1:6" x14ac:dyDescent="0.35">
      <c r="A187" s="531" t="s">
        <v>2658</v>
      </c>
      <c r="B187" s="577">
        <f>'Costs (Tier 1)'!$N$135</f>
        <v>0</v>
      </c>
      <c r="C187" s="577">
        <f>'Costs (Tier 1)'!$N$137</f>
        <v>0</v>
      </c>
      <c r="D187" s="577">
        <f>'Costs (Tier 1)'!$N$139</f>
        <v>0</v>
      </c>
      <c r="E187" s="577">
        <f>'Costs (Tier 1)'!$N$141</f>
        <v>0</v>
      </c>
      <c r="F187" s="577">
        <f>'Costs (Tier 1)'!$N$143</f>
        <v>0</v>
      </c>
    </row>
    <row r="188" spans="1:6" x14ac:dyDescent="0.35">
      <c r="A188" s="531" t="s">
        <v>2659</v>
      </c>
      <c r="B188" s="577">
        <f>'Costs (Tier 1)'!$Q$135</f>
        <v>0</v>
      </c>
      <c r="C188" s="577">
        <f>'Costs (Tier 1)'!$Q$137</f>
        <v>0</v>
      </c>
      <c r="D188" s="577">
        <f>'Costs (Tier 1)'!$Q$139</f>
        <v>0</v>
      </c>
      <c r="E188" s="577">
        <f>'Costs (Tier 1)'!$Q$141</f>
        <v>0</v>
      </c>
      <c r="F188" s="577">
        <f>'Costs (Tier 1)'!$Q$143</f>
        <v>0</v>
      </c>
    </row>
    <row r="189" spans="1:6" x14ac:dyDescent="0.35">
      <c r="A189" s="531" t="s">
        <v>2660</v>
      </c>
      <c r="B189" s="577">
        <f>'Costs (Tier 1)'!$T$135</f>
        <v>0</v>
      </c>
      <c r="C189" s="577">
        <f>'Costs (Tier 1)'!$T$137</f>
        <v>0</v>
      </c>
      <c r="D189" s="577">
        <f>'Costs (Tier 1)'!$T$139</f>
        <v>0</v>
      </c>
      <c r="E189" s="577">
        <f>'Costs (Tier 1)'!$T$141</f>
        <v>0</v>
      </c>
      <c r="F189" s="577">
        <f>'Costs (Tier 1)'!$T$143</f>
        <v>0</v>
      </c>
    </row>
    <row r="190" spans="1:6" x14ac:dyDescent="0.35">
      <c r="A190" s="531" t="s">
        <v>2661</v>
      </c>
      <c r="B190" s="577">
        <f>'Costs (Tier 1)'!$W$135</f>
        <v>0</v>
      </c>
      <c r="C190" s="577">
        <f>'Costs (Tier 1)'!$W$137</f>
        <v>0</v>
      </c>
      <c r="D190" s="577">
        <f>'Costs (Tier 1)'!$W$139</f>
        <v>0</v>
      </c>
      <c r="E190" s="577">
        <f>'Costs (Tier 1)'!$W$141</f>
        <v>0</v>
      </c>
      <c r="F190" s="577">
        <f>'Costs (Tier 1)'!$W$143</f>
        <v>0</v>
      </c>
    </row>
    <row r="191" spans="1:6" x14ac:dyDescent="0.35">
      <c r="A191" s="531" t="s">
        <v>2662</v>
      </c>
      <c r="B191" s="577">
        <f>'Costs (Tier 1)'!$Z$135</f>
        <v>0</v>
      </c>
      <c r="C191" s="577">
        <f>'Costs (Tier 1)'!$Z$137</f>
        <v>0</v>
      </c>
      <c r="D191" s="577">
        <f>'Costs (Tier 1)'!$Z$139</f>
        <v>0</v>
      </c>
      <c r="E191" s="577">
        <f>'Costs (Tier 1)'!$Z$141</f>
        <v>0</v>
      </c>
      <c r="F191" s="577">
        <f>'Costs (Tier 1)'!$Z$143</f>
        <v>0</v>
      </c>
    </row>
    <row r="192" spans="1:6" x14ac:dyDescent="0.35">
      <c r="A192" s="531" t="s">
        <v>2663</v>
      </c>
      <c r="B192" s="577">
        <f>'Costs (Tier 1)'!$AC$135</f>
        <v>0</v>
      </c>
      <c r="C192" s="577">
        <f>'Costs (Tier 1)'!$AC$137</f>
        <v>0</v>
      </c>
      <c r="D192" s="577">
        <f>'Costs (Tier 1)'!$AC$139</f>
        <v>0</v>
      </c>
      <c r="E192" s="577">
        <f>'Costs (Tier 1)'!$AC$141</f>
        <v>0</v>
      </c>
      <c r="F192" s="577">
        <f>'Costs (Tier 1)'!$AC$143</f>
        <v>0</v>
      </c>
    </row>
    <row r="193" spans="1:6" x14ac:dyDescent="0.35">
      <c r="A193" s="531" t="s">
        <v>2664</v>
      </c>
      <c r="B193" s="577">
        <f>'Costs (Tier 1)'!$AF$135</f>
        <v>0</v>
      </c>
      <c r="C193" s="577">
        <f>'Costs (Tier 1)'!$AF$137</f>
        <v>0</v>
      </c>
      <c r="D193" s="577">
        <f>'Costs (Tier 1)'!$AF$139</f>
        <v>0</v>
      </c>
      <c r="E193" s="577">
        <f>'Costs (Tier 1)'!$AF$141</f>
        <v>0</v>
      </c>
      <c r="F193" s="577">
        <f>'Costs (Tier 1)'!$AF$143</f>
        <v>0</v>
      </c>
    </row>
    <row r="194" spans="1:6" x14ac:dyDescent="0.35">
      <c r="A194" s="531" t="s">
        <v>2665</v>
      </c>
      <c r="B194" s="577">
        <f>'Costs (Tier 1)'!$AI$135</f>
        <v>0</v>
      </c>
      <c r="C194" s="577">
        <f>'Costs (Tier 1)'!$AI$137</f>
        <v>0</v>
      </c>
      <c r="D194" s="577">
        <f>'Costs (Tier 1)'!$AI$139</f>
        <v>0</v>
      </c>
      <c r="E194" s="577">
        <f>'Costs (Tier 1)'!$AI$141</f>
        <v>0</v>
      </c>
      <c r="F194" s="577">
        <f>'Costs (Tier 1)'!$AI$143</f>
        <v>0</v>
      </c>
    </row>
    <row r="195" spans="1:6" x14ac:dyDescent="0.35">
      <c r="A195" s="531" t="s">
        <v>2666</v>
      </c>
      <c r="B195" s="566">
        <f>'Costs (Tier 1)'!BH85</f>
        <v>0</v>
      </c>
      <c r="C195" s="566">
        <f>'Costs (Tier 1)'!BI85</f>
        <v>0</v>
      </c>
      <c r="D195" s="566">
        <f>'Costs (Tier 1)'!BJ85</f>
        <v>0</v>
      </c>
      <c r="E195" s="566">
        <f>'Costs (Tier 1)'!BK85</f>
        <v>0</v>
      </c>
      <c r="F195" s="566">
        <f>'Costs (Tier 1)'!BL85</f>
        <v>0</v>
      </c>
    </row>
    <row r="196" spans="1:6" x14ac:dyDescent="0.35">
      <c r="A196" s="531" t="s">
        <v>2667</v>
      </c>
      <c r="B196" s="566">
        <f>'Costs (Tier 1)'!BH86</f>
        <v>0</v>
      </c>
      <c r="C196" s="566">
        <f>'Costs (Tier 1)'!BI86</f>
        <v>0</v>
      </c>
      <c r="D196" s="566">
        <f>'Costs (Tier 1)'!BJ86</f>
        <v>0</v>
      </c>
      <c r="E196" s="566">
        <f>'Costs (Tier 1)'!BK86</f>
        <v>0</v>
      </c>
      <c r="F196" s="566">
        <f>'Costs (Tier 1)'!BL86</f>
        <v>0</v>
      </c>
    </row>
    <row r="197" spans="1:6" x14ac:dyDescent="0.35">
      <c r="A197" s="531" t="s">
        <v>2668</v>
      </c>
      <c r="B197" s="566" t="e">
        <f>'Costs (Tier 1)'!BH87</f>
        <v>#DIV/0!</v>
      </c>
      <c r="C197" s="566" t="e">
        <f>'Costs (Tier 1)'!BI87</f>
        <v>#DIV/0!</v>
      </c>
      <c r="D197" s="566" t="e">
        <f>'Costs (Tier 1)'!BJ87</f>
        <v>#DIV/0!</v>
      </c>
      <c r="E197" s="566" t="e">
        <f>'Costs (Tier 1)'!BK87</f>
        <v>#DIV/0!</v>
      </c>
      <c r="F197" s="566" t="e">
        <f>'Costs (Tier 1)'!BL87</f>
        <v>#DIV/0!</v>
      </c>
    </row>
    <row r="198" spans="1:6" x14ac:dyDescent="0.35">
      <c r="A198" s="531" t="s">
        <v>2669</v>
      </c>
      <c r="B198" s="566">
        <f>'Costs (Tier 1)'!BH88</f>
        <v>0</v>
      </c>
      <c r="C198" s="566">
        <f>'Costs (Tier 1)'!BI88</f>
        <v>0</v>
      </c>
      <c r="D198" s="566">
        <f>'Costs (Tier 1)'!BJ88</f>
        <v>0</v>
      </c>
      <c r="E198" s="566">
        <f>'Costs (Tier 1)'!BK88</f>
        <v>0</v>
      </c>
      <c r="F198" s="566">
        <f>'Costs (Tier 1)'!BL88</f>
        <v>0</v>
      </c>
    </row>
    <row r="199" spans="1:6" x14ac:dyDescent="0.35">
      <c r="A199" s="531" t="s">
        <v>2670</v>
      </c>
      <c r="B199" s="566">
        <f>'Costs (Tier 1)'!BH89</f>
        <v>0</v>
      </c>
      <c r="C199" s="566">
        <f>'Costs (Tier 1)'!BI89</f>
        <v>0</v>
      </c>
      <c r="D199" s="566">
        <f>'Costs (Tier 1)'!BJ89</f>
        <v>0</v>
      </c>
      <c r="E199" s="566">
        <f>'Costs (Tier 1)'!BK89</f>
        <v>0</v>
      </c>
      <c r="F199" s="566">
        <f>'Costs (Tier 1)'!BL89</f>
        <v>0</v>
      </c>
    </row>
    <row r="200" spans="1:6" x14ac:dyDescent="0.35">
      <c r="A200" s="531" t="s">
        <v>2671</v>
      </c>
      <c r="B200" s="566" t="e">
        <f>'Costs (Tier 1)'!BH90</f>
        <v>#DIV/0!</v>
      </c>
      <c r="C200" s="566" t="e">
        <f>'Costs (Tier 1)'!BI90</f>
        <v>#DIV/0!</v>
      </c>
      <c r="D200" s="566" t="e">
        <f>'Costs (Tier 1)'!BJ90</f>
        <v>#DIV/0!</v>
      </c>
      <c r="E200" s="566" t="e">
        <f>'Costs (Tier 1)'!BK90</f>
        <v>#DIV/0!</v>
      </c>
      <c r="F200" s="566" t="e">
        <f>'Costs (Tier 1)'!BL90</f>
        <v>#DIV/0!</v>
      </c>
    </row>
    <row r="201" spans="1:6" x14ac:dyDescent="0.35">
      <c r="A201" s="531" t="s">
        <v>2672</v>
      </c>
      <c r="B201" s="566">
        <f>'Costs (Tier 1)'!BH91</f>
        <v>0</v>
      </c>
      <c r="C201" s="566">
        <f>'Costs (Tier 1)'!BI91</f>
        <v>0</v>
      </c>
      <c r="D201" s="566">
        <f>'Costs (Tier 1)'!BJ91</f>
        <v>0</v>
      </c>
      <c r="E201" s="566">
        <f>'Costs (Tier 1)'!BK91</f>
        <v>0</v>
      </c>
      <c r="F201" s="566">
        <f>'Costs (Tier 1)'!BL91</f>
        <v>0</v>
      </c>
    </row>
    <row r="202" spans="1:6" x14ac:dyDescent="0.35">
      <c r="A202" s="531" t="s">
        <v>2673</v>
      </c>
      <c r="B202" s="566">
        <f>'Costs (Tier 1)'!BH92</f>
        <v>0</v>
      </c>
      <c r="C202" s="566">
        <f>'Costs (Tier 1)'!BI92</f>
        <v>0</v>
      </c>
      <c r="D202" s="566">
        <f>'Costs (Tier 1)'!BJ92</f>
        <v>0</v>
      </c>
      <c r="E202" s="566">
        <f>'Costs (Tier 1)'!BK92</f>
        <v>0</v>
      </c>
      <c r="F202" s="566">
        <f>'Costs (Tier 1)'!BL92</f>
        <v>0</v>
      </c>
    </row>
    <row r="203" spans="1:6" x14ac:dyDescent="0.35">
      <c r="A203" s="531" t="s">
        <v>2674</v>
      </c>
      <c r="B203" s="566" t="e">
        <f>'Costs (Tier 1)'!BH93</f>
        <v>#DIV/0!</v>
      </c>
      <c r="C203" s="566" t="e">
        <f>'Costs (Tier 1)'!BI93</f>
        <v>#DIV/0!</v>
      </c>
      <c r="D203" s="566" t="e">
        <f>'Costs (Tier 1)'!BJ93</f>
        <v>#DIV/0!</v>
      </c>
      <c r="E203" s="566" t="e">
        <f>'Costs (Tier 1)'!BK93</f>
        <v>#DIV/0!</v>
      </c>
      <c r="F203" s="566" t="e">
        <f>'Costs (Tier 1)'!BL93</f>
        <v>#DIV/0!</v>
      </c>
    </row>
    <row r="204" spans="1:6" x14ac:dyDescent="0.35">
      <c r="A204" s="531" t="s">
        <v>2675</v>
      </c>
      <c r="B204" s="566">
        <f>'Costs (Tier 1)'!BH94</f>
        <v>0</v>
      </c>
      <c r="C204" s="566">
        <f>'Costs (Tier 1)'!BI94</f>
        <v>0</v>
      </c>
      <c r="D204" s="566">
        <f>'Costs (Tier 1)'!BJ94</f>
        <v>0</v>
      </c>
      <c r="E204" s="566">
        <f>'Costs (Tier 1)'!BK94</f>
        <v>0</v>
      </c>
      <c r="F204" s="566">
        <f>'Costs (Tier 1)'!BL94</f>
        <v>0</v>
      </c>
    </row>
    <row r="205" spans="1:6" x14ac:dyDescent="0.35">
      <c r="A205" s="531" t="s">
        <v>2676</v>
      </c>
      <c r="B205" s="566">
        <f>'Costs (Tier 1)'!BH95</f>
        <v>0</v>
      </c>
      <c r="C205" s="566">
        <f>'Costs (Tier 1)'!BI95</f>
        <v>0</v>
      </c>
      <c r="D205" s="566">
        <f>'Costs (Tier 1)'!BJ95</f>
        <v>0</v>
      </c>
      <c r="E205" s="566">
        <f>'Costs (Tier 1)'!BK95</f>
        <v>0</v>
      </c>
      <c r="F205" s="566">
        <f>'Costs (Tier 1)'!BL95</f>
        <v>0</v>
      </c>
    </row>
    <row r="206" spans="1:6" x14ac:dyDescent="0.35">
      <c r="A206" s="531" t="s">
        <v>2677</v>
      </c>
      <c r="B206" s="566" t="e">
        <f>'Costs (Tier 1)'!BH96</f>
        <v>#DIV/0!</v>
      </c>
      <c r="C206" s="566" t="e">
        <f>'Costs (Tier 1)'!BI96</f>
        <v>#DIV/0!</v>
      </c>
      <c r="D206" s="566" t="e">
        <f>'Costs (Tier 1)'!BJ96</f>
        <v>#DIV/0!</v>
      </c>
      <c r="E206" s="566" t="e">
        <f>'Costs (Tier 1)'!BK96</f>
        <v>#DIV/0!</v>
      </c>
      <c r="F206" s="566" t="e">
        <f>'Costs (Tier 1)'!BL96</f>
        <v>#DIV/0!</v>
      </c>
    </row>
    <row r="207" spans="1:6" x14ac:dyDescent="0.35">
      <c r="A207" s="531" t="s">
        <v>2678</v>
      </c>
      <c r="B207" s="566">
        <f>'Costs (Tier 1)'!BH97</f>
        <v>0</v>
      </c>
      <c r="C207" s="566">
        <f>'Costs (Tier 1)'!BI97</f>
        <v>0</v>
      </c>
      <c r="D207" s="566">
        <f>'Costs (Tier 1)'!BJ97</f>
        <v>0</v>
      </c>
      <c r="E207" s="566">
        <f>'Costs (Tier 1)'!BK97</f>
        <v>0</v>
      </c>
      <c r="F207" s="566">
        <f>'Costs (Tier 1)'!BL97</f>
        <v>0</v>
      </c>
    </row>
    <row r="208" spans="1:6" x14ac:dyDescent="0.35">
      <c r="A208" s="531" t="s">
        <v>2679</v>
      </c>
      <c r="B208" s="566">
        <f>'Costs (Tier 1)'!BH98</f>
        <v>0</v>
      </c>
      <c r="C208" s="566">
        <f>'Costs (Tier 1)'!BI98</f>
        <v>0</v>
      </c>
      <c r="D208" s="566">
        <f>'Costs (Tier 1)'!BJ98</f>
        <v>0</v>
      </c>
      <c r="E208" s="566">
        <f>'Costs (Tier 1)'!BK98</f>
        <v>0</v>
      </c>
      <c r="F208" s="566">
        <f>'Costs (Tier 1)'!BL98</f>
        <v>0</v>
      </c>
    </row>
    <row r="209" spans="1:6" x14ac:dyDescent="0.35">
      <c r="A209" s="531" t="s">
        <v>2680</v>
      </c>
      <c r="B209" s="566" t="e">
        <f>'Costs (Tier 1)'!BH99</f>
        <v>#DIV/0!</v>
      </c>
      <c r="C209" s="566" t="e">
        <f>'Costs (Tier 1)'!BI99</f>
        <v>#DIV/0!</v>
      </c>
      <c r="D209" s="566" t="e">
        <f>'Costs (Tier 1)'!BJ99</f>
        <v>#DIV/0!</v>
      </c>
      <c r="E209" s="566" t="e">
        <f>'Costs (Tier 1)'!BK99</f>
        <v>#DIV/0!</v>
      </c>
      <c r="F209" s="566" t="e">
        <f>'Costs (Tier 1)'!BL99</f>
        <v>#DIV/0!</v>
      </c>
    </row>
    <row r="210" spans="1:6" x14ac:dyDescent="0.35">
      <c r="A210" s="531" t="s">
        <v>2681</v>
      </c>
      <c r="B210" s="566">
        <f>'Costs (Tier 1)'!BH100</f>
        <v>0</v>
      </c>
      <c r="C210" s="566">
        <f>'Costs (Tier 1)'!BI100</f>
        <v>0</v>
      </c>
      <c r="D210" s="566">
        <f>'Costs (Tier 1)'!BJ100</f>
        <v>0</v>
      </c>
      <c r="E210" s="566">
        <f>'Costs (Tier 1)'!BK100</f>
        <v>0</v>
      </c>
      <c r="F210" s="566">
        <f>'Costs (Tier 1)'!BL100</f>
        <v>0</v>
      </c>
    </row>
    <row r="211" spans="1:6" x14ac:dyDescent="0.35">
      <c r="A211" s="531" t="s">
        <v>2682</v>
      </c>
      <c r="B211" s="566">
        <f>'Costs (Tier 1)'!BH101</f>
        <v>0</v>
      </c>
      <c r="C211" s="566">
        <f>'Costs (Tier 1)'!BI101</f>
        <v>0</v>
      </c>
      <c r="D211" s="566">
        <f>'Costs (Tier 1)'!BJ101</f>
        <v>0</v>
      </c>
      <c r="E211" s="566">
        <f>'Costs (Tier 1)'!BK101</f>
        <v>0</v>
      </c>
      <c r="F211" s="566">
        <f>'Costs (Tier 1)'!BL101</f>
        <v>0</v>
      </c>
    </row>
    <row r="212" spans="1:6" x14ac:dyDescent="0.35">
      <c r="A212" s="531" t="s">
        <v>2683</v>
      </c>
      <c r="B212" s="566">
        <f>'Costs (Tier 1)'!BH102</f>
        <v>0</v>
      </c>
      <c r="C212" s="566">
        <f>'Costs (Tier 1)'!BI102</f>
        <v>0</v>
      </c>
      <c r="D212" s="566">
        <f>'Costs (Tier 1)'!BJ102</f>
        <v>0</v>
      </c>
      <c r="E212" s="566">
        <f>'Costs (Tier 1)'!BK102</f>
        <v>0</v>
      </c>
      <c r="F212" s="566">
        <f>'Costs (Tier 1)'!BL102</f>
        <v>0</v>
      </c>
    </row>
    <row r="213" spans="1:6" x14ac:dyDescent="0.35">
      <c r="A213" s="531" t="s">
        <v>2684</v>
      </c>
      <c r="B213" s="566">
        <f>'Costs (Tier 1)'!BH103</f>
        <v>0</v>
      </c>
      <c r="C213" s="566">
        <f>'Costs (Tier 1)'!BI103</f>
        <v>0</v>
      </c>
      <c r="D213" s="566">
        <f>'Costs (Tier 1)'!BJ103</f>
        <v>0</v>
      </c>
      <c r="E213" s="566">
        <f>'Costs (Tier 1)'!BK103</f>
        <v>0</v>
      </c>
      <c r="F213" s="566">
        <f>'Costs (Tier 1)'!BL103</f>
        <v>0</v>
      </c>
    </row>
    <row r="214" spans="1:6" x14ac:dyDescent="0.35">
      <c r="A214" s="531" t="s">
        <v>2685</v>
      </c>
      <c r="B214" s="566">
        <f>'Costs (Tier 1)'!BH105</f>
        <v>0</v>
      </c>
      <c r="C214" s="566">
        <f>'Costs (Tier 1)'!BI105</f>
        <v>0</v>
      </c>
      <c r="D214" s="566">
        <f>'Costs (Tier 1)'!BJ105</f>
        <v>0</v>
      </c>
      <c r="E214" s="566">
        <f>'Costs (Tier 1)'!BK105</f>
        <v>0</v>
      </c>
      <c r="F214" s="566">
        <f>'Costs (Tier 1)'!BL105</f>
        <v>0</v>
      </c>
    </row>
    <row r="215" spans="1:6" x14ac:dyDescent="0.35">
      <c r="A215" s="531" t="s">
        <v>2686</v>
      </c>
      <c r="B215" s="566">
        <f>'Costs (Tier 1)'!BH106</f>
        <v>0</v>
      </c>
      <c r="C215" s="566">
        <f>'Costs (Tier 1)'!BI106</f>
        <v>0</v>
      </c>
      <c r="D215" s="566">
        <f>'Costs (Tier 1)'!BJ106</f>
        <v>0</v>
      </c>
      <c r="E215" s="566">
        <f>'Costs (Tier 1)'!BK106</f>
        <v>0</v>
      </c>
      <c r="F215" s="566">
        <f>'Costs (Tier 1)'!BL106</f>
        <v>0</v>
      </c>
    </row>
    <row r="216" spans="1:6" x14ac:dyDescent="0.35">
      <c r="A216" s="531" t="s">
        <v>2687</v>
      </c>
      <c r="B216" s="566">
        <f>'Costs (Tier 1)'!BH107</f>
        <v>0</v>
      </c>
      <c r="C216" s="566">
        <f>'Costs (Tier 1)'!BI107</f>
        <v>0</v>
      </c>
      <c r="D216" s="566">
        <f>'Costs (Tier 1)'!BJ107</f>
        <v>0</v>
      </c>
      <c r="E216" s="566">
        <f>'Costs (Tier 1)'!BK107</f>
        <v>0</v>
      </c>
      <c r="F216" s="566">
        <f>'Costs (Tier 1)'!BL107</f>
        <v>0</v>
      </c>
    </row>
    <row r="217" spans="1:6" x14ac:dyDescent="0.35">
      <c r="A217" s="531" t="s">
        <v>2688</v>
      </c>
      <c r="B217" s="566">
        <f>'Costs (Tier 1)'!BH108</f>
        <v>0</v>
      </c>
      <c r="C217" s="566">
        <f>'Costs (Tier 1)'!BI108</f>
        <v>0</v>
      </c>
      <c r="D217" s="566">
        <f>'Costs (Tier 1)'!BJ108</f>
        <v>0</v>
      </c>
      <c r="E217" s="566">
        <f>'Costs (Tier 1)'!BK108</f>
        <v>0</v>
      </c>
      <c r="F217" s="566">
        <f>'Costs (Tier 1)'!BL108</f>
        <v>0</v>
      </c>
    </row>
    <row r="218" spans="1:6" x14ac:dyDescent="0.35">
      <c r="A218" s="531" t="s">
        <v>2689</v>
      </c>
      <c r="B218" s="566">
        <f>'Costs (Tier 1)'!BH109</f>
        <v>0</v>
      </c>
      <c r="C218" s="566">
        <f>'Costs (Tier 1)'!BI109</f>
        <v>0</v>
      </c>
      <c r="D218" s="566">
        <f>'Costs (Tier 1)'!BJ109</f>
        <v>0</v>
      </c>
      <c r="E218" s="566">
        <f>'Costs (Tier 1)'!BK109</f>
        <v>0</v>
      </c>
      <c r="F218" s="566">
        <f>'Costs (Tier 1)'!BL109</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A388-9C9F-4143-8E9D-7B874EC177E0}">
  <sheetPr codeName="Foglio2">
    <tabColor theme="9" tint="0.59999389629810485"/>
  </sheetPr>
  <dimension ref="A1:AF352"/>
  <sheetViews>
    <sheetView zoomScale="80" zoomScaleNormal="80" zoomScaleSheetLayoutView="90" workbookViewId="0">
      <pane ySplit="5" topLeftCell="A120" activePane="bottomLeft" state="frozen"/>
      <selection activeCell="G94" sqref="G94:K94"/>
      <selection pane="bottomLeft" activeCell="G94" sqref="G94:K94"/>
    </sheetView>
  </sheetViews>
  <sheetFormatPr defaultColWidth="0" defaultRowHeight="15.5" zeroHeight="1" x14ac:dyDescent="0.35"/>
  <cols>
    <col min="1" max="1" width="5" customWidth="1"/>
    <col min="2" max="2" width="1.83203125" bestFit="1" customWidth="1"/>
    <col min="3" max="3" width="7.83203125" customWidth="1"/>
    <col min="4" max="4" width="26.58203125" customWidth="1"/>
    <col min="5" max="5" width="4" customWidth="1"/>
    <col min="6" max="6" width="10.5" customWidth="1"/>
    <col min="7" max="7" width="9" customWidth="1"/>
    <col min="8" max="8" width="13.33203125" customWidth="1"/>
    <col min="9" max="9" width="6.58203125" customWidth="1"/>
    <col min="10" max="10" width="6.83203125" customWidth="1"/>
    <col min="11" max="11" width="8" customWidth="1"/>
    <col min="12" max="12" width="3.5" customWidth="1"/>
    <col min="13" max="13" width="10" customWidth="1"/>
    <col min="14" max="14" width="4.33203125" customWidth="1"/>
    <col min="15" max="15" width="8.08203125" customWidth="1"/>
    <col min="16" max="16" width="2" customWidth="1"/>
    <col min="17" max="17" width="9.83203125" customWidth="1"/>
    <col min="18" max="18" width="10.5" customWidth="1"/>
    <col min="19" max="19" width="7.5" customWidth="1"/>
    <col min="20" max="20" width="7.33203125" customWidth="1"/>
    <col min="21" max="25" width="6.5" hidden="1" customWidth="1"/>
    <col min="26" max="26" width="7" hidden="1" customWidth="1"/>
    <col min="27" max="16384" width="6.5" hidden="1"/>
  </cols>
  <sheetData>
    <row r="1" spans="1:26" s="104" customFormat="1" ht="6" customHeight="1" x14ac:dyDescent="0.35">
      <c r="A1" s="745"/>
      <c r="B1" s="746"/>
      <c r="C1" s="747"/>
      <c r="D1" s="748"/>
      <c r="E1" s="102"/>
      <c r="F1" s="103"/>
      <c r="G1" s="103"/>
      <c r="H1" s="103"/>
      <c r="I1" s="103"/>
      <c r="K1" s="105"/>
      <c r="M1" s="105"/>
      <c r="O1" s="105"/>
      <c r="Q1" s="105"/>
      <c r="R1" s="105"/>
      <c r="S1" s="105"/>
      <c r="U1" s="321"/>
      <c r="V1" s="321"/>
      <c r="W1" s="321"/>
      <c r="X1" s="321"/>
      <c r="Z1"/>
    </row>
    <row r="2" spans="1:26" s="107" customFormat="1" x14ac:dyDescent="0.35">
      <c r="A2" s="749"/>
      <c r="B2" s="750"/>
      <c r="C2" s="751"/>
      <c r="D2" s="752"/>
      <c r="E2" s="106"/>
      <c r="F2" s="759" t="s">
        <v>0</v>
      </c>
      <c r="G2" s="760"/>
      <c r="H2" s="761"/>
      <c r="I2" s="761"/>
      <c r="J2" s="761"/>
      <c r="L2" s="108"/>
      <c r="N2" s="108"/>
      <c r="Q2" s="108"/>
      <c r="R2" s="108"/>
      <c r="S2" s="108"/>
      <c r="U2" s="322"/>
      <c r="V2" s="322"/>
      <c r="W2" s="322"/>
      <c r="X2" s="322"/>
      <c r="Z2"/>
    </row>
    <row r="3" spans="1:26" s="110" customFormat="1" ht="14.25" customHeight="1" x14ac:dyDescent="0.35">
      <c r="A3" s="753"/>
      <c r="B3" s="750"/>
      <c r="C3" s="751"/>
      <c r="D3" s="754"/>
      <c r="E3" s="109"/>
      <c r="F3" s="762" t="s">
        <v>1</v>
      </c>
      <c r="G3" s="763"/>
      <c r="H3" s="764"/>
      <c r="I3" s="765" t="s">
        <v>2</v>
      </c>
      <c r="J3" s="765"/>
      <c r="K3" s="106"/>
      <c r="L3" s="111"/>
      <c r="M3" s="106"/>
      <c r="N3" s="108"/>
      <c r="Q3" s="108"/>
      <c r="R3" s="108"/>
      <c r="S3" s="108"/>
      <c r="U3" s="323"/>
      <c r="V3" s="323"/>
      <c r="W3" s="323"/>
      <c r="X3" s="323"/>
      <c r="Z3"/>
    </row>
    <row r="4" spans="1:26" s="311" customFormat="1" ht="9.25" customHeight="1" x14ac:dyDescent="0.35">
      <c r="A4" s="755"/>
      <c r="B4" s="756"/>
      <c r="C4" s="757"/>
      <c r="D4" s="758"/>
      <c r="E4" s="309"/>
      <c r="F4" s="310"/>
      <c r="G4" s="310"/>
      <c r="H4" s="310"/>
      <c r="I4" s="310"/>
      <c r="K4" s="312"/>
      <c r="M4" s="312"/>
      <c r="O4" s="312"/>
      <c r="Q4" s="312"/>
      <c r="R4" s="312"/>
      <c r="S4" s="312"/>
      <c r="U4" s="324"/>
      <c r="V4" s="324"/>
      <c r="W4" s="324"/>
      <c r="X4" s="324"/>
      <c r="Z4"/>
    </row>
    <row r="5" spans="1:26" s="318" customFormat="1" ht="23.25" customHeight="1" thickBot="1" x14ac:dyDescent="0.4">
      <c r="B5" s="313"/>
      <c r="C5" s="314"/>
      <c r="D5" s="315">
        <f>General!$E$98</f>
        <v>0</v>
      </c>
      <c r="E5" s="316"/>
      <c r="F5" s="316"/>
      <c r="G5" s="317"/>
      <c r="H5" s="317"/>
      <c r="I5" s="317"/>
      <c r="K5" s="319"/>
      <c r="M5" s="320"/>
      <c r="O5" s="320"/>
      <c r="Q5" s="319"/>
      <c r="R5" s="319"/>
      <c r="S5" s="319"/>
      <c r="U5" s="325"/>
      <c r="V5" s="325"/>
      <c r="W5" s="325"/>
      <c r="X5" s="325"/>
      <c r="Z5"/>
    </row>
    <row r="6" spans="1:26" s="124" customFormat="1" ht="36" customHeight="1" x14ac:dyDescent="0.35">
      <c r="B6" s="123" t="s">
        <v>5</v>
      </c>
      <c r="C6" s="236" t="s">
        <v>107</v>
      </c>
      <c r="D6" s="124" t="s">
        <v>108</v>
      </c>
      <c r="R6" s="862"/>
      <c r="S6" s="862"/>
      <c r="T6" s="862"/>
      <c r="U6" s="330"/>
      <c r="V6" s="330"/>
      <c r="W6" s="330"/>
      <c r="X6" s="330"/>
      <c r="Z6"/>
    </row>
    <row r="7" spans="1:26" s="117" customFormat="1" ht="35.25" customHeight="1" x14ac:dyDescent="0.35">
      <c r="B7" s="115"/>
      <c r="C7" s="234"/>
      <c r="D7" s="925" t="s">
        <v>109</v>
      </c>
      <c r="E7" s="925"/>
      <c r="F7" s="925"/>
      <c r="G7" s="925"/>
      <c r="H7" s="925"/>
      <c r="I7" s="925"/>
      <c r="J7" s="925"/>
      <c r="K7" s="232" t="s">
        <v>24</v>
      </c>
      <c r="R7" s="862"/>
      <c r="S7" s="862"/>
      <c r="T7" s="862"/>
      <c r="U7" s="327"/>
      <c r="V7" s="327"/>
      <c r="W7" s="327"/>
      <c r="X7" s="327"/>
      <c r="Z7"/>
    </row>
    <row r="8" spans="1:26" s="117" customFormat="1" ht="19.5" customHeight="1" x14ac:dyDescent="0.35">
      <c r="B8" s="115"/>
      <c r="C8" s="234"/>
      <c r="D8" s="220" t="s">
        <v>110</v>
      </c>
      <c r="E8" s="116"/>
      <c r="F8" s="868"/>
      <c r="G8" s="868"/>
      <c r="H8" s="868"/>
      <c r="I8" s="868"/>
      <c r="J8" s="125"/>
      <c r="K8" s="878"/>
      <c r="L8" s="878"/>
      <c r="M8" s="878"/>
      <c r="N8" s="878"/>
      <c r="O8" s="878"/>
      <c r="P8" s="878"/>
      <c r="Q8" s="878"/>
      <c r="R8" s="862"/>
      <c r="S8" s="862"/>
      <c r="T8" s="862"/>
      <c r="U8" s="327"/>
      <c r="V8" s="327"/>
      <c r="W8" s="327"/>
      <c r="X8" s="327"/>
      <c r="Z8"/>
    </row>
    <row r="9" spans="1:26" s="117" customFormat="1" ht="12" customHeight="1" x14ac:dyDescent="0.35">
      <c r="B9" s="115"/>
      <c r="C9" s="234"/>
      <c r="D9" s="220"/>
      <c r="E9" s="116"/>
      <c r="F9" s="126"/>
      <c r="G9" s="126"/>
      <c r="H9" s="126"/>
      <c r="I9" s="126"/>
      <c r="J9" s="127"/>
      <c r="K9" s="878"/>
      <c r="L9" s="878"/>
      <c r="M9" s="878"/>
      <c r="N9" s="878"/>
      <c r="O9" s="878"/>
      <c r="P9" s="878"/>
      <c r="Q9" s="878"/>
      <c r="R9" s="862"/>
      <c r="S9" s="862"/>
      <c r="T9" s="862"/>
      <c r="U9" s="327"/>
      <c r="V9" s="327"/>
      <c r="W9" s="327"/>
      <c r="X9" s="327"/>
      <c r="Z9"/>
    </row>
    <row r="10" spans="1:26" s="117" customFormat="1" ht="18.75" customHeight="1" x14ac:dyDescent="0.35">
      <c r="B10" s="115"/>
      <c r="C10" s="234"/>
      <c r="D10" s="220" t="s">
        <v>111</v>
      </c>
      <c r="E10" s="116"/>
      <c r="F10" s="953"/>
      <c r="G10" s="954"/>
      <c r="H10" s="954"/>
      <c r="I10" s="954"/>
      <c r="J10" s="125"/>
      <c r="K10" s="878"/>
      <c r="L10" s="878"/>
      <c r="M10" s="878"/>
      <c r="N10" s="878"/>
      <c r="O10" s="878"/>
      <c r="P10" s="878"/>
      <c r="Q10" s="878"/>
      <c r="R10" s="862"/>
      <c r="S10" s="862"/>
      <c r="T10" s="862"/>
      <c r="U10" s="327"/>
      <c r="V10" s="327"/>
      <c r="W10" s="327"/>
      <c r="X10" s="327"/>
      <c r="Z10"/>
    </row>
    <row r="11" spans="1:26" s="122" customFormat="1" ht="75" customHeight="1" thickBot="1" x14ac:dyDescent="0.4">
      <c r="B11" s="120"/>
      <c r="C11" s="235"/>
      <c r="D11" s="901" t="s">
        <v>112</v>
      </c>
      <c r="E11" s="901"/>
      <c r="F11" s="901"/>
      <c r="G11" s="901"/>
      <c r="H11" s="901"/>
      <c r="I11" s="901"/>
      <c r="J11" s="901"/>
      <c r="K11" s="901"/>
      <c r="L11" s="121"/>
      <c r="M11" s="128"/>
      <c r="R11" s="862"/>
      <c r="S11" s="862"/>
      <c r="T11" s="862"/>
      <c r="U11" s="329"/>
      <c r="V11" s="329"/>
      <c r="W11" s="329"/>
      <c r="X11" s="329"/>
      <c r="Z11"/>
    </row>
    <row r="12" spans="1:26" s="137" customFormat="1" ht="36" customHeight="1" thickTop="1" x14ac:dyDescent="0.35">
      <c r="A12" s="135"/>
      <c r="B12" s="123" t="s">
        <v>5</v>
      </c>
      <c r="C12" s="238" t="s">
        <v>113</v>
      </c>
      <c r="D12" s="136" t="s">
        <v>114</v>
      </c>
      <c r="U12" s="332"/>
      <c r="V12" s="332"/>
      <c r="W12" s="332"/>
      <c r="X12" s="332"/>
      <c r="Z12"/>
    </row>
    <row r="13" spans="1:26" s="137" customFormat="1" ht="20.149999999999999" customHeight="1" x14ac:dyDescent="0.35">
      <c r="A13" s="135"/>
      <c r="B13" s="123"/>
      <c r="C13" s="238"/>
      <c r="D13" s="913" t="s">
        <v>115</v>
      </c>
      <c r="E13" s="913"/>
      <c r="F13" s="913"/>
      <c r="U13" s="332"/>
      <c r="V13" s="332"/>
      <c r="W13" s="332"/>
      <c r="X13" s="332"/>
      <c r="Z13"/>
    </row>
    <row r="14" spans="1:26" s="138" customFormat="1" x14ac:dyDescent="0.35">
      <c r="B14" s="112"/>
      <c r="C14" s="233"/>
      <c r="D14" s="139"/>
      <c r="E14" s="140"/>
      <c r="F14" s="227"/>
      <c r="G14" s="141"/>
      <c r="H14" s="141"/>
      <c r="I14" s="142"/>
      <c r="K14" s="143"/>
      <c r="M14" s="143"/>
      <c r="O14" s="143"/>
      <c r="Q14" s="143"/>
      <c r="R14" s="143"/>
      <c r="S14" s="143"/>
      <c r="U14" s="333"/>
      <c r="V14" s="333"/>
      <c r="W14" s="333"/>
      <c r="X14" s="333"/>
      <c r="Z14"/>
    </row>
    <row r="15" spans="1:26" s="138" customFormat="1" ht="25" customHeight="1" x14ac:dyDescent="0.35">
      <c r="B15" s="112"/>
      <c r="C15" s="233"/>
      <c r="D15" s="226" t="s">
        <v>116</v>
      </c>
      <c r="E15" s="140"/>
      <c r="F15" s="877"/>
      <c r="G15" s="877"/>
      <c r="H15" s="877"/>
      <c r="I15" s="877"/>
      <c r="K15" s="143"/>
      <c r="M15" s="143"/>
      <c r="O15" s="143"/>
      <c r="Q15" s="143"/>
      <c r="R15" s="143"/>
      <c r="S15" s="143"/>
      <c r="U15" s="333"/>
      <c r="V15" s="333"/>
      <c r="W15" s="333"/>
      <c r="X15" s="333"/>
      <c r="Z15"/>
    </row>
    <row r="16" spans="1:26" s="138" customFormat="1" x14ac:dyDescent="0.35">
      <c r="B16" s="112"/>
      <c r="C16" s="233"/>
      <c r="D16" s="139"/>
      <c r="E16" s="140"/>
      <c r="F16" s="227"/>
      <c r="G16" s="141"/>
      <c r="H16" s="141"/>
      <c r="I16" s="142"/>
      <c r="K16" s="143"/>
      <c r="M16" s="143"/>
      <c r="O16" s="143"/>
      <c r="Q16" s="143"/>
      <c r="R16" s="143"/>
      <c r="S16" s="143"/>
      <c r="U16" s="333"/>
      <c r="V16" s="333"/>
      <c r="W16" s="333"/>
      <c r="X16" s="333"/>
      <c r="Z16"/>
    </row>
    <row r="17" spans="2:28" s="138" customFormat="1" ht="25" customHeight="1" x14ac:dyDescent="0.35">
      <c r="B17" s="112"/>
      <c r="C17" s="233"/>
      <c r="D17" s="920" t="s">
        <v>117</v>
      </c>
      <c r="E17" s="140"/>
      <c r="F17" s="877"/>
      <c r="G17" s="877"/>
      <c r="H17" s="877"/>
      <c r="I17" s="877"/>
      <c r="K17" s="143"/>
      <c r="M17" s="143"/>
      <c r="O17" s="143"/>
      <c r="Q17" s="143"/>
      <c r="R17" s="143"/>
      <c r="S17" s="143"/>
      <c r="U17" s="333"/>
      <c r="V17" s="333"/>
      <c r="W17" s="333"/>
      <c r="X17" s="333"/>
      <c r="Z17"/>
    </row>
    <row r="18" spans="2:28" s="138" customFormat="1" ht="31" customHeight="1" x14ac:dyDescent="0.35">
      <c r="B18" s="112"/>
      <c r="C18" s="233"/>
      <c r="D18" s="920"/>
      <c r="E18" s="140"/>
      <c r="F18" s="141"/>
      <c r="G18" s="141"/>
      <c r="H18" s="141"/>
      <c r="I18" s="145"/>
      <c r="K18" s="143"/>
      <c r="M18" s="143"/>
      <c r="O18" s="143"/>
      <c r="Q18" s="143"/>
      <c r="R18" s="143"/>
      <c r="S18" s="143"/>
      <c r="U18" s="333"/>
      <c r="V18" s="333"/>
      <c r="W18" s="333"/>
      <c r="X18" s="333"/>
      <c r="Z18"/>
    </row>
    <row r="19" spans="2:28" s="138" customFormat="1" ht="84" customHeight="1" x14ac:dyDescent="0.35">
      <c r="B19" s="112"/>
      <c r="C19" s="233"/>
      <c r="D19" s="226" t="s">
        <v>118</v>
      </c>
      <c r="E19" s="140"/>
      <c r="F19" s="878"/>
      <c r="G19" s="878"/>
      <c r="H19" s="878"/>
      <c r="I19" s="878"/>
      <c r="J19" s="878"/>
      <c r="K19" s="878"/>
      <c r="L19" s="878"/>
      <c r="M19" s="878"/>
      <c r="O19" s="143"/>
      <c r="Q19" s="143"/>
      <c r="R19" s="143"/>
      <c r="S19" s="143"/>
      <c r="U19" s="333"/>
      <c r="V19" s="333"/>
      <c r="W19" s="333"/>
      <c r="X19" s="333"/>
      <c r="Z19"/>
    </row>
    <row r="20" spans="2:28" s="129" customFormat="1" ht="20.25" customHeight="1" thickBot="1" x14ac:dyDescent="0.4">
      <c r="B20" s="130"/>
      <c r="C20" s="237"/>
      <c r="D20" s="221"/>
      <c r="E20" s="131"/>
      <c r="F20" s="132"/>
      <c r="G20" s="132"/>
      <c r="H20" s="132"/>
      <c r="I20" s="133"/>
      <c r="K20" s="134"/>
      <c r="M20" s="134"/>
      <c r="O20" s="134"/>
      <c r="Q20" s="134"/>
      <c r="R20" s="134"/>
      <c r="S20" s="134"/>
      <c r="U20" s="331"/>
      <c r="V20" s="331"/>
      <c r="W20" s="331"/>
      <c r="X20" s="331"/>
      <c r="Z20"/>
    </row>
    <row r="21" spans="2:28" s="113" customFormat="1" ht="36" customHeight="1" thickTop="1" x14ac:dyDescent="0.35">
      <c r="B21" s="123" t="s">
        <v>5</v>
      </c>
      <c r="C21" s="360" t="s">
        <v>119</v>
      </c>
      <c r="D21" s="136" t="s">
        <v>120</v>
      </c>
      <c r="E21" s="176"/>
      <c r="F21" s="114"/>
      <c r="G21" s="114"/>
      <c r="H21" s="114"/>
      <c r="I21" s="114"/>
      <c r="O21" s="688"/>
      <c r="U21" s="326"/>
      <c r="V21" s="326"/>
      <c r="W21" s="326"/>
      <c r="X21" s="326"/>
      <c r="Z21"/>
    </row>
    <row r="22" spans="2:28" s="113" customFormat="1" ht="148" customHeight="1" x14ac:dyDescent="0.35">
      <c r="B22" s="123"/>
      <c r="C22" s="238"/>
      <c r="D22" s="922" t="s">
        <v>121</v>
      </c>
      <c r="E22" s="922"/>
      <c r="F22" s="922"/>
      <c r="G22" s="922"/>
      <c r="H22" s="922"/>
      <c r="I22" s="922"/>
      <c r="J22" s="766"/>
      <c r="K22" s="766"/>
      <c r="M22" s="921" t="s">
        <v>122</v>
      </c>
      <c r="N22" s="921"/>
      <c r="O22" s="921"/>
      <c r="U22" s="326"/>
      <c r="V22" s="326"/>
      <c r="W22" s="326"/>
      <c r="X22" s="326"/>
      <c r="Z22"/>
    </row>
    <row r="23" spans="2:28" s="113" customFormat="1" ht="19" customHeight="1" x14ac:dyDescent="0.35">
      <c r="B23" s="123"/>
      <c r="C23" s="238"/>
      <c r="D23" s="852"/>
      <c r="E23" s="852"/>
      <c r="F23" s="852"/>
      <c r="G23" s="852"/>
      <c r="H23" s="852"/>
      <c r="I23" s="852"/>
      <c r="J23" s="766"/>
      <c r="K23" s="766"/>
      <c r="M23" s="767"/>
      <c r="N23" s="767"/>
      <c r="O23" s="767"/>
      <c r="U23" s="326"/>
      <c r="V23" s="326"/>
      <c r="W23" s="326"/>
      <c r="X23" s="326"/>
      <c r="Z23"/>
    </row>
    <row r="24" spans="2:28" s="113" customFormat="1" ht="19" customHeight="1" x14ac:dyDescent="0.35">
      <c r="B24" s="123"/>
      <c r="C24" s="238"/>
      <c r="D24" s="912" t="s">
        <v>123</v>
      </c>
      <c r="E24" s="912"/>
      <c r="F24" s="912"/>
      <c r="G24" s="852"/>
      <c r="H24" s="852"/>
      <c r="I24" s="852"/>
      <c r="J24" s="766"/>
      <c r="K24" s="766"/>
      <c r="M24" s="767"/>
      <c r="N24" s="767"/>
      <c r="O24" s="767"/>
      <c r="U24" s="326"/>
      <c r="V24" s="326"/>
      <c r="W24" s="326"/>
      <c r="X24" s="326"/>
      <c r="Z24"/>
    </row>
    <row r="25" spans="2:28" s="138" customFormat="1" ht="51" customHeight="1" x14ac:dyDescent="0.35">
      <c r="B25" s="112"/>
      <c r="C25" s="233"/>
      <c r="D25" s="853" t="s">
        <v>124</v>
      </c>
      <c r="E25" s="191"/>
      <c r="F25" s="914" t="s">
        <v>125</v>
      </c>
      <c r="G25" s="914"/>
      <c r="H25" s="676"/>
      <c r="I25" s="191"/>
      <c r="J25" s="677"/>
      <c r="K25" s="914" t="s">
        <v>126</v>
      </c>
      <c r="L25" s="914"/>
      <c r="M25" s="914"/>
      <c r="N25" s="676"/>
      <c r="O25" s="914" t="s">
        <v>127</v>
      </c>
      <c r="P25" s="914"/>
      <c r="Q25" s="914"/>
      <c r="R25" s="809"/>
      <c r="S25" s="809"/>
      <c r="T25" s="809"/>
      <c r="U25" s="334"/>
      <c r="V25" s="333" t="s">
        <v>128</v>
      </c>
      <c r="W25" s="333"/>
      <c r="X25" s="333" t="s">
        <v>129</v>
      </c>
      <c r="Z25"/>
    </row>
    <row r="26" spans="2:28" s="138" customFormat="1" ht="13" customHeight="1" x14ac:dyDescent="0.35">
      <c r="B26" s="112"/>
      <c r="C26" s="233"/>
      <c r="D26" s="223"/>
      <c r="E26" s="177"/>
      <c r="F26" s="372" t="str">
        <f>IF(ISNUMBER(SEARCH("&gt;",F27)),"Category is selected, please select value","")</f>
        <v/>
      </c>
      <c r="G26" s="178"/>
      <c r="H26" s="178"/>
      <c r="I26" s="674"/>
      <c r="J26" s="179"/>
      <c r="K26" s="428" t="str">
        <f>IF(M27&gt;Q27,"End year cannot be anterior to start year!","")</f>
        <v/>
      </c>
      <c r="L26" s="674"/>
      <c r="M26" s="674"/>
      <c r="N26" s="180"/>
      <c r="O26" s="188"/>
      <c r="P26" s="674"/>
      <c r="Q26" s="674"/>
      <c r="R26" s="674"/>
      <c r="S26" s="674"/>
      <c r="T26" s="674"/>
      <c r="U26" s="334"/>
      <c r="V26" s="333"/>
      <c r="W26" s="333"/>
      <c r="X26" s="333"/>
      <c r="Z26"/>
    </row>
    <row r="27" spans="2:28" s="138" customFormat="1" ht="19.5" customHeight="1" x14ac:dyDescent="0.35">
      <c r="B27" s="112"/>
      <c r="C27" s="233"/>
      <c r="D27" s="855"/>
      <c r="E27" s="427" t="s">
        <v>130</v>
      </c>
      <c r="F27" s="915"/>
      <c r="G27" s="915"/>
      <c r="H27" s="915"/>
      <c r="I27" s="915"/>
      <c r="J27" s="182"/>
      <c r="K27" s="707"/>
      <c r="L27" s="183"/>
      <c r="M27" s="480"/>
      <c r="N27" s="482"/>
      <c r="O27" s="480"/>
      <c r="P27" s="482"/>
      <c r="Q27" s="480"/>
      <c r="R27" s="862"/>
      <c r="S27" s="862"/>
      <c r="T27" s="177"/>
      <c r="U27" s="334"/>
      <c r="V27" s="333" t="str">
        <f>IF(D27="ENABLING",CONCATENATE(F27,W27),"")</f>
        <v/>
      </c>
      <c r="W27" s="333" t="s">
        <v>131</v>
      </c>
      <c r="X27" s="333" t="str">
        <f>IF(D27="BIOPHYSICAL",CONCATENATE(F27,Y27),"")</f>
        <v/>
      </c>
      <c r="Y27" s="138" t="s">
        <v>131</v>
      </c>
      <c r="Z27" s="686" t="str">
        <f>CONCATENATE(K27,"/",M27)</f>
        <v>/</v>
      </c>
      <c r="AA27" s="138" t="str">
        <f>CONCATENATE(O27,"/",Q27)</f>
        <v>/</v>
      </c>
      <c r="AB27" s="487"/>
    </row>
    <row r="28" spans="2:28" s="138" customFormat="1" ht="13" customHeight="1" x14ac:dyDescent="0.35">
      <c r="B28" s="112"/>
      <c r="C28" s="233"/>
      <c r="D28" s="230"/>
      <c r="E28" s="427"/>
      <c r="F28" s="372" t="str">
        <f>IF(ISNUMBER(SEARCH("&gt;",F29)),"Category is selected, please select value","")</f>
        <v/>
      </c>
      <c r="G28" s="184"/>
      <c r="H28" s="184"/>
      <c r="I28" s="185"/>
      <c r="J28" s="186"/>
      <c r="K28" s="481" t="str">
        <f>IF(M29&gt;Q29,"End year cannot be anterior to start year!","")</f>
        <v/>
      </c>
      <c r="L28" s="187"/>
      <c r="M28" s="483"/>
      <c r="N28" s="482"/>
      <c r="O28" s="484"/>
      <c r="P28" s="482"/>
      <c r="Q28" s="483"/>
      <c r="R28" s="862"/>
      <c r="S28" s="862"/>
      <c r="T28" s="862"/>
      <c r="U28" s="334"/>
      <c r="V28" s="333"/>
      <c r="W28" s="333"/>
      <c r="X28" s="333"/>
      <c r="Z28" s="686"/>
    </row>
    <row r="29" spans="2:28" s="138" customFormat="1" ht="19.5" customHeight="1" x14ac:dyDescent="0.35">
      <c r="B29" s="112"/>
      <c r="C29" s="233"/>
      <c r="D29" s="855"/>
      <c r="E29" s="427" t="s">
        <v>132</v>
      </c>
      <c r="F29" s="915"/>
      <c r="G29" s="915"/>
      <c r="H29" s="915"/>
      <c r="I29" s="915"/>
      <c r="J29" s="182"/>
      <c r="K29" s="480"/>
      <c r="L29" s="183"/>
      <c r="M29" s="480"/>
      <c r="N29" s="482"/>
      <c r="O29" s="480"/>
      <c r="P29" s="482"/>
      <c r="Q29" s="480"/>
      <c r="R29" s="862"/>
      <c r="S29" s="862"/>
      <c r="T29" s="862"/>
      <c r="U29" s="334"/>
      <c r="V29" s="333" t="str">
        <f>IF(D29="ENABLING",CONCATENATE(F29,W29),"")</f>
        <v/>
      </c>
      <c r="W29" s="333" t="s">
        <v>131</v>
      </c>
      <c r="X29" s="333" t="str">
        <f>IF(D29="BIOPHYSICAL",CONCATENATE(F29,Y29),"")</f>
        <v/>
      </c>
      <c r="Y29" s="138" t="s">
        <v>131</v>
      </c>
      <c r="Z29" s="686" t="str">
        <f>CONCATENATE(K29,"/",M29)</f>
        <v>/</v>
      </c>
      <c r="AA29" s="138" t="str">
        <f>CONCATENATE(O29,"/ ",Q29)</f>
        <v xml:space="preserve">/ </v>
      </c>
      <c r="AB29" s="487"/>
    </row>
    <row r="30" spans="2:28" s="138" customFormat="1" ht="13" customHeight="1" x14ac:dyDescent="0.35">
      <c r="B30" s="112"/>
      <c r="C30" s="233"/>
      <c r="D30" s="230" t="str">
        <f>IF(G30=1,"Category is selected, please select intervention"," ")</f>
        <v xml:space="preserve"> </v>
      </c>
      <c r="E30" s="427"/>
      <c r="F30" s="372" t="str">
        <f>IF(ISNUMBER(SEARCH("&gt;",F31)),"Category is selected, please select value","")</f>
        <v/>
      </c>
      <c r="G30" s="184"/>
      <c r="H30" s="184"/>
      <c r="I30" s="185"/>
      <c r="J30" s="186"/>
      <c r="K30" s="481" t="str">
        <f>IF(M31&gt;Q31,"End year cannot be anterior to start year!","")</f>
        <v/>
      </c>
      <c r="L30" s="189"/>
      <c r="M30" s="485"/>
      <c r="N30" s="486"/>
      <c r="O30" s="484"/>
      <c r="P30" s="486"/>
      <c r="Q30" s="485"/>
      <c r="R30" s="862"/>
      <c r="S30" s="862"/>
      <c r="T30" s="862"/>
      <c r="U30" s="334"/>
      <c r="V30" s="333"/>
      <c r="W30" s="333"/>
      <c r="X30" s="333"/>
      <c r="Z30" s="686"/>
    </row>
    <row r="31" spans="2:28" s="138" customFormat="1" ht="19.5" customHeight="1" x14ac:dyDescent="0.35">
      <c r="B31" s="112"/>
      <c r="C31" s="233"/>
      <c r="D31" s="855"/>
      <c r="E31" s="427" t="s">
        <v>133</v>
      </c>
      <c r="F31" s="915"/>
      <c r="G31" s="915"/>
      <c r="H31" s="915"/>
      <c r="I31" s="915"/>
      <c r="J31" s="182"/>
      <c r="K31" s="480"/>
      <c r="L31" s="190"/>
      <c r="M31" s="480"/>
      <c r="N31" s="486"/>
      <c r="O31" s="480"/>
      <c r="P31" s="486"/>
      <c r="Q31" s="480"/>
      <c r="R31" s="862"/>
      <c r="S31" s="862"/>
      <c r="T31" s="862"/>
      <c r="U31" s="334"/>
      <c r="V31" s="333" t="str">
        <f>IF(D31="ENABLING",CONCATENATE(F31,W31),"")</f>
        <v/>
      </c>
      <c r="W31" s="333" t="s">
        <v>131</v>
      </c>
      <c r="X31" s="333" t="str">
        <f>IF(D31="BIOPHYSICAL",CONCATENATE(F31,Y31),"")</f>
        <v/>
      </c>
      <c r="Y31" s="138" t="s">
        <v>131</v>
      </c>
      <c r="Z31" s="686" t="str">
        <f>CONCATENATE(K31,"/",M31)</f>
        <v>/</v>
      </c>
      <c r="AA31" s="138" t="str">
        <f>CONCATENATE(O31,"/ ",Q31)</f>
        <v xml:space="preserve">/ </v>
      </c>
    </row>
    <row r="32" spans="2:28" s="138" customFormat="1" ht="13" customHeight="1" x14ac:dyDescent="0.35">
      <c r="B32" s="112"/>
      <c r="C32" s="233"/>
      <c r="D32" s="230"/>
      <c r="E32" s="427"/>
      <c r="F32" s="372" t="str">
        <f>IF(ISNUMBER(SEARCH("&gt;",F33)),"Category is selected, please select value","")</f>
        <v/>
      </c>
      <c r="G32" s="184"/>
      <c r="H32" s="184"/>
      <c r="I32" s="185"/>
      <c r="J32" s="186"/>
      <c r="K32" s="481" t="str">
        <f>IF(M33&gt;Q33,"End year cannot be anterior to start year!","")</f>
        <v/>
      </c>
      <c r="L32" s="187"/>
      <c r="M32" s="483"/>
      <c r="N32" s="482"/>
      <c r="O32" s="484"/>
      <c r="P32" s="482"/>
      <c r="Q32" s="483"/>
      <c r="R32" s="862"/>
      <c r="S32" s="862"/>
      <c r="T32" s="862"/>
      <c r="U32" s="334"/>
      <c r="V32" s="333"/>
      <c r="W32" s="333"/>
      <c r="X32" s="333"/>
      <c r="Z32" s="686"/>
    </row>
    <row r="33" spans="1:29" s="138" customFormat="1" ht="19.5" customHeight="1" x14ac:dyDescent="0.35">
      <c r="B33" s="112"/>
      <c r="C33" s="233"/>
      <c r="D33" s="855"/>
      <c r="E33" s="427" t="s">
        <v>134</v>
      </c>
      <c r="F33" s="915"/>
      <c r="G33" s="915"/>
      <c r="H33" s="915"/>
      <c r="I33" s="915"/>
      <c r="J33" s="182"/>
      <c r="K33" s="480"/>
      <c r="L33" s="183"/>
      <c r="M33" s="480"/>
      <c r="N33" s="482"/>
      <c r="O33" s="480"/>
      <c r="P33" s="482"/>
      <c r="Q33" s="480"/>
      <c r="R33" s="862"/>
      <c r="S33" s="862"/>
      <c r="T33" s="862"/>
      <c r="U33" s="334"/>
      <c r="V33" s="333" t="str">
        <f>IF(D33="ENABLING",CONCATENATE(F33,W33),"")</f>
        <v/>
      </c>
      <c r="W33" s="333" t="s">
        <v>131</v>
      </c>
      <c r="X33" s="333" t="str">
        <f>IF(D33="BIOPHYSICAL",CONCATENATE(F33,Y33),"")</f>
        <v/>
      </c>
      <c r="Y33" s="138" t="s">
        <v>131</v>
      </c>
      <c r="Z33" s="686" t="str">
        <f>CONCATENATE(K33,"/",M33)</f>
        <v>/</v>
      </c>
      <c r="AA33" s="138" t="str">
        <f>CONCATENATE(O33,"/",Q33)</f>
        <v>/</v>
      </c>
    </row>
    <row r="34" spans="1:29" s="138" customFormat="1" ht="13" customHeight="1" x14ac:dyDescent="0.35">
      <c r="B34" s="112"/>
      <c r="C34" s="233"/>
      <c r="D34" s="230" t="str">
        <f>IF(G34=1,"Category is selected, please select intervention"," ")</f>
        <v xml:space="preserve"> </v>
      </c>
      <c r="E34" s="427"/>
      <c r="F34" s="372" t="str">
        <f>IF(ISNUMBER(SEARCH("&gt;",F35)),"Category is selected, please select value","")</f>
        <v/>
      </c>
      <c r="G34" s="184"/>
      <c r="H34" s="184"/>
      <c r="I34" s="185"/>
      <c r="J34" s="186"/>
      <c r="K34" s="481" t="str">
        <f>IF(M35&gt;Q35,"End year cannot be anterior to start year!","")</f>
        <v/>
      </c>
      <c r="L34" s="189"/>
      <c r="M34" s="485"/>
      <c r="N34" s="486"/>
      <c r="O34" s="484"/>
      <c r="P34" s="486"/>
      <c r="Q34" s="485"/>
      <c r="R34" s="862"/>
      <c r="S34" s="862"/>
      <c r="T34" s="862"/>
      <c r="U34" s="334"/>
      <c r="V34" s="333"/>
      <c r="W34" s="333"/>
      <c r="X34" s="333"/>
      <c r="Z34" s="686"/>
    </row>
    <row r="35" spans="1:29" s="138" customFormat="1" ht="19.5" customHeight="1" x14ac:dyDescent="0.35">
      <c r="B35" s="112"/>
      <c r="C35" s="233"/>
      <c r="D35" s="855"/>
      <c r="E35" s="427" t="s">
        <v>64</v>
      </c>
      <c r="F35" s="915"/>
      <c r="G35" s="915"/>
      <c r="H35" s="915"/>
      <c r="I35" s="915"/>
      <c r="J35" s="182"/>
      <c r="K35" s="480"/>
      <c r="L35" s="190"/>
      <c r="M35" s="480"/>
      <c r="N35" s="486"/>
      <c r="O35" s="480"/>
      <c r="P35" s="486"/>
      <c r="Q35" s="480"/>
      <c r="R35" s="862"/>
      <c r="S35" s="862"/>
      <c r="T35" s="862"/>
      <c r="U35" s="334"/>
      <c r="V35" s="333" t="str">
        <f>IF(D35="ENABLING",CONCATENATE(F35,W35),"")</f>
        <v/>
      </c>
      <c r="W35" s="333" t="s">
        <v>131</v>
      </c>
      <c r="X35" s="333" t="str">
        <f>IF(D35="BIOPHYSICAL",CONCATENATE(F35,Y35),"")</f>
        <v/>
      </c>
      <c r="Y35" s="138" t="s">
        <v>131</v>
      </c>
      <c r="Z35" s="686" t="str">
        <f>CONCATENATE(K35,"/",M35)</f>
        <v>/</v>
      </c>
      <c r="AA35" s="138" t="str">
        <f>CONCATENATE(O35,"/",Q35)</f>
        <v>/</v>
      </c>
    </row>
    <row r="36" spans="1:29" s="138" customFormat="1" x14ac:dyDescent="0.35">
      <c r="B36" s="112"/>
      <c r="C36" s="233"/>
      <c r="D36" s="230"/>
      <c r="E36" s="177"/>
      <c r="F36" s="372" t="str">
        <f>IF(ISNUMBER(SEARCH("&gt;",F37)),"Category is selected, please select value","")</f>
        <v/>
      </c>
      <c r="G36" s="184"/>
      <c r="H36" s="184"/>
      <c r="I36" s="185" t="str">
        <f>IF(J36=1,"Category is selected, please select intervention"," ")</f>
        <v xml:space="preserve"> </v>
      </c>
      <c r="J36" s="186"/>
      <c r="K36" s="481" t="str">
        <f>IF(M37&gt;Q37,"End year cannot be anterior to start year!","")</f>
        <v/>
      </c>
      <c r="L36" s="189"/>
      <c r="M36" s="485"/>
      <c r="N36" s="486"/>
      <c r="O36" s="484"/>
      <c r="P36" s="486"/>
      <c r="Q36" s="485"/>
      <c r="R36" s="862"/>
      <c r="S36" s="862"/>
      <c r="T36" s="862"/>
      <c r="U36" s="334"/>
      <c r="V36" s="333"/>
      <c r="W36" s="333"/>
      <c r="X36" s="333"/>
      <c r="Z36" s="686"/>
      <c r="AA36"/>
      <c r="AB36"/>
      <c r="AC36"/>
    </row>
    <row r="37" spans="1:29" s="138" customFormat="1" ht="19.5" customHeight="1" x14ac:dyDescent="0.35">
      <c r="B37" s="112"/>
      <c r="C37" s="233"/>
      <c r="D37" s="855"/>
      <c r="E37" s="427" t="s">
        <v>135</v>
      </c>
      <c r="F37" s="915"/>
      <c r="G37" s="915"/>
      <c r="H37" s="915"/>
      <c r="I37" s="915"/>
      <c r="J37" s="182"/>
      <c r="K37" s="480"/>
      <c r="L37" s="190"/>
      <c r="M37" s="480"/>
      <c r="N37" s="486"/>
      <c r="O37" s="480"/>
      <c r="P37" s="486"/>
      <c r="Q37" s="480"/>
      <c r="R37" s="862"/>
      <c r="S37" s="862"/>
      <c r="T37" s="862"/>
      <c r="U37" s="334"/>
      <c r="V37" s="333" t="str">
        <f>IF(D37="ENABLING",CONCATENATE(F37,W37),"")</f>
        <v/>
      </c>
      <c r="W37" s="333" t="s">
        <v>131</v>
      </c>
      <c r="X37" s="333" t="str">
        <f>IF(D37="BIOPHYSICAL",CONCATENATE(F37,Y37),"")</f>
        <v/>
      </c>
      <c r="Y37" s="138" t="s">
        <v>131</v>
      </c>
      <c r="Z37" s="686" t="str">
        <f>CONCATENATE(K37,"/",M37)</f>
        <v>/</v>
      </c>
      <c r="AA37" s="138" t="str">
        <f>CONCATENATE(O37,"/",Q37)</f>
        <v>/</v>
      </c>
      <c r="AB37"/>
      <c r="AC37"/>
    </row>
    <row r="38" spans="1:29" s="138" customFormat="1" ht="16" customHeight="1" x14ac:dyDescent="0.35">
      <c r="B38" s="112"/>
      <c r="C38" s="233"/>
      <c r="D38" s="144"/>
      <c r="E38" s="177"/>
      <c r="F38" s="191"/>
      <c r="G38" s="184"/>
      <c r="H38" s="184"/>
      <c r="I38" s="192"/>
      <c r="J38" s="193"/>
      <c r="K38" s="194"/>
      <c r="L38" s="190"/>
      <c r="M38" s="194"/>
      <c r="N38" s="190"/>
      <c r="O38" s="194"/>
      <c r="P38" s="190"/>
      <c r="Q38" s="194"/>
      <c r="R38" s="862"/>
      <c r="S38" s="862"/>
      <c r="T38" s="862"/>
      <c r="U38" s="334"/>
      <c r="V38" s="333"/>
      <c r="W38" s="333"/>
      <c r="X38" s="333"/>
      <c r="Z38"/>
      <c r="AA38"/>
      <c r="AB38"/>
      <c r="AC38"/>
    </row>
    <row r="39" spans="1:29" s="138" customFormat="1" ht="13" customHeight="1" x14ac:dyDescent="0.35">
      <c r="B39" s="112"/>
      <c r="C39" s="233"/>
      <c r="D39" s="952" t="s">
        <v>136</v>
      </c>
      <c r="E39" s="177"/>
      <c r="F39" s="878"/>
      <c r="G39" s="878"/>
      <c r="H39" s="878"/>
      <c r="I39" s="878"/>
      <c r="J39" s="878"/>
      <c r="K39" s="878"/>
      <c r="L39" s="878"/>
      <c r="M39" s="878"/>
      <c r="N39" s="878"/>
      <c r="O39" s="878"/>
      <c r="P39" s="878"/>
      <c r="Q39" s="878"/>
      <c r="R39" s="862"/>
      <c r="S39" s="862"/>
      <c r="T39" s="862"/>
      <c r="U39" s="334"/>
      <c r="V39" s="335" t="s">
        <v>137</v>
      </c>
      <c r="W39" s="333"/>
      <c r="X39" s="335" t="s">
        <v>138</v>
      </c>
      <c r="Z39"/>
      <c r="AA39"/>
      <c r="AB39"/>
      <c r="AC39"/>
    </row>
    <row r="40" spans="1:29" s="138" customFormat="1" ht="31" customHeight="1" x14ac:dyDescent="0.35">
      <c r="B40" s="112"/>
      <c r="C40" s="233"/>
      <c r="D40" s="952"/>
      <c r="E40" s="177"/>
      <c r="F40" s="878"/>
      <c r="G40" s="878"/>
      <c r="H40" s="878"/>
      <c r="I40" s="878"/>
      <c r="J40" s="878"/>
      <c r="K40" s="878"/>
      <c r="L40" s="878"/>
      <c r="M40" s="878"/>
      <c r="N40" s="878"/>
      <c r="O40" s="878"/>
      <c r="P40" s="878"/>
      <c r="Q40" s="878"/>
      <c r="R40" s="862"/>
      <c r="S40" s="862"/>
      <c r="T40" s="862"/>
      <c r="U40" s="334"/>
      <c r="V40" s="336" t="str">
        <f>CONCATENATE(V27,V29,V31,V33,V35,V37)</f>
        <v/>
      </c>
      <c r="W40" s="336"/>
      <c r="X40" s="336" t="str">
        <f>CONCATENATE(X27,X29,X31,X33,X35,X37)</f>
        <v/>
      </c>
      <c r="Z40"/>
      <c r="AA40"/>
      <c r="AB40"/>
      <c r="AC40"/>
    </row>
    <row r="41" spans="1:29" s="138" customFormat="1" ht="13" customHeight="1" x14ac:dyDescent="0.35">
      <c r="B41" s="112"/>
      <c r="C41" s="233"/>
      <c r="D41" s="224"/>
      <c r="E41" s="183"/>
      <c r="F41" s="878"/>
      <c r="G41" s="878"/>
      <c r="H41" s="878"/>
      <c r="I41" s="878"/>
      <c r="J41" s="878"/>
      <c r="K41" s="878"/>
      <c r="L41" s="878"/>
      <c r="M41" s="878"/>
      <c r="N41" s="878"/>
      <c r="O41" s="878"/>
      <c r="P41" s="878"/>
      <c r="Q41" s="878"/>
      <c r="R41" s="862"/>
      <c r="S41" s="862"/>
      <c r="T41" s="862"/>
      <c r="U41" s="337" t="s">
        <v>139</v>
      </c>
      <c r="V41" s="338" t="str">
        <f>SUBSTITUTE(V40,"       "," ")</f>
        <v/>
      </c>
      <c r="W41" s="337" t="s">
        <v>139</v>
      </c>
      <c r="X41" s="338" t="str">
        <f>SUBSTITUTE(X40,"       "," ")</f>
        <v/>
      </c>
      <c r="Z41"/>
      <c r="AA41"/>
      <c r="AB41"/>
      <c r="AC41"/>
    </row>
    <row r="42" spans="1:29" s="138" customFormat="1" x14ac:dyDescent="0.35">
      <c r="B42" s="112"/>
      <c r="C42" s="239"/>
      <c r="D42" s="225"/>
      <c r="E42" s="183"/>
      <c r="F42" s="878"/>
      <c r="G42" s="878"/>
      <c r="H42" s="878"/>
      <c r="I42" s="878"/>
      <c r="J42" s="878"/>
      <c r="K42" s="878"/>
      <c r="L42" s="878"/>
      <c r="M42" s="878"/>
      <c r="N42" s="878"/>
      <c r="O42" s="878"/>
      <c r="P42" s="878"/>
      <c r="Q42" s="878"/>
      <c r="R42" s="862"/>
      <c r="S42" s="862"/>
      <c r="T42" s="862"/>
      <c r="U42" s="334"/>
      <c r="V42" s="333"/>
      <c r="W42" s="333"/>
      <c r="X42" s="333"/>
      <c r="Z42"/>
      <c r="AA42"/>
      <c r="AB42"/>
      <c r="AC42"/>
    </row>
    <row r="43" spans="1:29" s="129" customFormat="1" ht="20.25" customHeight="1" thickBot="1" x14ac:dyDescent="0.4">
      <c r="B43" s="130"/>
      <c r="C43" s="237"/>
      <c r="D43" s="221"/>
      <c r="E43" s="131"/>
      <c r="F43" s="132"/>
      <c r="G43" s="132"/>
      <c r="H43" s="132"/>
      <c r="I43" s="132"/>
      <c r="K43" s="134"/>
      <c r="M43" s="134"/>
      <c r="O43" s="134"/>
      <c r="Q43" s="134"/>
      <c r="R43" s="862"/>
      <c r="S43" s="862"/>
      <c r="T43" s="862"/>
      <c r="U43" s="331"/>
      <c r="V43" s="331"/>
      <c r="W43" s="331"/>
      <c r="X43" s="331"/>
      <c r="Z43"/>
      <c r="AA43"/>
      <c r="AB43"/>
      <c r="AC43"/>
    </row>
    <row r="44" spans="1:29" s="166" customFormat="1" ht="36" customHeight="1" thickTop="1" x14ac:dyDescent="0.35">
      <c r="A44" s="135"/>
      <c r="B44" s="123" t="s">
        <v>5</v>
      </c>
      <c r="C44" s="236" t="s">
        <v>15</v>
      </c>
      <c r="D44" s="124" t="s">
        <v>140</v>
      </c>
      <c r="E44" s="124"/>
      <c r="F44" s="135"/>
      <c r="G44" s="149"/>
      <c r="H44" s="149"/>
      <c r="I44" s="135"/>
      <c r="J44" s="135"/>
      <c r="K44" s="135"/>
      <c r="L44" s="135"/>
      <c r="M44" s="135"/>
      <c r="N44" s="135"/>
      <c r="O44" s="135"/>
      <c r="P44" s="135"/>
      <c r="Q44" s="135"/>
      <c r="R44" s="135"/>
      <c r="S44" s="135"/>
      <c r="T44" s="135"/>
      <c r="U44" s="339"/>
      <c r="V44" s="339"/>
      <c r="W44" s="339"/>
      <c r="X44" s="339"/>
      <c r="Z44"/>
      <c r="AA44"/>
      <c r="AB44"/>
      <c r="AC44"/>
    </row>
    <row r="45" spans="1:29" s="248" customFormat="1" ht="109" customHeight="1" x14ac:dyDescent="0.35">
      <c r="A45" s="138"/>
      <c r="B45" s="115"/>
      <c r="C45" s="241"/>
      <c r="D45" s="902" t="s">
        <v>141</v>
      </c>
      <c r="E45" s="902"/>
      <c r="F45" s="902"/>
      <c r="G45" s="902"/>
      <c r="H45" s="902"/>
      <c r="I45" s="902"/>
      <c r="J45" s="902"/>
      <c r="K45" s="902"/>
      <c r="L45" s="902"/>
      <c r="M45" s="902"/>
      <c r="N45" s="138"/>
      <c r="O45" s="143"/>
      <c r="P45" s="138"/>
      <c r="Q45" s="143"/>
      <c r="R45" s="143"/>
      <c r="S45" s="143"/>
      <c r="T45" s="138"/>
      <c r="U45" s="339"/>
      <c r="V45" s="339"/>
      <c r="W45" s="339"/>
      <c r="X45" s="339"/>
      <c r="Z45"/>
      <c r="AA45"/>
      <c r="AB45"/>
      <c r="AC45"/>
    </row>
    <row r="46" spans="1:29" s="129" customFormat="1" ht="12" customHeight="1" thickBot="1" x14ac:dyDescent="0.4">
      <c r="A46" s="138"/>
      <c r="B46" s="115"/>
      <c r="C46" s="241"/>
      <c r="D46" s="848"/>
      <c r="E46" s="848"/>
      <c r="F46" s="294" t="s">
        <v>24</v>
      </c>
      <c r="G46" s="848"/>
      <c r="H46" s="293"/>
      <c r="I46" s="141"/>
      <c r="J46" s="135"/>
      <c r="K46" s="135"/>
      <c r="L46" s="135"/>
      <c r="M46" s="135"/>
      <c r="N46" s="138"/>
      <c r="O46" s="143"/>
      <c r="P46" s="138"/>
      <c r="Q46" s="143"/>
      <c r="R46" s="143"/>
      <c r="S46" s="143"/>
      <c r="T46" s="138"/>
      <c r="U46" s="331"/>
      <c r="V46" s="331"/>
      <c r="W46" s="331"/>
      <c r="X46" s="331"/>
      <c r="Z46"/>
      <c r="AA46"/>
      <c r="AB46"/>
      <c r="AC46"/>
    </row>
    <row r="47" spans="1:29" s="166" customFormat="1" ht="19.5" customHeight="1" thickTop="1" x14ac:dyDescent="0.35">
      <c r="A47" s="138"/>
      <c r="B47" s="115"/>
      <c r="C47" s="241"/>
      <c r="D47" s="844"/>
      <c r="E47" s="848"/>
      <c r="F47" s="903"/>
      <c r="G47" s="904"/>
      <c r="H47" s="904"/>
      <c r="I47" s="904"/>
      <c r="J47" s="904"/>
      <c r="K47" s="904"/>
      <c r="L47" s="904"/>
      <c r="M47" s="905"/>
      <c r="N47" s="138"/>
      <c r="O47" s="143"/>
      <c r="P47" s="138"/>
      <c r="Q47" s="143"/>
      <c r="R47" s="143"/>
      <c r="S47" s="143"/>
      <c r="T47" s="138"/>
      <c r="U47" s="339"/>
      <c r="V47" s="339"/>
      <c r="W47" s="339"/>
      <c r="X47" s="339"/>
      <c r="Z47"/>
      <c r="AA47"/>
      <c r="AB47"/>
      <c r="AC47"/>
    </row>
    <row r="48" spans="1:29" s="166" customFormat="1" ht="19.5" customHeight="1" x14ac:dyDescent="0.35">
      <c r="A48" s="138"/>
      <c r="B48" s="115"/>
      <c r="C48" s="241"/>
      <c r="D48" s="848"/>
      <c r="E48" s="848"/>
      <c r="F48" s="906"/>
      <c r="G48" s="907"/>
      <c r="H48" s="907"/>
      <c r="I48" s="907"/>
      <c r="J48" s="907"/>
      <c r="K48" s="907"/>
      <c r="L48" s="907"/>
      <c r="M48" s="908"/>
      <c r="N48" s="138"/>
      <c r="O48" s="143"/>
      <c r="P48" s="138"/>
      <c r="Q48" s="143"/>
      <c r="R48" s="143"/>
      <c r="S48" s="143"/>
      <c r="T48" s="138"/>
      <c r="U48" s="339"/>
      <c r="V48" s="339"/>
      <c r="W48" s="339"/>
      <c r="X48" s="339"/>
      <c r="Z48"/>
      <c r="AA48"/>
      <c r="AB48"/>
      <c r="AC48"/>
    </row>
    <row r="49" spans="1:29" s="135" customFormat="1" ht="19.5" customHeight="1" x14ac:dyDescent="0.35">
      <c r="A49" s="138"/>
      <c r="B49" s="115"/>
      <c r="C49" s="241"/>
      <c r="D49" s="138"/>
      <c r="E49" s="119"/>
      <c r="F49" s="909"/>
      <c r="G49" s="910"/>
      <c r="H49" s="910"/>
      <c r="I49" s="910"/>
      <c r="J49" s="910"/>
      <c r="K49" s="910"/>
      <c r="L49" s="910"/>
      <c r="M49" s="911"/>
      <c r="N49" s="138"/>
      <c r="O49" s="143"/>
      <c r="P49" s="138"/>
      <c r="Q49" s="143"/>
      <c r="R49" s="143"/>
      <c r="S49" s="143"/>
      <c r="T49" s="138"/>
      <c r="U49" s="340"/>
      <c r="V49" s="340"/>
      <c r="W49" s="340"/>
      <c r="X49" s="340"/>
      <c r="Z49"/>
      <c r="AA49"/>
      <c r="AB49"/>
      <c r="AC49"/>
    </row>
    <row r="50" spans="1:29" s="129" customFormat="1" ht="20.25" customHeight="1" thickBot="1" x14ac:dyDescent="0.4">
      <c r="B50" s="120"/>
      <c r="C50" s="246"/>
      <c r="D50" s="206"/>
      <c r="E50" s="207"/>
      <c r="F50" s="209"/>
      <c r="G50" s="209"/>
      <c r="H50" s="209"/>
      <c r="I50" s="209"/>
      <c r="K50" s="134"/>
      <c r="M50" s="134"/>
      <c r="O50" s="134"/>
      <c r="Q50" s="134"/>
      <c r="R50" s="134"/>
      <c r="S50" s="134"/>
      <c r="U50" s="331"/>
      <c r="V50" s="331"/>
      <c r="W50" s="331"/>
      <c r="X50" s="331"/>
      <c r="Z50"/>
      <c r="AA50"/>
      <c r="AB50"/>
      <c r="AC50"/>
    </row>
    <row r="51" spans="1:29" s="97" customFormat="1" ht="36" customHeight="1" thickTop="1" x14ac:dyDescent="0.35">
      <c r="A51" s="211"/>
      <c r="B51" s="172"/>
      <c r="C51" s="242" t="s">
        <v>142</v>
      </c>
      <c r="D51" s="353" t="s">
        <v>143</v>
      </c>
      <c r="E51" s="171"/>
      <c r="F51" s="214"/>
      <c r="G51" s="215"/>
      <c r="H51" s="215"/>
      <c r="I51" s="215"/>
      <c r="J51" s="211"/>
      <c r="K51" s="212"/>
      <c r="L51" s="211"/>
      <c r="M51" s="212"/>
      <c r="N51" s="211"/>
      <c r="O51" s="212"/>
      <c r="P51" s="211"/>
      <c r="Q51" s="212"/>
      <c r="R51" s="212"/>
      <c r="S51" s="212"/>
      <c r="T51" s="211"/>
      <c r="U51" s="341"/>
      <c r="V51" s="341"/>
      <c r="W51" s="341"/>
      <c r="X51" s="341"/>
      <c r="Y51" s="96"/>
      <c r="Z51"/>
      <c r="AA51"/>
      <c r="AB51"/>
      <c r="AC51"/>
    </row>
    <row r="52" spans="1:29" s="99" customFormat="1" ht="36" customHeight="1" x14ac:dyDescent="0.35">
      <c r="A52" s="138"/>
      <c r="B52" s="768" t="s">
        <v>5</v>
      </c>
      <c r="C52" s="241" t="s">
        <v>17</v>
      </c>
      <c r="D52" s="154" t="s">
        <v>144</v>
      </c>
      <c r="E52" s="119"/>
      <c r="F52" s="141"/>
      <c r="G52" s="198"/>
      <c r="H52" s="198"/>
      <c r="I52" s="198"/>
      <c r="J52" s="138"/>
      <c r="K52" s="143"/>
      <c r="L52" s="138"/>
      <c r="M52" s="143"/>
      <c r="N52" s="138"/>
      <c r="O52" s="143"/>
      <c r="P52" s="138"/>
      <c r="Q52" s="143"/>
      <c r="R52" s="143"/>
      <c r="S52" s="143"/>
      <c r="T52" s="138"/>
      <c r="U52" s="342"/>
      <c r="V52" s="342"/>
      <c r="W52" s="342"/>
      <c r="X52" s="342"/>
      <c r="Y52" s="98"/>
      <c r="Z52"/>
      <c r="AA52"/>
      <c r="AB52"/>
      <c r="AC52"/>
    </row>
    <row r="53" spans="1:29" s="159" customFormat="1" ht="204" customHeight="1" x14ac:dyDescent="0.35">
      <c r="A53" s="191"/>
      <c r="B53" s="369"/>
      <c r="C53" s="370"/>
      <c r="D53" s="885" t="s">
        <v>145</v>
      </c>
      <c r="E53" s="885"/>
      <c r="F53" s="885"/>
      <c r="G53" s="885"/>
      <c r="H53" s="885"/>
      <c r="I53" s="885"/>
      <c r="J53" s="885"/>
      <c r="K53" s="885"/>
      <c r="L53" s="885"/>
      <c r="M53" s="885"/>
      <c r="N53" s="885"/>
      <c r="O53" s="885"/>
      <c r="P53" s="191"/>
      <c r="Q53" s="191"/>
      <c r="R53" s="191"/>
      <c r="S53" s="191"/>
      <c r="T53" s="191"/>
      <c r="U53" s="343" t="str">
        <f>CONCATENATE(U54,W54,S57,U57,S58,U58,S60)</f>
        <v xml:space="preserve">; ; ; </v>
      </c>
      <c r="V53" s="343"/>
      <c r="W53" s="343"/>
      <c r="X53" s="328"/>
      <c r="Y53" s="158"/>
      <c r="Z53"/>
      <c r="AA53"/>
      <c r="AB53"/>
      <c r="AC53"/>
    </row>
    <row r="54" spans="1:29" s="159" customFormat="1" ht="18" customHeight="1" x14ac:dyDescent="0.35">
      <c r="A54" s="138"/>
      <c r="B54" s="115"/>
      <c r="C54" s="651"/>
      <c r="D54" s="832" t="s">
        <v>146</v>
      </c>
      <c r="E54" s="769"/>
      <c r="F54" s="785" t="s">
        <v>147</v>
      </c>
      <c r="G54" s="834"/>
      <c r="H54" s="769"/>
      <c r="I54" s="769"/>
      <c r="J54" s="769"/>
      <c r="K54" s="769"/>
      <c r="L54" s="769"/>
      <c r="M54" s="769"/>
      <c r="N54" s="783"/>
      <c r="O54" s="862"/>
      <c r="P54" s="652"/>
      <c r="Q54" s="652"/>
      <c r="R54" s="652"/>
      <c r="S54" s="652"/>
      <c r="T54" s="652"/>
      <c r="U54" s="344" t="str">
        <f>IF(G297="X",D297,"")</f>
        <v/>
      </c>
      <c r="V54" s="343"/>
      <c r="W54" s="343" t="s">
        <v>52</v>
      </c>
      <c r="X54" s="328"/>
      <c r="Y54" s="158"/>
      <c r="Z54"/>
      <c r="AA54"/>
      <c r="AB54"/>
      <c r="AC54"/>
    </row>
    <row r="55" spans="1:29" s="119" customFormat="1" ht="19.5" customHeight="1" x14ac:dyDescent="0.35">
      <c r="A55" s="138"/>
      <c r="B55" s="115"/>
      <c r="C55" s="651"/>
      <c r="D55" s="811"/>
      <c r="E55" s="811"/>
      <c r="H55" s="811"/>
      <c r="I55" s="811"/>
      <c r="J55" s="811"/>
      <c r="K55" s="812"/>
      <c r="L55" s="813"/>
      <c r="M55" s="652"/>
      <c r="N55" s="652"/>
      <c r="O55" s="652"/>
      <c r="P55" s="652"/>
      <c r="Q55" s="652"/>
      <c r="R55" s="799"/>
      <c r="S55" s="799"/>
      <c r="T55" s="799"/>
      <c r="W55" s="80"/>
      <c r="X55" s="80"/>
      <c r="Y55" s="80"/>
      <c r="Z55" s="80"/>
    </row>
    <row r="56" spans="1:29" s="119" customFormat="1" ht="19.5" customHeight="1" x14ac:dyDescent="0.35">
      <c r="A56" s="138"/>
      <c r="B56" s="115"/>
      <c r="C56" s="379" t="s">
        <v>148</v>
      </c>
      <c r="D56" s="830" t="s">
        <v>149</v>
      </c>
      <c r="E56" s="811"/>
      <c r="H56" s="811"/>
      <c r="I56" s="811"/>
      <c r="J56" s="811"/>
      <c r="K56" s="812"/>
      <c r="L56" s="813"/>
      <c r="M56" s="652"/>
      <c r="N56" s="652"/>
      <c r="O56" s="652"/>
      <c r="P56" s="652"/>
      <c r="Q56" s="652"/>
      <c r="R56" s="799"/>
      <c r="S56" s="799"/>
      <c r="T56" s="799"/>
      <c r="W56" s="80"/>
      <c r="X56" s="80"/>
      <c r="Y56" s="80"/>
      <c r="Z56" s="80"/>
    </row>
    <row r="57" spans="1:29" s="159" customFormat="1" ht="41.15" customHeight="1" x14ac:dyDescent="0.35">
      <c r="A57" s="138"/>
      <c r="B57" s="115"/>
      <c r="C57" s="862"/>
      <c r="D57" s="831" t="s">
        <v>150</v>
      </c>
      <c r="E57" s="862"/>
      <c r="F57" s="783" t="s">
        <v>151</v>
      </c>
      <c r="G57" s="862"/>
      <c r="H57" s="888" t="s">
        <v>152</v>
      </c>
      <c r="I57" s="888"/>
      <c r="J57" s="119"/>
      <c r="K57" s="849" t="s">
        <v>153</v>
      </c>
      <c r="L57" s="862"/>
      <c r="M57" s="828" t="s">
        <v>154</v>
      </c>
      <c r="N57" s="862"/>
      <c r="O57" s="712" t="s">
        <v>155</v>
      </c>
      <c r="P57" s="663"/>
      <c r="Q57" s="862"/>
      <c r="R57" s="958"/>
      <c r="S57" s="958"/>
      <c r="T57" s="862"/>
      <c r="U57" s="343" t="s">
        <v>52</v>
      </c>
      <c r="V57" s="328"/>
      <c r="W57" s="158"/>
      <c r="X57"/>
      <c r="Y57"/>
      <c r="Z57"/>
      <c r="AA57"/>
    </row>
    <row r="58" spans="1:29" s="159" customFormat="1" ht="19.5" customHeight="1" x14ac:dyDescent="0.35">
      <c r="A58" s="138"/>
      <c r="B58" s="115"/>
      <c r="C58" s="662" t="s">
        <v>59</v>
      </c>
      <c r="D58" s="855"/>
      <c r="E58" s="862"/>
      <c r="F58" s="711"/>
      <c r="G58" s="862"/>
      <c r="H58" s="886"/>
      <c r="I58" s="887"/>
      <c r="J58" s="119"/>
      <c r="K58" s="855"/>
      <c r="L58" s="862"/>
      <c r="M58" s="829"/>
      <c r="N58" s="924">
        <f>K58*M58</f>
        <v>0</v>
      </c>
      <c r="O58" s="924"/>
      <c r="P58" s="119"/>
      <c r="Q58" s="854">
        <f>$G$54</f>
        <v>0</v>
      </c>
      <c r="R58" s="956"/>
      <c r="S58" s="956"/>
      <c r="T58" s="862"/>
      <c r="U58" s="343" t="s">
        <v>52</v>
      </c>
      <c r="V58" s="328"/>
      <c r="W58" s="158"/>
      <c r="X58"/>
      <c r="Y58"/>
      <c r="Z58"/>
      <c r="AA58"/>
    </row>
    <row r="59" spans="1:29" s="475" customFormat="1" ht="11.15" customHeight="1" x14ac:dyDescent="0.35">
      <c r="A59" s="166"/>
      <c r="B59" s="472"/>
      <c r="C59" s="801"/>
      <c r="D59" s="802"/>
      <c r="E59" s="803"/>
      <c r="F59" s="862"/>
      <c r="G59" s="862"/>
      <c r="H59" s="804"/>
      <c r="K59" s="804"/>
      <c r="L59" s="862"/>
      <c r="N59" s="803"/>
      <c r="O59" s="796"/>
      <c r="Q59" s="854"/>
      <c r="R59" s="957"/>
      <c r="S59" s="957"/>
      <c r="T59" s="803"/>
      <c r="U59" s="805"/>
      <c r="X59" s="806"/>
      <c r="Y59" s="806"/>
      <c r="Z59" s="806"/>
      <c r="AA59" s="806"/>
    </row>
    <row r="60" spans="1:29" s="159" customFormat="1" ht="19.5" customHeight="1" x14ac:dyDescent="0.35">
      <c r="A60" s="138"/>
      <c r="B60" s="115"/>
      <c r="C60" s="662" t="s">
        <v>60</v>
      </c>
      <c r="D60" s="855"/>
      <c r="E60" s="862"/>
      <c r="F60" s="711"/>
      <c r="G60" s="862"/>
      <c r="H60" s="886"/>
      <c r="I60" s="887"/>
      <c r="J60" s="119"/>
      <c r="K60" s="855"/>
      <c r="L60" s="862"/>
      <c r="M60" s="829"/>
      <c r="N60" s="923">
        <f>K60*M60</f>
        <v>0</v>
      </c>
      <c r="O60" s="923"/>
      <c r="P60" s="119"/>
      <c r="Q60" s="854">
        <f>$G$54</f>
        <v>0</v>
      </c>
      <c r="R60" s="956"/>
      <c r="S60" s="956"/>
      <c r="T60" s="862"/>
      <c r="U60" s="343"/>
      <c r="V60" s="328"/>
      <c r="W60" s="158"/>
      <c r="X60"/>
      <c r="Y60"/>
      <c r="Z60"/>
      <c r="AA60"/>
    </row>
    <row r="61" spans="1:29" s="475" customFormat="1" ht="11.15" customHeight="1" x14ac:dyDescent="0.35">
      <c r="A61" s="166"/>
      <c r="B61" s="472"/>
      <c r="C61" s="801"/>
      <c r="D61" s="802"/>
      <c r="E61" s="803"/>
      <c r="F61" s="862"/>
      <c r="G61" s="862"/>
      <c r="H61" s="804"/>
      <c r="K61" s="804"/>
      <c r="L61" s="862"/>
      <c r="N61" s="803"/>
      <c r="O61" s="660"/>
      <c r="Q61" s="854"/>
      <c r="R61" s="957"/>
      <c r="S61" s="957"/>
      <c r="T61" s="803"/>
      <c r="U61" s="805"/>
      <c r="X61" s="806"/>
      <c r="Y61" s="806"/>
      <c r="Z61" s="806"/>
      <c r="AA61" s="806"/>
    </row>
    <row r="62" spans="1:29" s="159" customFormat="1" ht="19.5" customHeight="1" x14ac:dyDescent="0.35">
      <c r="A62" s="138"/>
      <c r="B62" s="115"/>
      <c r="C62" s="662" t="s">
        <v>61</v>
      </c>
      <c r="D62" s="855"/>
      <c r="E62" s="862"/>
      <c r="F62" s="711"/>
      <c r="G62" s="862"/>
      <c r="H62" s="886"/>
      <c r="I62" s="887"/>
      <c r="J62" s="119"/>
      <c r="K62" s="855"/>
      <c r="L62" s="862"/>
      <c r="M62" s="829"/>
      <c r="N62" s="923">
        <f>K62*M62</f>
        <v>0</v>
      </c>
      <c r="O62" s="923"/>
      <c r="P62" s="119"/>
      <c r="Q62" s="854">
        <f>$G$54</f>
        <v>0</v>
      </c>
      <c r="R62" s="956"/>
      <c r="S62" s="956"/>
      <c r="T62" s="862"/>
      <c r="U62" s="343"/>
      <c r="V62" s="328"/>
      <c r="W62" s="158"/>
      <c r="X62"/>
      <c r="Y62"/>
      <c r="Z62"/>
      <c r="AA62"/>
    </row>
    <row r="63" spans="1:29" s="475" customFormat="1" ht="11.15" customHeight="1" x14ac:dyDescent="0.35">
      <c r="A63" s="166"/>
      <c r="B63" s="472"/>
      <c r="C63" s="801"/>
      <c r="D63" s="802"/>
      <c r="E63" s="803"/>
      <c r="F63" s="862"/>
      <c r="G63" s="862"/>
      <c r="H63" s="804"/>
      <c r="K63" s="804"/>
      <c r="L63" s="862"/>
      <c r="N63" s="803"/>
      <c r="O63" s="660"/>
      <c r="Q63" s="854"/>
      <c r="R63" s="957"/>
      <c r="S63" s="957"/>
      <c r="T63" s="803"/>
      <c r="U63" s="805"/>
      <c r="X63" s="806"/>
      <c r="Y63" s="806"/>
      <c r="Z63" s="806"/>
      <c r="AA63" s="806"/>
    </row>
    <row r="64" spans="1:29" s="159" customFormat="1" ht="19.5" customHeight="1" x14ac:dyDescent="0.35">
      <c r="A64" s="138"/>
      <c r="B64" s="115"/>
      <c r="C64" s="662" t="s">
        <v>62</v>
      </c>
      <c r="D64" s="855"/>
      <c r="E64" s="862"/>
      <c r="F64" s="711"/>
      <c r="G64" s="862"/>
      <c r="H64" s="886"/>
      <c r="I64" s="887"/>
      <c r="J64" s="119"/>
      <c r="K64" s="855"/>
      <c r="L64" s="862"/>
      <c r="M64" s="829"/>
      <c r="N64" s="923">
        <f>K64*M64</f>
        <v>0</v>
      </c>
      <c r="O64" s="923"/>
      <c r="P64" s="119"/>
      <c r="Q64" s="854">
        <f>$G$54</f>
        <v>0</v>
      </c>
      <c r="R64" s="956"/>
      <c r="S64" s="956"/>
      <c r="T64" s="862"/>
      <c r="U64" s="343" t="s">
        <v>52</v>
      </c>
      <c r="V64" s="328"/>
      <c r="W64" s="158"/>
      <c r="X64"/>
      <c r="Y64"/>
      <c r="Z64"/>
      <c r="AA64"/>
    </row>
    <row r="65" spans="1:32" s="475" customFormat="1" ht="11.15" customHeight="1" x14ac:dyDescent="0.35">
      <c r="A65" s="166"/>
      <c r="B65" s="472"/>
      <c r="C65" s="801"/>
      <c r="D65" s="802"/>
      <c r="E65" s="803"/>
      <c r="F65" s="783"/>
      <c r="G65" s="862"/>
      <c r="H65" s="804"/>
      <c r="K65" s="804"/>
      <c r="L65" s="862"/>
      <c r="N65" s="803"/>
      <c r="O65" s="660"/>
      <c r="Q65" s="854"/>
      <c r="R65" s="957"/>
      <c r="S65" s="957"/>
      <c r="T65" s="803"/>
      <c r="U65" s="805"/>
      <c r="X65" s="806"/>
      <c r="Y65" s="806"/>
      <c r="Z65" s="806"/>
      <c r="AA65" s="806"/>
    </row>
    <row r="66" spans="1:32" s="159" customFormat="1" ht="19.5" customHeight="1" x14ac:dyDescent="0.35">
      <c r="A66" s="138"/>
      <c r="B66" s="115"/>
      <c r="C66" s="662" t="s">
        <v>64</v>
      </c>
      <c r="D66" s="855"/>
      <c r="E66" s="862"/>
      <c r="F66" s="711"/>
      <c r="G66" s="862"/>
      <c r="H66" s="886"/>
      <c r="I66" s="887"/>
      <c r="J66" s="119"/>
      <c r="K66" s="855"/>
      <c r="L66" s="862"/>
      <c r="M66" s="829"/>
      <c r="N66" s="923">
        <f>K66*M66</f>
        <v>0</v>
      </c>
      <c r="O66" s="923"/>
      <c r="P66" s="119"/>
      <c r="Q66" s="854">
        <f>$G$54</f>
        <v>0</v>
      </c>
      <c r="R66" s="956"/>
      <c r="S66" s="956"/>
      <c r="T66" s="862"/>
      <c r="U66" s="343" t="s">
        <v>52</v>
      </c>
      <c r="V66" s="328"/>
      <c r="W66" s="158"/>
      <c r="X66"/>
      <c r="Y66"/>
      <c r="Z66"/>
      <c r="AA66"/>
    </row>
    <row r="67" spans="1:32" s="119" customFormat="1" ht="24" customHeight="1" x14ac:dyDescent="0.35">
      <c r="A67" s="138"/>
      <c r="B67" s="115"/>
      <c r="C67" s="798"/>
      <c r="D67" s="810" t="s">
        <v>156</v>
      </c>
      <c r="E67" s="799"/>
      <c r="F67" s="862"/>
      <c r="G67" s="862"/>
      <c r="H67" s="808"/>
      <c r="K67" s="808"/>
      <c r="L67" s="862"/>
      <c r="N67" s="799"/>
      <c r="O67" s="799"/>
      <c r="Q67" s="854"/>
      <c r="R67" s="957"/>
      <c r="S67" s="957"/>
      <c r="T67" s="799"/>
      <c r="U67" s="800" t="s">
        <v>52</v>
      </c>
      <c r="X67" s="80"/>
      <c r="Y67" s="80"/>
      <c r="Z67" s="80"/>
      <c r="AA67" s="80"/>
    </row>
    <row r="68" spans="1:32" s="159" customFormat="1" ht="19.5" customHeight="1" x14ac:dyDescent="0.35">
      <c r="A68" s="138"/>
      <c r="B68" s="115"/>
      <c r="C68" s="662" t="s">
        <v>135</v>
      </c>
      <c r="D68" s="855"/>
      <c r="E68" s="862"/>
      <c r="F68" s="711"/>
      <c r="G68" s="862"/>
      <c r="H68" s="886"/>
      <c r="I68" s="887"/>
      <c r="J68" s="119"/>
      <c r="K68" s="855"/>
      <c r="L68" s="862"/>
      <c r="M68" s="829"/>
      <c r="N68" s="923">
        <f>K68*M68</f>
        <v>0</v>
      </c>
      <c r="O68" s="923"/>
      <c r="P68" s="119"/>
      <c r="Q68" s="854">
        <f>$G$54</f>
        <v>0</v>
      </c>
      <c r="R68" s="956"/>
      <c r="S68" s="956"/>
      <c r="T68" s="862"/>
      <c r="U68" s="343" t="s">
        <v>52</v>
      </c>
      <c r="V68" s="328"/>
      <c r="W68" s="158"/>
      <c r="X68"/>
      <c r="Y68"/>
      <c r="Z68"/>
      <c r="AA68"/>
    </row>
    <row r="69" spans="1:32" s="475" customFormat="1" ht="11.15" customHeight="1" x14ac:dyDescent="0.35">
      <c r="A69" s="166"/>
      <c r="B69" s="472"/>
      <c r="C69" s="801"/>
      <c r="D69" s="807"/>
      <c r="E69" s="803"/>
      <c r="F69" s="862"/>
      <c r="G69" s="862"/>
      <c r="H69" s="804"/>
      <c r="K69" s="804"/>
      <c r="L69" s="862"/>
      <c r="N69" s="803"/>
      <c r="O69" s="660"/>
      <c r="Q69" s="854"/>
      <c r="R69" s="957"/>
      <c r="S69" s="957"/>
      <c r="T69" s="803"/>
      <c r="U69" s="805"/>
      <c r="X69" s="806"/>
      <c r="Y69" s="806"/>
      <c r="Z69" s="806"/>
      <c r="AA69" s="806"/>
    </row>
    <row r="70" spans="1:32" s="159" customFormat="1" ht="19.5" customHeight="1" x14ac:dyDescent="0.35">
      <c r="A70" s="138"/>
      <c r="B70" s="115"/>
      <c r="C70" s="662" t="s">
        <v>157</v>
      </c>
      <c r="D70" s="855"/>
      <c r="E70" s="862"/>
      <c r="F70" s="711"/>
      <c r="G70" s="862"/>
      <c r="H70" s="886"/>
      <c r="I70" s="887"/>
      <c r="J70" s="119"/>
      <c r="K70" s="855"/>
      <c r="L70" s="862"/>
      <c r="M70" s="829"/>
      <c r="N70" s="923">
        <f>K70*M70</f>
        <v>0</v>
      </c>
      <c r="O70" s="923"/>
      <c r="P70" s="119"/>
      <c r="Q70" s="854">
        <f>$G$54</f>
        <v>0</v>
      </c>
      <c r="R70" s="956"/>
      <c r="S70" s="956"/>
      <c r="T70" s="862"/>
      <c r="U70" s="343" t="s">
        <v>52</v>
      </c>
      <c r="V70" s="328"/>
      <c r="W70" s="158"/>
      <c r="X70"/>
      <c r="Y70"/>
      <c r="Z70"/>
      <c r="AA70"/>
    </row>
    <row r="71" spans="1:32" s="159" customFormat="1" ht="18.649999999999999" customHeight="1" x14ac:dyDescent="0.35">
      <c r="A71" s="862"/>
      <c r="B71" s="862"/>
      <c r="C71" s="862"/>
      <c r="D71" s="862"/>
      <c r="E71" s="862"/>
      <c r="F71" s="862"/>
      <c r="G71" s="862"/>
      <c r="H71" s="862"/>
      <c r="I71" s="862"/>
      <c r="J71" s="862"/>
      <c r="K71" s="862"/>
      <c r="L71" s="862"/>
      <c r="M71" s="862"/>
      <c r="N71" s="862"/>
      <c r="O71" s="862"/>
      <c r="P71" s="862"/>
      <c r="Q71" s="862"/>
      <c r="R71" s="862"/>
      <c r="S71" s="862"/>
      <c r="T71" s="862"/>
      <c r="U71" s="344" t="str">
        <f>IF(G307="X",D307,"")</f>
        <v/>
      </c>
      <c r="V71" s="343"/>
      <c r="W71" s="343"/>
      <c r="X71" s="328"/>
      <c r="Y71" s="158"/>
      <c r="Z71"/>
      <c r="AA71"/>
      <c r="AB71"/>
      <c r="AC71"/>
    </row>
    <row r="72" spans="1:32" s="129" customFormat="1" ht="25" customHeight="1" thickBot="1" x14ac:dyDescent="0.4">
      <c r="A72" s="138"/>
      <c r="B72" s="115"/>
      <c r="C72" s="382"/>
      <c r="D72" s="938" t="s">
        <v>158</v>
      </c>
      <c r="E72" s="938"/>
      <c r="F72" s="938"/>
      <c r="G72" s="938"/>
      <c r="H72" s="938"/>
      <c r="I72" s="938"/>
      <c r="J72" s="862"/>
      <c r="K72" s="862"/>
      <c r="L72" s="862"/>
      <c r="M72" s="862"/>
      <c r="N72" s="862"/>
      <c r="O72" s="862"/>
      <c r="P72" s="862"/>
      <c r="Q72" s="862"/>
      <c r="R72" s="862"/>
      <c r="S72" s="862"/>
      <c r="T72" s="380"/>
      <c r="U72" s="331"/>
      <c r="V72" s="331"/>
      <c r="W72" s="331"/>
      <c r="X72" s="331"/>
      <c r="Z72"/>
      <c r="AA72"/>
      <c r="AB72"/>
      <c r="AC72"/>
    </row>
    <row r="73" spans="1:32" s="97" customFormat="1" ht="53.15" customHeight="1" thickTop="1" x14ac:dyDescent="0.35">
      <c r="A73" s="138"/>
      <c r="B73" s="115"/>
      <c r="C73" s="382"/>
      <c r="D73" s="865"/>
      <c r="E73" s="899"/>
      <c r="F73" s="899"/>
      <c r="G73" s="899"/>
      <c r="H73" s="899"/>
      <c r="I73" s="899"/>
      <c r="J73" s="899"/>
      <c r="K73" s="899"/>
      <c r="L73" s="899"/>
      <c r="M73" s="899"/>
      <c r="N73" s="899"/>
      <c r="O73" s="899"/>
      <c r="P73" s="899"/>
      <c r="Q73" s="866"/>
      <c r="R73" s="862"/>
      <c r="S73" s="862"/>
      <c r="T73" s="380"/>
      <c r="U73" s="341"/>
      <c r="V73" s="341"/>
      <c r="W73" s="341"/>
      <c r="X73" s="341"/>
      <c r="Y73" s="96"/>
      <c r="Z73"/>
      <c r="AA73"/>
      <c r="AB73"/>
      <c r="AC73"/>
    </row>
    <row r="74" spans="1:32" s="159" customFormat="1" ht="82" customHeight="1" x14ac:dyDescent="0.35">
      <c r="A74" s="862"/>
      <c r="B74" s="862"/>
      <c r="C74" s="862"/>
      <c r="D74" s="885" t="s">
        <v>159</v>
      </c>
      <c r="E74" s="885"/>
      <c r="F74" s="885"/>
      <c r="G74" s="885"/>
      <c r="H74" s="885"/>
      <c r="I74" s="885"/>
      <c r="J74" s="885"/>
      <c r="K74" s="885"/>
      <c r="L74" s="885"/>
      <c r="M74" s="885"/>
      <c r="N74" s="862"/>
      <c r="O74" s="862"/>
      <c r="P74" s="862"/>
      <c r="Q74" s="862"/>
      <c r="R74" s="889" t="s">
        <v>160</v>
      </c>
      <c r="S74" s="889"/>
      <c r="T74" s="862"/>
      <c r="U74" s="344"/>
      <c r="V74" s="343"/>
      <c r="W74" s="343"/>
      <c r="X74" s="328"/>
      <c r="Y74" s="158"/>
      <c r="Z74"/>
      <c r="AA74"/>
      <c r="AB74"/>
      <c r="AC74"/>
    </row>
    <row r="75" spans="1:32" s="159" customFormat="1" ht="28" customHeight="1" x14ac:dyDescent="0.35">
      <c r="A75" s="862"/>
      <c r="B75" s="862"/>
      <c r="C75" s="862"/>
      <c r="D75" s="849" t="s">
        <v>161</v>
      </c>
      <c r="E75" s="896"/>
      <c r="F75" s="896"/>
      <c r="G75" s="888" t="s">
        <v>162</v>
      </c>
      <c r="H75" s="888"/>
      <c r="I75" s="862"/>
      <c r="J75" s="888" t="s">
        <v>163</v>
      </c>
      <c r="K75" s="888"/>
      <c r="L75" s="119"/>
      <c r="M75" s="889" t="s">
        <v>164</v>
      </c>
      <c r="N75" s="889"/>
      <c r="O75" s="862"/>
      <c r="P75" s="862"/>
      <c r="Q75" s="862"/>
      <c r="R75" s="889"/>
      <c r="S75" s="889"/>
      <c r="T75" s="862"/>
      <c r="U75" s="862"/>
      <c r="V75" s="862"/>
      <c r="W75" s="862"/>
      <c r="X75" s="344"/>
      <c r="Y75" s="343"/>
      <c r="Z75" s="343"/>
      <c r="AA75" s="328"/>
      <c r="AB75" s="158"/>
      <c r="AC75"/>
      <c r="AD75"/>
      <c r="AE75"/>
      <c r="AF75"/>
    </row>
    <row r="76" spans="1:32" s="159" customFormat="1" ht="19.5" customHeight="1" x14ac:dyDescent="0.35">
      <c r="A76" s="862"/>
      <c r="B76" s="862"/>
      <c r="C76" s="662" t="s">
        <v>59</v>
      </c>
      <c r="D76" s="862">
        <f>$D58</f>
        <v>0</v>
      </c>
      <c r="E76" s="862"/>
      <c r="F76" s="862"/>
      <c r="G76" s="886"/>
      <c r="H76" s="887"/>
      <c r="I76" s="862"/>
      <c r="J76" s="886"/>
      <c r="K76" s="887"/>
      <c r="L76" s="119"/>
      <c r="M76" s="900">
        <f>N58*(1+(J76/100))-N58</f>
        <v>0</v>
      </c>
      <c r="N76" s="900"/>
      <c r="O76" s="854">
        <f t="shared" ref="O76:O82" si="0">$G$54</f>
        <v>0</v>
      </c>
      <c r="P76" s="862"/>
      <c r="Q76" s="862"/>
      <c r="R76" s="868"/>
      <c r="S76" s="868"/>
      <c r="T76" s="862"/>
      <c r="U76" s="862"/>
      <c r="V76" s="862"/>
      <c r="W76" s="862"/>
      <c r="X76" s="344"/>
      <c r="Y76" s="343"/>
      <c r="Z76" s="343"/>
      <c r="AA76" s="328"/>
      <c r="AB76" s="158"/>
      <c r="AC76"/>
      <c r="AD76"/>
      <c r="AE76"/>
      <c r="AF76"/>
    </row>
    <row r="77" spans="1:32" s="159" customFormat="1" ht="19.5" customHeight="1" x14ac:dyDescent="0.35">
      <c r="A77" s="862"/>
      <c r="B77" s="862"/>
      <c r="C77" s="662" t="s">
        <v>60</v>
      </c>
      <c r="D77" s="862">
        <f>$D60</f>
        <v>0</v>
      </c>
      <c r="E77" s="862"/>
      <c r="F77" s="862"/>
      <c r="G77" s="886"/>
      <c r="H77" s="887"/>
      <c r="I77" s="862"/>
      <c r="J77" s="886"/>
      <c r="K77" s="887"/>
      <c r="L77" s="119"/>
      <c r="M77" s="900">
        <f>N60*(1+(J77/100))-N60</f>
        <v>0</v>
      </c>
      <c r="N77" s="900"/>
      <c r="O77" s="854">
        <f t="shared" si="0"/>
        <v>0</v>
      </c>
      <c r="P77" s="862"/>
      <c r="Q77" s="862"/>
      <c r="R77" s="868"/>
      <c r="S77" s="868"/>
      <c r="T77" s="862"/>
      <c r="U77" s="862"/>
      <c r="V77" s="862"/>
      <c r="W77" s="862"/>
      <c r="X77" s="344"/>
      <c r="Y77" s="343"/>
      <c r="Z77" s="343"/>
      <c r="AA77" s="328"/>
      <c r="AB77" s="158"/>
      <c r="AC77"/>
      <c r="AD77"/>
      <c r="AE77"/>
      <c r="AF77"/>
    </row>
    <row r="78" spans="1:32" s="159" customFormat="1" ht="19.5" customHeight="1" x14ac:dyDescent="0.35">
      <c r="A78" s="862"/>
      <c r="B78" s="862"/>
      <c r="C78" s="662" t="s">
        <v>61</v>
      </c>
      <c r="D78" s="862">
        <f>$D62</f>
        <v>0</v>
      </c>
      <c r="E78" s="862"/>
      <c r="F78" s="862"/>
      <c r="G78" s="886"/>
      <c r="H78" s="887"/>
      <c r="I78" s="862"/>
      <c r="J78" s="886"/>
      <c r="K78" s="887"/>
      <c r="L78" s="119"/>
      <c r="M78" s="900">
        <f>N62*(1+(J78/100))-N62</f>
        <v>0</v>
      </c>
      <c r="N78" s="900"/>
      <c r="O78" s="854">
        <f t="shared" si="0"/>
        <v>0</v>
      </c>
      <c r="P78" s="862"/>
      <c r="Q78" s="862"/>
      <c r="R78" s="868"/>
      <c r="S78" s="868"/>
      <c r="T78" s="862"/>
      <c r="U78" s="862"/>
      <c r="V78" s="862"/>
      <c r="W78" s="862"/>
      <c r="X78" s="344"/>
      <c r="Y78" s="343"/>
      <c r="Z78" s="343"/>
      <c r="AA78" s="328"/>
      <c r="AB78" s="158"/>
      <c r="AC78"/>
      <c r="AD78"/>
      <c r="AE78"/>
      <c r="AF78"/>
    </row>
    <row r="79" spans="1:32" s="159" customFormat="1" ht="19.5" customHeight="1" x14ac:dyDescent="0.35">
      <c r="A79" s="862"/>
      <c r="B79" s="862"/>
      <c r="C79" s="662" t="s">
        <v>62</v>
      </c>
      <c r="D79" s="862">
        <f>$D64</f>
        <v>0</v>
      </c>
      <c r="E79" s="862"/>
      <c r="F79" s="862"/>
      <c r="G79" s="886"/>
      <c r="H79" s="887"/>
      <c r="I79" s="862"/>
      <c r="J79" s="886"/>
      <c r="K79" s="887"/>
      <c r="L79" s="119"/>
      <c r="M79" s="900">
        <f>N64*(1+(J79/100))-N64</f>
        <v>0</v>
      </c>
      <c r="N79" s="900"/>
      <c r="O79" s="854">
        <f t="shared" si="0"/>
        <v>0</v>
      </c>
      <c r="P79" s="862"/>
      <c r="Q79" s="862"/>
      <c r="R79" s="868"/>
      <c r="S79" s="868"/>
      <c r="T79" s="862"/>
      <c r="U79" s="862"/>
      <c r="V79" s="862"/>
      <c r="W79" s="862"/>
      <c r="X79" s="344"/>
      <c r="Y79" s="343"/>
      <c r="Z79" s="343"/>
      <c r="AA79" s="328"/>
      <c r="AB79" s="158"/>
      <c r="AC79"/>
      <c r="AD79"/>
      <c r="AE79"/>
      <c r="AF79"/>
    </row>
    <row r="80" spans="1:32" s="159" customFormat="1" ht="19.5" customHeight="1" x14ac:dyDescent="0.35">
      <c r="A80" s="862"/>
      <c r="B80" s="862"/>
      <c r="C80" s="662" t="s">
        <v>64</v>
      </c>
      <c r="D80" s="862">
        <f>$D66</f>
        <v>0</v>
      </c>
      <c r="E80" s="862"/>
      <c r="F80" s="862"/>
      <c r="G80" s="886"/>
      <c r="H80" s="887"/>
      <c r="I80" s="862"/>
      <c r="J80" s="886"/>
      <c r="K80" s="887"/>
      <c r="L80" s="119"/>
      <c r="M80" s="900">
        <f>N66*(1+(J80/100))-N66</f>
        <v>0</v>
      </c>
      <c r="N80" s="900"/>
      <c r="O80" s="854">
        <f t="shared" si="0"/>
        <v>0</v>
      </c>
      <c r="P80" s="862"/>
      <c r="Q80" s="862"/>
      <c r="R80" s="868"/>
      <c r="S80" s="868"/>
      <c r="T80" s="862"/>
      <c r="U80" s="862"/>
      <c r="V80" s="862"/>
      <c r="W80" s="862"/>
      <c r="X80" s="344"/>
      <c r="Y80" s="343"/>
      <c r="Z80" s="343"/>
      <c r="AA80" s="328"/>
      <c r="AB80" s="158"/>
      <c r="AC80"/>
      <c r="AD80"/>
      <c r="AE80"/>
      <c r="AF80"/>
    </row>
    <row r="81" spans="1:32" s="159" customFormat="1" ht="19.5" customHeight="1" x14ac:dyDescent="0.35">
      <c r="A81" s="862"/>
      <c r="B81" s="862"/>
      <c r="C81" s="662" t="s">
        <v>135</v>
      </c>
      <c r="D81" s="794">
        <f>$D68</f>
        <v>0</v>
      </c>
      <c r="E81" s="862"/>
      <c r="F81" s="862"/>
      <c r="G81" s="886"/>
      <c r="H81" s="887"/>
      <c r="I81" s="862"/>
      <c r="J81" s="886"/>
      <c r="K81" s="887"/>
      <c r="L81" s="119"/>
      <c r="M81" s="900">
        <f>N68*(1+(J81/100))-N68</f>
        <v>0</v>
      </c>
      <c r="N81" s="900"/>
      <c r="O81" s="854">
        <f t="shared" si="0"/>
        <v>0</v>
      </c>
      <c r="P81" s="862"/>
      <c r="Q81" s="862"/>
      <c r="R81" s="868"/>
      <c r="S81" s="868"/>
      <c r="T81" s="862"/>
      <c r="U81" s="862"/>
      <c r="V81" s="862"/>
      <c r="W81" s="862"/>
      <c r="X81" s="344"/>
      <c r="Y81" s="343"/>
      <c r="Z81" s="343"/>
      <c r="AA81" s="328"/>
      <c r="AB81" s="158"/>
      <c r="AC81"/>
      <c r="AD81"/>
      <c r="AE81"/>
      <c r="AF81"/>
    </row>
    <row r="82" spans="1:32" s="159" customFormat="1" ht="19.5" customHeight="1" x14ac:dyDescent="0.35">
      <c r="A82" s="862"/>
      <c r="B82" s="862"/>
      <c r="C82" s="662" t="s">
        <v>157</v>
      </c>
      <c r="D82" s="794">
        <f>$D70</f>
        <v>0</v>
      </c>
      <c r="E82" s="862"/>
      <c r="F82" s="862"/>
      <c r="G82" s="886"/>
      <c r="H82" s="887"/>
      <c r="I82" s="862"/>
      <c r="J82" s="886"/>
      <c r="K82" s="887"/>
      <c r="L82" s="119"/>
      <c r="M82" s="900">
        <f>N70*(1+(J82/100))-N70</f>
        <v>0</v>
      </c>
      <c r="N82" s="900"/>
      <c r="O82" s="854">
        <f t="shared" si="0"/>
        <v>0</v>
      </c>
      <c r="P82" s="862"/>
      <c r="Q82" s="862"/>
      <c r="R82" s="868"/>
      <c r="S82" s="868"/>
      <c r="T82" s="862"/>
      <c r="U82" s="862"/>
      <c r="V82" s="862"/>
      <c r="W82" s="862"/>
      <c r="X82" s="344"/>
      <c r="Y82" s="343"/>
      <c r="Z82" s="343"/>
      <c r="AA82" s="328"/>
      <c r="AB82" s="158"/>
      <c r="AC82"/>
      <c r="AD82"/>
      <c r="AE82"/>
      <c r="AF82"/>
    </row>
    <row r="83" spans="1:32" s="159" customFormat="1" ht="12.75" customHeight="1" x14ac:dyDescent="0.35">
      <c r="A83" s="862"/>
      <c r="B83" s="862"/>
      <c r="C83" s="862"/>
      <c r="D83" s="862"/>
      <c r="E83" s="862"/>
      <c r="F83" s="862"/>
      <c r="G83" s="862"/>
      <c r="H83" s="862"/>
      <c r="I83" s="862"/>
      <c r="J83" s="862"/>
      <c r="K83" s="862"/>
      <c r="L83" s="799"/>
      <c r="M83" s="862"/>
      <c r="N83" s="862"/>
      <c r="O83" s="862"/>
      <c r="P83" s="862"/>
      <c r="Q83" s="862"/>
      <c r="R83" s="862"/>
      <c r="S83" s="862"/>
      <c r="T83" s="862"/>
      <c r="U83" s="344"/>
      <c r="V83" s="343"/>
      <c r="W83" s="343"/>
      <c r="X83" s="328"/>
      <c r="Y83" s="158"/>
      <c r="Z83"/>
      <c r="AA83"/>
      <c r="AB83"/>
      <c r="AC83"/>
    </row>
    <row r="84" spans="1:32" s="129" customFormat="1" ht="14.25" customHeight="1" thickBot="1" x14ac:dyDescent="0.4">
      <c r="A84" s="138"/>
      <c r="B84" s="115"/>
      <c r="C84" s="382"/>
      <c r="D84" s="938" t="s">
        <v>158</v>
      </c>
      <c r="E84" s="938"/>
      <c r="F84" s="938"/>
      <c r="G84" s="938"/>
      <c r="H84" s="938"/>
      <c r="I84" s="938"/>
      <c r="J84" s="862"/>
      <c r="K84" s="862"/>
      <c r="L84" s="799"/>
      <c r="M84" s="862"/>
      <c r="N84" s="862"/>
      <c r="O84" s="862"/>
      <c r="P84" s="862"/>
      <c r="Q84" s="862"/>
      <c r="R84" s="862"/>
      <c r="S84" s="862"/>
      <c r="T84" s="380"/>
      <c r="U84" s="331"/>
      <c r="V84" s="331"/>
      <c r="W84" s="331"/>
      <c r="X84" s="331"/>
      <c r="Z84"/>
      <c r="AA84"/>
      <c r="AB84"/>
      <c r="AC84"/>
    </row>
    <row r="85" spans="1:32" s="97" customFormat="1" ht="36" customHeight="1" thickTop="1" x14ac:dyDescent="0.35">
      <c r="A85" s="138"/>
      <c r="B85" s="115"/>
      <c r="C85" s="382"/>
      <c r="D85" s="865"/>
      <c r="E85" s="899"/>
      <c r="F85" s="899"/>
      <c r="G85" s="899"/>
      <c r="H85" s="899"/>
      <c r="I85" s="899"/>
      <c r="J85" s="899"/>
      <c r="K85" s="899"/>
      <c r="L85" s="899"/>
      <c r="M85" s="899"/>
      <c r="N85" s="899"/>
      <c r="O85" s="899"/>
      <c r="P85" s="899"/>
      <c r="Q85" s="866"/>
      <c r="R85" s="862"/>
      <c r="S85" s="862"/>
      <c r="T85" s="380"/>
      <c r="U85" s="341"/>
      <c r="V85" s="341"/>
      <c r="W85" s="341"/>
      <c r="X85" s="341"/>
      <c r="Y85" s="96"/>
      <c r="Z85"/>
      <c r="AA85"/>
      <c r="AB85"/>
      <c r="AC85"/>
    </row>
    <row r="86" spans="1:32" s="159" customFormat="1" ht="18" customHeight="1" x14ac:dyDescent="0.35">
      <c r="A86" s="138"/>
      <c r="B86" s="115"/>
      <c r="C86" s="382"/>
      <c r="D86" s="653"/>
      <c r="E86" s="653"/>
      <c r="F86" s="654"/>
      <c r="G86" s="862"/>
      <c r="H86" s="862"/>
      <c r="I86" s="862"/>
      <c r="J86" s="862"/>
      <c r="K86" s="862"/>
      <c r="L86" s="862"/>
      <c r="M86" s="862"/>
      <c r="N86" s="862"/>
      <c r="O86" s="862"/>
      <c r="P86" s="862"/>
      <c r="Q86" s="862"/>
      <c r="R86" s="862"/>
      <c r="S86" s="862"/>
      <c r="T86" s="380"/>
      <c r="U86" s="343" t="str">
        <f>CONCATENATE(U109,W109,U110,W110,U111,W111,U112,W112,U113,W113,U114)</f>
        <v xml:space="preserve">; ; ; ; </v>
      </c>
      <c r="V86" s="328"/>
      <c r="W86" s="328"/>
      <c r="X86" s="328"/>
      <c r="Y86" s="158"/>
      <c r="Z86"/>
      <c r="AA86"/>
      <c r="AB86"/>
      <c r="AC86"/>
    </row>
    <row r="87" spans="1:32" s="119" customFormat="1" ht="19.5" customHeight="1" x14ac:dyDescent="0.35">
      <c r="A87" s="138"/>
      <c r="B87" s="115"/>
      <c r="C87" s="379" t="s">
        <v>165</v>
      </c>
      <c r="D87" s="830" t="s">
        <v>166</v>
      </c>
      <c r="E87" s="811"/>
      <c r="H87" s="811"/>
      <c r="I87" s="811"/>
      <c r="J87" s="811"/>
      <c r="K87" s="812"/>
      <c r="L87" s="813"/>
      <c r="M87" s="652"/>
      <c r="N87" s="652"/>
      <c r="O87" s="652"/>
      <c r="P87" s="652"/>
      <c r="Q87" s="652"/>
      <c r="R87" s="799"/>
      <c r="S87" s="799"/>
      <c r="T87" s="799"/>
      <c r="W87" s="80"/>
      <c r="X87" s="80"/>
      <c r="Y87" s="80"/>
      <c r="Z87" s="80"/>
    </row>
    <row r="88" spans="1:32" s="119" customFormat="1" ht="133.5" customHeight="1" x14ac:dyDescent="0.35">
      <c r="A88" s="138"/>
      <c r="B88" s="115"/>
      <c r="C88" s="379"/>
      <c r="D88" s="885" t="s">
        <v>167</v>
      </c>
      <c r="E88" s="885"/>
      <c r="F88" s="885"/>
      <c r="G88" s="885"/>
      <c r="H88" s="885"/>
      <c r="I88" s="885"/>
      <c r="J88" s="885"/>
      <c r="K88" s="885"/>
      <c r="L88" s="885"/>
      <c r="M88" s="885"/>
      <c r="N88" s="885"/>
      <c r="O88" s="885"/>
      <c r="P88" s="885"/>
      <c r="Q88" s="885"/>
      <c r="R88" s="885"/>
      <c r="S88" s="799"/>
      <c r="T88" s="799"/>
      <c r="W88" s="80"/>
      <c r="X88" s="80"/>
      <c r="Y88" s="80"/>
      <c r="Z88" s="80"/>
    </row>
    <row r="89" spans="1:32" s="159" customFormat="1" ht="41.15" customHeight="1" x14ac:dyDescent="0.35">
      <c r="A89" s="138"/>
      <c r="B89" s="115"/>
      <c r="C89" s="862"/>
      <c r="D89" s="831" t="s">
        <v>168</v>
      </c>
      <c r="E89" s="862"/>
      <c r="F89" s="783" t="s">
        <v>151</v>
      </c>
      <c r="G89" s="862"/>
      <c r="H89" s="888" t="s">
        <v>152</v>
      </c>
      <c r="I89" s="888"/>
      <c r="J89" s="119"/>
      <c r="K89" s="849" t="s">
        <v>153</v>
      </c>
      <c r="L89" s="862"/>
      <c r="M89" s="828" t="s">
        <v>154</v>
      </c>
      <c r="N89" s="862"/>
      <c r="O89" s="712" t="s">
        <v>155</v>
      </c>
      <c r="P89" s="663"/>
      <c r="Q89" s="862"/>
      <c r="R89" s="889" t="s">
        <v>169</v>
      </c>
      <c r="S89" s="889"/>
      <c r="T89" s="862"/>
      <c r="U89" s="343" t="s">
        <v>52</v>
      </c>
      <c r="V89" s="328"/>
      <c r="W89" s="158"/>
      <c r="X89"/>
      <c r="Y89"/>
      <c r="Z89"/>
      <c r="AA89"/>
    </row>
    <row r="90" spans="1:32" s="159" customFormat="1" ht="19.5" customHeight="1" x14ac:dyDescent="0.35">
      <c r="A90" s="138"/>
      <c r="B90" s="115"/>
      <c r="C90" s="662" t="s">
        <v>59</v>
      </c>
      <c r="D90" s="855"/>
      <c r="E90" s="862"/>
      <c r="F90" s="711"/>
      <c r="G90" s="862"/>
      <c r="H90" s="886"/>
      <c r="I90" s="887"/>
      <c r="J90" s="119"/>
      <c r="K90" s="855"/>
      <c r="L90" s="862"/>
      <c r="M90" s="829"/>
      <c r="N90" s="924">
        <f>K90*M90</f>
        <v>0</v>
      </c>
      <c r="O90" s="924"/>
      <c r="P90" s="119"/>
      <c r="Q90" s="854">
        <f>$G$54</f>
        <v>0</v>
      </c>
      <c r="R90" s="868"/>
      <c r="S90" s="868"/>
      <c r="T90" s="862"/>
      <c r="U90" s="343" t="s">
        <v>52</v>
      </c>
      <c r="V90" s="328"/>
      <c r="W90" s="158"/>
      <c r="X90"/>
      <c r="Y90"/>
      <c r="Z90"/>
      <c r="AA90"/>
    </row>
    <row r="91" spans="1:32" s="475" customFormat="1" ht="11.15" customHeight="1" x14ac:dyDescent="0.35">
      <c r="A91" s="166"/>
      <c r="B91" s="472"/>
      <c r="C91" s="801"/>
      <c r="D91" s="802"/>
      <c r="E91" s="803"/>
      <c r="F91" s="862"/>
      <c r="G91" s="862"/>
      <c r="H91" s="804"/>
      <c r="K91" s="804"/>
      <c r="L91" s="862"/>
      <c r="N91" s="803"/>
      <c r="O91" s="796"/>
      <c r="Q91" s="854"/>
      <c r="R91" s="896"/>
      <c r="S91" s="896"/>
      <c r="T91" s="803"/>
      <c r="U91" s="805"/>
      <c r="X91" s="806"/>
      <c r="Y91" s="806"/>
      <c r="Z91" s="806"/>
      <c r="AA91" s="806"/>
    </row>
    <row r="92" spans="1:32" s="159" customFormat="1" ht="19.5" customHeight="1" x14ac:dyDescent="0.35">
      <c r="A92" s="138"/>
      <c r="B92" s="115"/>
      <c r="C92" s="662" t="s">
        <v>60</v>
      </c>
      <c r="D92" s="855"/>
      <c r="E92" s="862"/>
      <c r="F92" s="711"/>
      <c r="G92" s="862"/>
      <c r="H92" s="886"/>
      <c r="I92" s="887"/>
      <c r="J92" s="119"/>
      <c r="K92" s="855"/>
      <c r="L92" s="862"/>
      <c r="M92" s="829"/>
      <c r="N92" s="923">
        <f>K92*M92</f>
        <v>0</v>
      </c>
      <c r="O92" s="923"/>
      <c r="P92" s="119"/>
      <c r="Q92" s="854">
        <f>$G$54</f>
        <v>0</v>
      </c>
      <c r="R92" s="868"/>
      <c r="S92" s="868"/>
      <c r="T92" s="862"/>
      <c r="U92" s="343"/>
      <c r="V92" s="328"/>
      <c r="W92" s="158"/>
      <c r="X92"/>
      <c r="Y92"/>
      <c r="Z92"/>
      <c r="AA92"/>
    </row>
    <row r="93" spans="1:32" s="475" customFormat="1" ht="11.15" customHeight="1" x14ac:dyDescent="0.35">
      <c r="A93" s="166"/>
      <c r="B93" s="472"/>
      <c r="C93" s="801"/>
      <c r="D93" s="802"/>
      <c r="E93" s="803"/>
      <c r="F93" s="862"/>
      <c r="G93" s="862"/>
      <c r="H93" s="804"/>
      <c r="K93" s="804"/>
      <c r="L93" s="862"/>
      <c r="N93" s="803"/>
      <c r="O93" s="660"/>
      <c r="Q93" s="854"/>
      <c r="R93" s="896"/>
      <c r="S93" s="896"/>
      <c r="T93" s="803"/>
      <c r="U93" s="805"/>
      <c r="X93" s="806"/>
      <c r="Y93" s="806"/>
      <c r="Z93" s="806"/>
      <c r="AA93" s="806"/>
    </row>
    <row r="94" spans="1:32" s="159" customFormat="1" ht="19.5" customHeight="1" x14ac:dyDescent="0.35">
      <c r="A94" s="138"/>
      <c r="B94" s="115"/>
      <c r="C94" s="662" t="s">
        <v>61</v>
      </c>
      <c r="D94" s="855"/>
      <c r="E94" s="862"/>
      <c r="F94" s="711"/>
      <c r="G94" s="862"/>
      <c r="H94" s="886"/>
      <c r="I94" s="887"/>
      <c r="J94" s="119"/>
      <c r="K94" s="855"/>
      <c r="L94" s="862"/>
      <c r="M94" s="829"/>
      <c r="N94" s="923">
        <f>K94*M94</f>
        <v>0</v>
      </c>
      <c r="O94" s="923"/>
      <c r="P94" s="119"/>
      <c r="Q94" s="854">
        <f>$G$54</f>
        <v>0</v>
      </c>
      <c r="R94" s="868"/>
      <c r="S94" s="868"/>
      <c r="T94" s="862"/>
      <c r="U94" s="343"/>
      <c r="V94" s="328"/>
      <c r="W94" s="158"/>
      <c r="X94"/>
      <c r="Y94"/>
      <c r="Z94"/>
      <c r="AA94"/>
    </row>
    <row r="95" spans="1:32" s="475" customFormat="1" ht="11.15" customHeight="1" x14ac:dyDescent="0.35">
      <c r="A95" s="166"/>
      <c r="B95" s="472"/>
      <c r="C95" s="801"/>
      <c r="D95" s="802"/>
      <c r="E95" s="803"/>
      <c r="F95" s="862"/>
      <c r="G95" s="862"/>
      <c r="H95" s="804"/>
      <c r="K95" s="804"/>
      <c r="L95" s="862"/>
      <c r="N95" s="803"/>
      <c r="O95" s="660"/>
      <c r="Q95" s="854"/>
      <c r="R95" s="896"/>
      <c r="S95" s="896"/>
      <c r="T95" s="803"/>
      <c r="U95" s="805"/>
      <c r="X95" s="806"/>
      <c r="Y95" s="806"/>
      <c r="Z95" s="806"/>
      <c r="AA95" s="806"/>
    </row>
    <row r="96" spans="1:32" s="159" customFormat="1" ht="19.5" customHeight="1" x14ac:dyDescent="0.35">
      <c r="A96" s="138"/>
      <c r="B96" s="115"/>
      <c r="C96" s="662" t="s">
        <v>62</v>
      </c>
      <c r="D96" s="855"/>
      <c r="E96" s="862"/>
      <c r="F96" s="711"/>
      <c r="G96" s="862"/>
      <c r="H96" s="886"/>
      <c r="I96" s="887"/>
      <c r="J96" s="119"/>
      <c r="K96" s="855"/>
      <c r="L96" s="862"/>
      <c r="M96" s="829"/>
      <c r="N96" s="923">
        <f>K96*M96</f>
        <v>0</v>
      </c>
      <c r="O96" s="923"/>
      <c r="P96" s="119"/>
      <c r="Q96" s="854">
        <f>$G$54</f>
        <v>0</v>
      </c>
      <c r="R96" s="868"/>
      <c r="S96" s="868"/>
      <c r="T96" s="862"/>
      <c r="U96" s="343" t="s">
        <v>52</v>
      </c>
      <c r="V96" s="328"/>
      <c r="W96" s="158"/>
      <c r="X96"/>
      <c r="Y96"/>
      <c r="Z96"/>
      <c r="AA96"/>
    </row>
    <row r="97" spans="1:29" s="475" customFormat="1" ht="11.15" customHeight="1" x14ac:dyDescent="0.35">
      <c r="A97" s="166"/>
      <c r="B97" s="472"/>
      <c r="C97" s="801"/>
      <c r="D97" s="802"/>
      <c r="E97" s="803"/>
      <c r="F97" s="783"/>
      <c r="G97" s="862"/>
      <c r="H97" s="804"/>
      <c r="K97" s="804"/>
      <c r="L97" s="862"/>
      <c r="N97" s="803"/>
      <c r="O97" s="660"/>
      <c r="Q97" s="854"/>
      <c r="R97" s="896"/>
      <c r="S97" s="896"/>
      <c r="T97" s="803"/>
      <c r="U97" s="805"/>
      <c r="X97" s="806"/>
      <c r="Y97" s="806"/>
      <c r="Z97" s="806"/>
      <c r="AA97" s="806"/>
    </row>
    <row r="98" spans="1:29" s="159" customFormat="1" ht="19.5" customHeight="1" x14ac:dyDescent="0.35">
      <c r="A98" s="138"/>
      <c r="B98" s="115"/>
      <c r="C98" s="662" t="s">
        <v>64</v>
      </c>
      <c r="D98" s="855"/>
      <c r="E98" s="862"/>
      <c r="F98" s="711"/>
      <c r="G98" s="862"/>
      <c r="H98" s="886"/>
      <c r="I98" s="887"/>
      <c r="J98" s="119"/>
      <c r="K98" s="855"/>
      <c r="L98" s="862"/>
      <c r="M98" s="829"/>
      <c r="N98" s="923">
        <f>K98*M98</f>
        <v>0</v>
      </c>
      <c r="O98" s="923"/>
      <c r="P98" s="119"/>
      <c r="Q98" s="854">
        <f>$G$54</f>
        <v>0</v>
      </c>
      <c r="R98" s="868"/>
      <c r="S98" s="868"/>
      <c r="T98" s="862"/>
      <c r="U98" s="343" t="s">
        <v>52</v>
      </c>
      <c r="V98" s="328"/>
      <c r="W98" s="158"/>
      <c r="X98"/>
      <c r="Y98"/>
      <c r="Z98"/>
      <c r="AA98"/>
    </row>
    <row r="99" spans="1:29" s="119" customFormat="1" ht="24" customHeight="1" x14ac:dyDescent="0.35">
      <c r="A99" s="138"/>
      <c r="B99" s="115"/>
      <c r="C99" s="798"/>
      <c r="D99" s="810" t="s">
        <v>156</v>
      </c>
      <c r="E99" s="799"/>
      <c r="F99" s="862"/>
      <c r="G99" s="862"/>
      <c r="H99" s="808"/>
      <c r="K99" s="808"/>
      <c r="L99" s="862"/>
      <c r="N99" s="799"/>
      <c r="O99" s="799"/>
      <c r="Q99" s="854"/>
      <c r="R99" s="896"/>
      <c r="S99" s="896"/>
      <c r="T99" s="799"/>
      <c r="U99" s="800" t="s">
        <v>52</v>
      </c>
      <c r="X99" s="80"/>
      <c r="Y99" s="80"/>
      <c r="Z99" s="80"/>
      <c r="AA99" s="80"/>
    </row>
    <row r="100" spans="1:29" s="159" customFormat="1" ht="19.5" customHeight="1" x14ac:dyDescent="0.35">
      <c r="A100" s="138"/>
      <c r="B100" s="115"/>
      <c r="C100" s="662" t="s">
        <v>135</v>
      </c>
      <c r="D100" s="855"/>
      <c r="E100" s="862"/>
      <c r="F100" s="711"/>
      <c r="G100" s="862"/>
      <c r="H100" s="886"/>
      <c r="I100" s="887"/>
      <c r="J100" s="119"/>
      <c r="K100" s="855"/>
      <c r="L100" s="862"/>
      <c r="M100" s="829"/>
      <c r="N100" s="923">
        <f>K100*M100</f>
        <v>0</v>
      </c>
      <c r="O100" s="923"/>
      <c r="P100" s="119"/>
      <c r="Q100" s="854">
        <f>$G$54</f>
        <v>0</v>
      </c>
      <c r="R100" s="868"/>
      <c r="S100" s="868"/>
      <c r="T100" s="862"/>
      <c r="U100" s="343" t="s">
        <v>52</v>
      </c>
      <c r="V100" s="328"/>
      <c r="W100" s="158"/>
      <c r="X100"/>
      <c r="Y100"/>
      <c r="Z100"/>
      <c r="AA100"/>
    </row>
    <row r="101" spans="1:29" s="475" customFormat="1" ht="11.15" customHeight="1" x14ac:dyDescent="0.35">
      <c r="A101" s="166"/>
      <c r="B101" s="472"/>
      <c r="C101" s="801"/>
      <c r="D101" s="807"/>
      <c r="E101" s="803"/>
      <c r="F101" s="862"/>
      <c r="G101" s="862"/>
      <c r="H101" s="804"/>
      <c r="K101" s="804"/>
      <c r="L101" s="862"/>
      <c r="N101" s="803"/>
      <c r="O101" s="660"/>
      <c r="Q101" s="854"/>
      <c r="R101" s="896"/>
      <c r="S101" s="896"/>
      <c r="T101" s="803"/>
      <c r="U101" s="805"/>
      <c r="X101" s="806"/>
      <c r="Y101" s="806"/>
      <c r="Z101" s="806"/>
      <c r="AA101" s="806"/>
    </row>
    <row r="102" spans="1:29" s="159" customFormat="1" ht="19.5" customHeight="1" x14ac:dyDescent="0.35">
      <c r="A102" s="138"/>
      <c r="B102" s="115"/>
      <c r="C102" s="662" t="s">
        <v>157</v>
      </c>
      <c r="D102" s="855"/>
      <c r="E102" s="862"/>
      <c r="F102" s="711"/>
      <c r="G102" s="862"/>
      <c r="H102" s="886"/>
      <c r="I102" s="887"/>
      <c r="J102" s="119"/>
      <c r="K102" s="855"/>
      <c r="L102" s="862"/>
      <c r="M102" s="829"/>
      <c r="N102" s="923">
        <f>K102*M102</f>
        <v>0</v>
      </c>
      <c r="O102" s="923"/>
      <c r="P102" s="119"/>
      <c r="Q102" s="854">
        <f>$G$54</f>
        <v>0</v>
      </c>
      <c r="R102" s="868"/>
      <c r="S102" s="868"/>
      <c r="T102" s="862"/>
      <c r="U102" s="343" t="s">
        <v>52</v>
      </c>
      <c r="V102" s="328"/>
      <c r="W102" s="158"/>
      <c r="X102"/>
      <c r="Y102"/>
      <c r="Z102"/>
      <c r="AA102"/>
    </row>
    <row r="103" spans="1:29" s="159" customFormat="1" ht="18.649999999999999" customHeight="1" x14ac:dyDescent="0.35">
      <c r="A103" s="862"/>
      <c r="B103" s="862"/>
      <c r="C103" s="862"/>
      <c r="D103" s="862"/>
      <c r="E103" s="862"/>
      <c r="F103" s="862"/>
      <c r="G103" s="862"/>
      <c r="H103" s="862"/>
      <c r="I103" s="862"/>
      <c r="J103" s="862"/>
      <c r="K103" s="862"/>
      <c r="L103" s="862"/>
      <c r="M103" s="862"/>
      <c r="N103" s="862"/>
      <c r="O103" s="862"/>
      <c r="P103" s="862"/>
      <c r="Q103" s="862"/>
      <c r="R103" s="862"/>
      <c r="S103" s="862"/>
      <c r="T103" s="862"/>
      <c r="U103" s="344" t="str">
        <f>IF(G338="X",D338,"")</f>
        <v/>
      </c>
      <c r="V103" s="343"/>
      <c r="W103" s="343"/>
      <c r="X103" s="328"/>
      <c r="Y103" s="158"/>
      <c r="Z103"/>
      <c r="AA103"/>
      <c r="AB103"/>
      <c r="AC103"/>
    </row>
    <row r="104" spans="1:29" s="129" customFormat="1" ht="25" customHeight="1" thickBot="1" x14ac:dyDescent="0.4">
      <c r="A104" s="138"/>
      <c r="B104" s="115"/>
      <c r="C104" s="382"/>
      <c r="D104" s="938" t="s">
        <v>158</v>
      </c>
      <c r="E104" s="938"/>
      <c r="F104" s="938"/>
      <c r="G104" s="938"/>
      <c r="H104" s="938"/>
      <c r="I104" s="938"/>
      <c r="J104" s="862"/>
      <c r="K104" s="862"/>
      <c r="L104" s="862"/>
      <c r="M104" s="862"/>
      <c r="N104" s="862"/>
      <c r="O104" s="862"/>
      <c r="P104" s="862"/>
      <c r="Q104" s="862"/>
      <c r="R104" s="862"/>
      <c r="S104" s="862"/>
      <c r="T104" s="380"/>
      <c r="U104" s="331"/>
      <c r="V104" s="331"/>
      <c r="W104" s="331"/>
      <c r="X104" s="331"/>
      <c r="Z104"/>
      <c r="AA104"/>
      <c r="AB104"/>
      <c r="AC104"/>
    </row>
    <row r="105" spans="1:29" s="97" customFormat="1" ht="53.15" customHeight="1" thickTop="1" x14ac:dyDescent="0.35">
      <c r="A105" s="138"/>
      <c r="B105" s="115"/>
      <c r="C105" s="382"/>
      <c r="D105" s="865"/>
      <c r="E105" s="899"/>
      <c r="F105" s="899"/>
      <c r="G105" s="899"/>
      <c r="H105" s="899"/>
      <c r="I105" s="899"/>
      <c r="J105" s="899"/>
      <c r="K105" s="899"/>
      <c r="L105" s="899"/>
      <c r="M105" s="899"/>
      <c r="N105" s="899"/>
      <c r="O105" s="899"/>
      <c r="P105" s="899"/>
      <c r="Q105" s="866"/>
      <c r="R105" s="862"/>
      <c r="S105" s="862"/>
      <c r="T105" s="380"/>
      <c r="U105" s="341"/>
      <c r="V105" s="341"/>
      <c r="W105" s="341"/>
      <c r="X105" s="341"/>
      <c r="Y105" s="96"/>
      <c r="Z105"/>
      <c r="AA105"/>
      <c r="AB105"/>
      <c r="AC105"/>
    </row>
    <row r="106" spans="1:29" s="159" customFormat="1" ht="18" customHeight="1" x14ac:dyDescent="0.35">
      <c r="A106" s="138"/>
      <c r="B106" s="115"/>
      <c r="C106" s="382"/>
      <c r="D106" s="653"/>
      <c r="E106" s="653"/>
      <c r="F106" s="654"/>
      <c r="G106" s="862"/>
      <c r="H106" s="862"/>
      <c r="I106" s="862"/>
      <c r="J106" s="862"/>
      <c r="K106" s="862"/>
      <c r="L106" s="862"/>
      <c r="M106" s="862"/>
      <c r="N106" s="862"/>
      <c r="O106" s="862"/>
      <c r="P106" s="862"/>
      <c r="Q106" s="862"/>
      <c r="R106" s="862"/>
      <c r="S106" s="862"/>
      <c r="T106" s="380"/>
      <c r="U106" s="343"/>
      <c r="V106" s="328"/>
      <c r="W106" s="328"/>
      <c r="X106" s="328"/>
      <c r="Y106" s="158"/>
      <c r="Z106"/>
      <c r="AA106"/>
      <c r="AB106"/>
      <c r="AC106"/>
    </row>
    <row r="107" spans="1:29" s="159" customFormat="1" ht="22" customHeight="1" x14ac:dyDescent="0.35">
      <c r="A107" s="138"/>
      <c r="B107" s="115"/>
      <c r="C107" s="379" t="s">
        <v>170</v>
      </c>
      <c r="D107" s="827" t="s">
        <v>171</v>
      </c>
      <c r="E107" s="653"/>
      <c r="F107" s="654"/>
      <c r="G107" s="862"/>
      <c r="H107" s="862"/>
      <c r="I107" s="862"/>
      <c r="J107" s="862"/>
      <c r="K107" s="862"/>
      <c r="L107" s="862"/>
      <c r="M107" s="862"/>
      <c r="N107" s="862"/>
      <c r="O107" s="862"/>
      <c r="P107" s="862"/>
      <c r="Q107" s="862"/>
      <c r="R107" s="862"/>
      <c r="S107" s="862"/>
      <c r="T107" s="380"/>
      <c r="U107" s="343"/>
      <c r="V107" s="328"/>
      <c r="W107" s="328"/>
      <c r="X107" s="328"/>
      <c r="Y107" s="158"/>
      <c r="Z107"/>
      <c r="AA107"/>
      <c r="AB107"/>
      <c r="AC107"/>
    </row>
    <row r="108" spans="1:29" s="159" customFormat="1" ht="89.15" customHeight="1" x14ac:dyDescent="0.35">
      <c r="A108" s="138"/>
      <c r="B108" s="115"/>
      <c r="C108" s="379"/>
      <c r="D108" s="902" t="s">
        <v>172</v>
      </c>
      <c r="E108" s="902"/>
      <c r="F108" s="902"/>
      <c r="G108" s="902"/>
      <c r="H108" s="902"/>
      <c r="I108" s="902"/>
      <c r="J108" s="902"/>
      <c r="K108" s="902"/>
      <c r="L108" s="902"/>
      <c r="M108" s="902"/>
      <c r="N108" s="902"/>
      <c r="O108" s="902"/>
      <c r="P108" s="902"/>
      <c r="Q108" s="902"/>
      <c r="R108" s="902"/>
      <c r="S108" s="862"/>
      <c r="T108" s="380"/>
      <c r="U108" s="343"/>
      <c r="V108" s="328"/>
      <c r="W108" s="328"/>
      <c r="X108" s="328"/>
      <c r="Y108" s="158"/>
      <c r="Z108"/>
      <c r="AA108"/>
      <c r="AB108"/>
      <c r="AC108"/>
    </row>
    <row r="109" spans="1:29" s="159" customFormat="1" ht="59.15" customHeight="1" x14ac:dyDescent="0.35">
      <c r="A109" s="138"/>
      <c r="B109" s="115"/>
      <c r="C109" s="862"/>
      <c r="D109" s="836" t="s">
        <v>150</v>
      </c>
      <c r="E109" s="675"/>
      <c r="F109" s="835" t="s">
        <v>173</v>
      </c>
      <c r="G109" s="835" t="s">
        <v>174</v>
      </c>
      <c r="H109" s="893" t="s">
        <v>175</v>
      </c>
      <c r="I109" s="893"/>
      <c r="J109" s="893"/>
      <c r="K109" s="837"/>
      <c r="L109" s="898" t="s">
        <v>176</v>
      </c>
      <c r="M109" s="898"/>
      <c r="N109" s="838"/>
      <c r="O109" s="898" t="s">
        <v>177</v>
      </c>
      <c r="P109" s="898"/>
      <c r="Q109" s="837"/>
      <c r="R109" s="898" t="s">
        <v>178</v>
      </c>
      <c r="S109" s="898"/>
      <c r="T109" s="862"/>
      <c r="U109" s="344" t="str">
        <f t="shared" ref="U109:U115" si="1">IF(G311="X",D311,"")</f>
        <v/>
      </c>
      <c r="V109" s="343"/>
      <c r="W109" s="343"/>
      <c r="X109" s="328"/>
      <c r="Y109" s="158"/>
      <c r="Z109"/>
      <c r="AA109"/>
      <c r="AB109"/>
      <c r="AC109"/>
    </row>
    <row r="110" spans="1:29" s="159" customFormat="1" ht="19.5" customHeight="1" x14ac:dyDescent="0.35">
      <c r="A110" s="138"/>
      <c r="B110" s="115"/>
      <c r="C110" s="662" t="s">
        <v>59</v>
      </c>
      <c r="D110" s="730"/>
      <c r="E110" s="862"/>
      <c r="F110" s="711"/>
      <c r="G110" s="711"/>
      <c r="H110" s="890"/>
      <c r="I110" s="891"/>
      <c r="J110" s="892"/>
      <c r="K110" s="862"/>
      <c r="L110" s="897"/>
      <c r="M110" s="897"/>
      <c r="N110" s="862"/>
      <c r="O110" s="897"/>
      <c r="P110" s="897"/>
      <c r="Q110" s="862"/>
      <c r="R110" s="897"/>
      <c r="S110" s="897"/>
      <c r="T110" s="380"/>
      <c r="U110" s="344" t="str">
        <f t="shared" si="1"/>
        <v/>
      </c>
      <c r="V110" s="343"/>
      <c r="W110" s="343" t="s">
        <v>52</v>
      </c>
      <c r="X110" s="328"/>
      <c r="Y110" s="158"/>
      <c r="Z110"/>
      <c r="AA110"/>
      <c r="AB110"/>
      <c r="AC110"/>
    </row>
    <row r="111" spans="1:29" s="159" customFormat="1" ht="19.5" customHeight="1" x14ac:dyDescent="0.35">
      <c r="A111" s="138"/>
      <c r="B111" s="115"/>
      <c r="C111" s="662" t="s">
        <v>60</v>
      </c>
      <c r="D111" s="730"/>
      <c r="E111" s="862"/>
      <c r="F111" s="711"/>
      <c r="G111" s="711"/>
      <c r="H111" s="890"/>
      <c r="I111" s="891"/>
      <c r="J111" s="892"/>
      <c r="K111" s="862"/>
      <c r="L111" s="897"/>
      <c r="M111" s="897"/>
      <c r="N111" s="862"/>
      <c r="O111" s="897"/>
      <c r="P111" s="897"/>
      <c r="Q111" s="862"/>
      <c r="R111" s="897"/>
      <c r="S111" s="897"/>
      <c r="T111" s="380"/>
      <c r="U111" s="344" t="str">
        <f t="shared" si="1"/>
        <v/>
      </c>
      <c r="V111" s="343"/>
      <c r="W111" s="343" t="s">
        <v>52</v>
      </c>
      <c r="X111" s="328"/>
      <c r="Y111" s="158"/>
      <c r="Z111"/>
      <c r="AA111"/>
      <c r="AB111"/>
      <c r="AC111"/>
    </row>
    <row r="112" spans="1:29" s="159" customFormat="1" ht="19.5" customHeight="1" x14ac:dyDescent="0.35">
      <c r="A112" s="138"/>
      <c r="B112" s="115"/>
      <c r="C112" s="662" t="s">
        <v>61</v>
      </c>
      <c r="D112" s="730"/>
      <c r="E112" s="862"/>
      <c r="F112" s="711"/>
      <c r="G112" s="711"/>
      <c r="H112" s="890"/>
      <c r="I112" s="891"/>
      <c r="J112" s="892"/>
      <c r="K112" s="862"/>
      <c r="L112" s="897"/>
      <c r="M112" s="897"/>
      <c r="N112" s="862"/>
      <c r="O112" s="897"/>
      <c r="P112" s="897"/>
      <c r="Q112" s="862"/>
      <c r="R112" s="897"/>
      <c r="S112" s="897"/>
      <c r="T112" s="380"/>
      <c r="U112" s="344" t="str">
        <f t="shared" si="1"/>
        <v/>
      </c>
      <c r="V112" s="343"/>
      <c r="W112" s="343" t="s">
        <v>52</v>
      </c>
      <c r="X112" s="328"/>
      <c r="Y112" s="158"/>
      <c r="Z112"/>
      <c r="AA112"/>
      <c r="AB112"/>
      <c r="AC112"/>
    </row>
    <row r="113" spans="1:32" s="159" customFormat="1" ht="19.5" customHeight="1" x14ac:dyDescent="0.35">
      <c r="A113" s="138"/>
      <c r="B113" s="115"/>
      <c r="C113" s="662" t="s">
        <v>62</v>
      </c>
      <c r="D113" s="730"/>
      <c r="E113" s="862"/>
      <c r="F113" s="711"/>
      <c r="G113" s="711"/>
      <c r="H113" s="890"/>
      <c r="I113" s="891"/>
      <c r="J113" s="892"/>
      <c r="K113" s="862"/>
      <c r="L113" s="897"/>
      <c r="M113" s="897"/>
      <c r="N113" s="862"/>
      <c r="O113" s="897"/>
      <c r="P113" s="897"/>
      <c r="Q113" s="862"/>
      <c r="R113" s="897"/>
      <c r="S113" s="897"/>
      <c r="T113" s="380"/>
      <c r="U113" s="344" t="str">
        <f t="shared" si="1"/>
        <v/>
      </c>
      <c r="V113" s="343"/>
      <c r="W113" s="343" t="s">
        <v>52</v>
      </c>
      <c r="X113" s="328"/>
      <c r="Y113" s="158"/>
      <c r="Z113"/>
      <c r="AA113"/>
      <c r="AB113"/>
      <c r="AC113"/>
    </row>
    <row r="114" spans="1:32" s="159" customFormat="1" ht="19.5" customHeight="1" x14ac:dyDescent="0.35">
      <c r="A114" s="138"/>
      <c r="B114" s="115"/>
      <c r="C114" s="662" t="s">
        <v>64</v>
      </c>
      <c r="D114" s="730"/>
      <c r="E114" s="862"/>
      <c r="F114" s="711"/>
      <c r="G114" s="711"/>
      <c r="H114" s="890"/>
      <c r="I114" s="891"/>
      <c r="J114" s="892"/>
      <c r="K114" s="862"/>
      <c r="L114" s="897"/>
      <c r="M114" s="897"/>
      <c r="N114" s="862"/>
      <c r="O114" s="897"/>
      <c r="P114" s="897"/>
      <c r="Q114" s="862"/>
      <c r="R114" s="897"/>
      <c r="S114" s="897"/>
      <c r="T114" s="380"/>
      <c r="U114" s="344" t="str">
        <f t="shared" si="1"/>
        <v/>
      </c>
      <c r="V114" s="343"/>
      <c r="W114" s="343" t="s">
        <v>52</v>
      </c>
      <c r="X114" s="328"/>
      <c r="Y114" s="158"/>
      <c r="Z114"/>
      <c r="AA114"/>
      <c r="AB114"/>
      <c r="AC114"/>
    </row>
    <row r="115" spans="1:32" s="129" customFormat="1" ht="19.5" customHeight="1" thickBot="1" x14ac:dyDescent="0.4">
      <c r="A115" s="138"/>
      <c r="B115" s="115"/>
      <c r="C115" s="662" t="s">
        <v>135</v>
      </c>
      <c r="D115" s="730"/>
      <c r="E115" s="862"/>
      <c r="F115" s="711"/>
      <c r="G115" s="711"/>
      <c r="H115" s="890"/>
      <c r="I115" s="891"/>
      <c r="J115" s="892"/>
      <c r="K115" s="862"/>
      <c r="L115" s="897"/>
      <c r="M115" s="897"/>
      <c r="N115" s="862"/>
      <c r="O115" s="897"/>
      <c r="P115" s="897"/>
      <c r="Q115" s="862"/>
      <c r="R115" s="897"/>
      <c r="S115" s="897"/>
      <c r="T115" s="380"/>
      <c r="U115" s="344" t="str">
        <f t="shared" si="1"/>
        <v/>
      </c>
      <c r="V115" s="343"/>
      <c r="W115" s="343"/>
      <c r="X115" s="331"/>
      <c r="Z115"/>
      <c r="AA115"/>
      <c r="AB115"/>
      <c r="AC115"/>
    </row>
    <row r="116" spans="1:32" s="97" customFormat="1" ht="14.5" customHeight="1" thickTop="1" x14ac:dyDescent="0.35">
      <c r="A116" s="862"/>
      <c r="B116" s="862"/>
      <c r="C116" s="662"/>
      <c r="D116" s="847" t="s">
        <v>156</v>
      </c>
      <c r="E116" s="862"/>
      <c r="F116" s="847"/>
      <c r="G116" s="847"/>
      <c r="H116" s="847"/>
      <c r="I116" s="862"/>
      <c r="J116" s="862"/>
      <c r="K116" s="862"/>
      <c r="L116" s="847"/>
      <c r="M116" s="826"/>
      <c r="N116" s="862"/>
      <c r="O116" s="896"/>
      <c r="P116" s="896"/>
      <c r="Q116" s="862"/>
      <c r="R116" s="896"/>
      <c r="S116" s="896"/>
      <c r="T116" s="862"/>
      <c r="U116" s="341"/>
      <c r="V116" s="341"/>
      <c r="W116" s="341"/>
      <c r="X116" s="341"/>
      <c r="Y116" s="96"/>
      <c r="Z116"/>
      <c r="AA116"/>
      <c r="AB116"/>
      <c r="AC116"/>
    </row>
    <row r="117" spans="1:32" s="159" customFormat="1" ht="19.5" customHeight="1" x14ac:dyDescent="0.35">
      <c r="A117" s="138"/>
      <c r="B117" s="115"/>
      <c r="C117" s="662" t="s">
        <v>157</v>
      </c>
      <c r="D117" s="730"/>
      <c r="E117" s="862"/>
      <c r="F117" s="711"/>
      <c r="G117" s="711"/>
      <c r="H117" s="894"/>
      <c r="I117" s="895"/>
      <c r="J117" s="895"/>
      <c r="K117" s="862"/>
      <c r="L117" s="897"/>
      <c r="M117" s="897"/>
      <c r="N117" s="862"/>
      <c r="O117" s="897"/>
      <c r="P117" s="897"/>
      <c r="Q117" s="862"/>
      <c r="R117" s="897"/>
      <c r="S117" s="897"/>
      <c r="T117" s="380"/>
      <c r="U117" s="328"/>
      <c r="V117" s="328"/>
      <c r="W117" s="328"/>
      <c r="X117" s="328"/>
      <c r="Y117" s="158"/>
      <c r="Z117"/>
      <c r="AA117"/>
      <c r="AB117"/>
      <c r="AC117"/>
    </row>
    <row r="118" spans="1:32" s="159" customFormat="1" ht="19.5" customHeight="1" x14ac:dyDescent="0.35">
      <c r="A118" s="138"/>
      <c r="B118" s="115"/>
      <c r="C118" s="662" t="s">
        <v>179</v>
      </c>
      <c r="D118" s="730"/>
      <c r="E118" s="862"/>
      <c r="F118" s="711"/>
      <c r="G118" s="711"/>
      <c r="H118" s="894"/>
      <c r="I118" s="895"/>
      <c r="J118" s="895"/>
      <c r="K118" s="862"/>
      <c r="L118" s="897"/>
      <c r="M118" s="897"/>
      <c r="N118" s="862"/>
      <c r="O118" s="897"/>
      <c r="P118" s="897"/>
      <c r="Q118" s="862"/>
      <c r="R118" s="897"/>
      <c r="S118" s="897"/>
      <c r="T118" s="380"/>
      <c r="U118" s="343" t="e">
        <f>CONCATENATE(U119,W119,U120,W120,U121,W121,#REF!,#REF!,#REF!,#REF!,#REF!)</f>
        <v>#REF!</v>
      </c>
      <c r="V118" s="343"/>
      <c r="W118" s="343"/>
      <c r="X118" s="328"/>
      <c r="Y118" s="158"/>
      <c r="Z118"/>
      <c r="AA118"/>
      <c r="AB118"/>
      <c r="AC118"/>
    </row>
    <row r="119" spans="1:32" s="159" customFormat="1" ht="12.75" customHeight="1" x14ac:dyDescent="0.35">
      <c r="A119" s="138"/>
      <c r="B119" s="115"/>
      <c r="C119" s="382"/>
      <c r="D119" s="653"/>
      <c r="E119" s="653"/>
      <c r="F119" s="862"/>
      <c r="G119" s="862"/>
      <c r="H119" s="862"/>
      <c r="I119" s="862"/>
      <c r="J119" s="862"/>
      <c r="K119" s="862"/>
      <c r="L119" s="862"/>
      <c r="M119" s="862"/>
      <c r="N119" s="862"/>
      <c r="O119" s="862"/>
      <c r="P119" s="862"/>
      <c r="Q119" s="862"/>
      <c r="R119" s="862"/>
      <c r="S119" s="862"/>
      <c r="T119" s="380"/>
      <c r="U119" s="344" t="str">
        <f>IF(G321="X",D321,"")</f>
        <v/>
      </c>
      <c r="V119" s="343"/>
      <c r="W119" s="343" t="s">
        <v>52</v>
      </c>
      <c r="X119" s="328"/>
      <c r="Y119" s="158"/>
      <c r="Z119"/>
      <c r="AA119"/>
      <c r="AB119"/>
      <c r="AC119"/>
    </row>
    <row r="120" spans="1:32" s="159" customFormat="1" ht="13" customHeight="1" x14ac:dyDescent="0.35">
      <c r="A120" s="138"/>
      <c r="B120" s="115"/>
      <c r="C120" s="382"/>
      <c r="D120" s="955" t="s">
        <v>158</v>
      </c>
      <c r="E120" s="955"/>
      <c r="F120" s="955"/>
      <c r="G120" s="955"/>
      <c r="H120" s="955"/>
      <c r="I120" s="955"/>
      <c r="J120" s="862"/>
      <c r="K120" s="862"/>
      <c r="L120" s="862"/>
      <c r="M120" s="862"/>
      <c r="N120" s="862"/>
      <c r="O120" s="862"/>
      <c r="P120" s="862"/>
      <c r="Q120" s="862"/>
      <c r="R120" s="862"/>
      <c r="S120" s="862"/>
      <c r="T120" s="380"/>
      <c r="U120" s="344" t="str">
        <f>IF(G322="X",D322,"")</f>
        <v/>
      </c>
      <c r="V120" s="343"/>
      <c r="W120" s="343" t="s">
        <v>52</v>
      </c>
      <c r="X120" s="328"/>
      <c r="Y120" s="158"/>
      <c r="Z120"/>
      <c r="AA120"/>
      <c r="AB120"/>
      <c r="AC120"/>
    </row>
    <row r="121" spans="1:32" s="159" customFormat="1" ht="56.15" customHeight="1" x14ac:dyDescent="0.35">
      <c r="A121" s="138"/>
      <c r="B121" s="115"/>
      <c r="C121" s="382"/>
      <c r="D121" s="865"/>
      <c r="E121" s="899"/>
      <c r="F121" s="899"/>
      <c r="G121" s="899"/>
      <c r="H121" s="899"/>
      <c r="I121" s="899"/>
      <c r="J121" s="899"/>
      <c r="K121" s="899"/>
      <c r="L121" s="899"/>
      <c r="M121" s="899"/>
      <c r="N121" s="899"/>
      <c r="O121" s="899"/>
      <c r="P121" s="899"/>
      <c r="Q121" s="866"/>
      <c r="R121" s="862"/>
      <c r="S121" s="862"/>
      <c r="T121" s="380"/>
      <c r="U121" s="344" t="str">
        <f>IF(G323="X",D323,"")</f>
        <v/>
      </c>
      <c r="V121" s="343"/>
      <c r="W121" s="343" t="s">
        <v>52</v>
      </c>
      <c r="X121" s="328"/>
      <c r="Y121" s="158"/>
      <c r="Z121"/>
      <c r="AA121"/>
      <c r="AB121"/>
      <c r="AC121"/>
    </row>
    <row r="122" spans="1:32" s="159" customFormat="1" x14ac:dyDescent="0.35">
      <c r="A122" s="862"/>
      <c r="B122" s="862"/>
      <c r="C122" s="862"/>
      <c r="D122" s="862"/>
      <c r="E122" s="862"/>
      <c r="F122" s="862"/>
      <c r="G122" s="862"/>
      <c r="H122" s="862"/>
      <c r="I122" s="862"/>
      <c r="J122" s="862"/>
      <c r="K122" s="862"/>
      <c r="L122" s="862"/>
      <c r="M122" s="862"/>
      <c r="N122" s="862"/>
      <c r="O122" s="862"/>
      <c r="P122" s="862"/>
      <c r="Q122" s="862"/>
      <c r="R122" s="862"/>
      <c r="S122" s="862"/>
      <c r="T122" s="862"/>
      <c r="U122" s="343" t="e">
        <f>CONCATENATE(#REF!,#REF!,U288,W288,U289,W289,U290,W290,U291)</f>
        <v>#REF!</v>
      </c>
      <c r="V122" s="343"/>
      <c r="W122" s="343"/>
      <c r="X122" s="328"/>
      <c r="Y122" s="158"/>
      <c r="Z122"/>
      <c r="AA122"/>
      <c r="AB122"/>
      <c r="AC122"/>
    </row>
    <row r="123" spans="1:32" s="138" customFormat="1" ht="36" customHeight="1" x14ac:dyDescent="0.35">
      <c r="A123" s="276"/>
      <c r="B123" s="172" t="s">
        <v>3</v>
      </c>
      <c r="C123" s="242" t="s">
        <v>180</v>
      </c>
      <c r="D123" s="276" t="s">
        <v>181</v>
      </c>
      <c r="E123" s="173"/>
      <c r="F123" s="173"/>
      <c r="G123" s="173"/>
      <c r="H123" s="173"/>
      <c r="I123" s="173"/>
      <c r="J123" s="173"/>
      <c r="K123" s="174"/>
      <c r="L123" s="171"/>
      <c r="M123" s="171"/>
      <c r="N123" s="171"/>
      <c r="O123" s="171"/>
      <c r="P123" s="171"/>
      <c r="Q123" s="171"/>
      <c r="R123" s="171"/>
      <c r="S123" s="171"/>
      <c r="T123" s="171"/>
      <c r="U123" s="344" t="str">
        <f>IF(G174="X",D174,"")</f>
        <v/>
      </c>
      <c r="V123" s="343"/>
      <c r="W123" s="343" t="s">
        <v>52</v>
      </c>
      <c r="X123" s="333"/>
      <c r="Z123"/>
      <c r="AA123"/>
      <c r="AB123"/>
      <c r="AC123"/>
      <c r="AD123"/>
      <c r="AE123"/>
      <c r="AF123"/>
    </row>
    <row r="124" spans="1:32" s="138" customFormat="1" ht="24" customHeight="1" x14ac:dyDescent="0.35">
      <c r="A124" s="380"/>
      <c r="B124" s="381" t="s">
        <v>3</v>
      </c>
      <c r="C124" s="382"/>
      <c r="D124" s="383" t="s">
        <v>182</v>
      </c>
      <c r="E124" s="384"/>
      <c r="F124" s="385"/>
      <c r="G124" s="367"/>
      <c r="H124" s="367"/>
      <c r="I124" s="367"/>
      <c r="J124" s="380"/>
      <c r="K124" s="386"/>
      <c r="L124" s="380"/>
      <c r="M124" s="386"/>
      <c r="N124" s="380"/>
      <c r="O124" s="386"/>
      <c r="P124" s="380"/>
      <c r="Q124" s="386"/>
      <c r="R124" s="386"/>
      <c r="S124" s="386"/>
      <c r="T124" s="380"/>
      <c r="U124" s="344" t="str">
        <f>IF(G175="X",D175,"")</f>
        <v/>
      </c>
      <c r="V124" s="343"/>
      <c r="W124" s="343" t="s">
        <v>52</v>
      </c>
      <c r="X124" s="333"/>
      <c r="Z124"/>
      <c r="AA124"/>
      <c r="AB124"/>
      <c r="AC124"/>
      <c r="AD124"/>
      <c r="AE124"/>
      <c r="AF124"/>
    </row>
    <row r="125" spans="1:32" s="138" customFormat="1" ht="36" customHeight="1" x14ac:dyDescent="0.35">
      <c r="A125" s="147"/>
      <c r="B125" s="123"/>
      <c r="C125" s="236" t="s">
        <v>20</v>
      </c>
      <c r="D125" s="124" t="s">
        <v>183</v>
      </c>
      <c r="E125" s="165"/>
      <c r="F125" s="147"/>
      <c r="G125" s="80"/>
      <c r="H125" s="80"/>
      <c r="I125" s="294" t="s">
        <v>24</v>
      </c>
      <c r="J125" s="149"/>
      <c r="K125" s="149"/>
      <c r="L125" s="149"/>
      <c r="M125" s="147"/>
      <c r="N125" s="147"/>
      <c r="O125" s="147"/>
      <c r="P125" s="149"/>
      <c r="Q125" s="147"/>
      <c r="R125" s="147"/>
      <c r="S125" s="147"/>
      <c r="T125" s="147"/>
      <c r="U125" s="344" t="str">
        <f>IF(G176="X",D176,"")</f>
        <v/>
      </c>
      <c r="V125" s="343"/>
      <c r="W125" s="343" t="s">
        <v>52</v>
      </c>
      <c r="X125" s="333"/>
      <c r="Z125"/>
      <c r="AA125"/>
      <c r="AB125"/>
      <c r="AC125"/>
      <c r="AD125"/>
      <c r="AE125"/>
      <c r="AF125"/>
    </row>
    <row r="126" spans="1:32" s="138" customFormat="1" ht="16" customHeight="1" x14ac:dyDescent="0.35">
      <c r="A126" s="119"/>
      <c r="B126" s="153"/>
      <c r="C126" s="241"/>
      <c r="D126" s="929" t="s">
        <v>184</v>
      </c>
      <c r="E126" s="929"/>
      <c r="F126" s="929"/>
      <c r="G126" s="929"/>
      <c r="H126" s="80"/>
      <c r="I126" s="878"/>
      <c r="J126" s="878"/>
      <c r="K126" s="878"/>
      <c r="L126" s="878"/>
      <c r="M126" s="878"/>
      <c r="N126" s="878"/>
      <c r="O126" s="878"/>
      <c r="P126" s="175"/>
      <c r="Q126" s="119"/>
      <c r="R126" s="119"/>
      <c r="S126" s="119"/>
      <c r="T126" s="119"/>
      <c r="U126" s="344" t="str">
        <f>IF(G177="X",D177,"")</f>
        <v/>
      </c>
      <c r="V126" s="333"/>
      <c r="W126" s="343"/>
      <c r="X126" s="333"/>
      <c r="Z126"/>
      <c r="AA126"/>
      <c r="AB126"/>
      <c r="AC126"/>
      <c r="AD126"/>
      <c r="AE126"/>
      <c r="AF126"/>
    </row>
    <row r="127" spans="1:32" s="129" customFormat="1" ht="19.5" customHeight="1" thickBot="1" x14ac:dyDescent="0.4">
      <c r="A127" s="119"/>
      <c r="B127" s="153"/>
      <c r="C127" s="241"/>
      <c r="D127" s="917"/>
      <c r="E127" s="918"/>
      <c r="F127" s="918"/>
      <c r="G127" s="919"/>
      <c r="H127" s="119"/>
      <c r="I127" s="878"/>
      <c r="J127" s="878"/>
      <c r="K127" s="878"/>
      <c r="L127" s="878"/>
      <c r="M127" s="878"/>
      <c r="N127" s="878"/>
      <c r="O127" s="878"/>
      <c r="P127" s="175"/>
      <c r="Q127" s="119"/>
      <c r="R127" s="119"/>
      <c r="S127" s="119"/>
      <c r="T127" s="119"/>
      <c r="U127" s="331"/>
      <c r="V127" s="331"/>
      <c r="W127" s="331"/>
      <c r="X127" s="331"/>
      <c r="Z127"/>
      <c r="AA127"/>
      <c r="AB127"/>
      <c r="AC127"/>
      <c r="AD127"/>
      <c r="AE127"/>
      <c r="AF127"/>
    </row>
    <row r="128" spans="1:32" s="135" customFormat="1" ht="19.5" customHeight="1" thickTop="1" x14ac:dyDescent="0.35">
      <c r="A128" s="119"/>
      <c r="B128" s="153"/>
      <c r="C128" s="241"/>
      <c r="D128" s="204"/>
      <c r="E128" s="155"/>
      <c r="F128" s="119"/>
      <c r="G128" s="119"/>
      <c r="H128" s="119"/>
      <c r="I128" s="175"/>
      <c r="J128" s="175"/>
      <c r="K128" s="175"/>
      <c r="L128" s="175"/>
      <c r="M128" s="175"/>
      <c r="N128" s="175"/>
      <c r="O128" s="175"/>
      <c r="P128" s="175"/>
      <c r="Q128" s="119"/>
      <c r="R128" s="119"/>
      <c r="S128" s="119"/>
      <c r="T128" s="119"/>
      <c r="U128" s="340"/>
      <c r="V128" s="340"/>
      <c r="W128" s="340"/>
      <c r="X128" s="340"/>
      <c r="Z128"/>
      <c r="AA128"/>
      <c r="AB128"/>
      <c r="AC128"/>
      <c r="AD128"/>
      <c r="AE128"/>
      <c r="AF128"/>
    </row>
    <row r="129" spans="1:32" s="138" customFormat="1" ht="36" customHeight="1" x14ac:dyDescent="0.35">
      <c r="A129" s="119"/>
      <c r="B129" s="123"/>
      <c r="C129" s="236" t="s">
        <v>22</v>
      </c>
      <c r="D129" s="124" t="s">
        <v>185</v>
      </c>
      <c r="E129" s="155"/>
      <c r="F129" s="119"/>
      <c r="G129" s="119"/>
      <c r="H129" s="119"/>
      <c r="I129" s="294" t="s">
        <v>24</v>
      </c>
      <c r="J129" s="149"/>
      <c r="K129" s="149"/>
      <c r="L129" s="149"/>
      <c r="M129" s="147"/>
      <c r="N129" s="147"/>
      <c r="O129" s="147"/>
      <c r="P129" s="175"/>
      <c r="Q129" s="119"/>
      <c r="R129" s="119"/>
      <c r="S129" s="119"/>
      <c r="T129" s="119"/>
      <c r="U129" s="333"/>
      <c r="V129" s="333"/>
      <c r="W129" s="333"/>
      <c r="X129" s="333"/>
      <c r="Z129"/>
      <c r="AA129"/>
      <c r="AB129"/>
      <c r="AC129"/>
      <c r="AD129"/>
      <c r="AE129"/>
      <c r="AF129"/>
    </row>
    <row r="130" spans="1:32" s="138" customFormat="1" ht="29.25" customHeight="1" x14ac:dyDescent="0.35">
      <c r="A130" s="119"/>
      <c r="B130" s="153"/>
      <c r="C130" s="241"/>
      <c r="D130" s="931" t="s">
        <v>186</v>
      </c>
      <c r="E130" s="931"/>
      <c r="F130" s="931"/>
      <c r="G130" s="931"/>
      <c r="H130" s="119"/>
      <c r="I130" s="878"/>
      <c r="J130" s="878"/>
      <c r="K130" s="878"/>
      <c r="L130" s="878"/>
      <c r="M130" s="878"/>
      <c r="N130" s="878"/>
      <c r="O130" s="878"/>
      <c r="P130" s="175"/>
      <c r="Q130" s="119"/>
      <c r="R130" s="119"/>
      <c r="S130" s="119"/>
      <c r="T130" s="119"/>
      <c r="U130" s="333"/>
      <c r="V130" s="333"/>
      <c r="W130" s="333"/>
      <c r="X130" s="333"/>
      <c r="Z130"/>
      <c r="AA130"/>
      <c r="AB130"/>
      <c r="AC130"/>
      <c r="AD130"/>
      <c r="AE130"/>
      <c r="AF130"/>
    </row>
    <row r="131" spans="1:32" s="138" customFormat="1" ht="19.5" customHeight="1" x14ac:dyDescent="0.35">
      <c r="A131" s="119"/>
      <c r="B131" s="153"/>
      <c r="C131" s="241"/>
      <c r="D131" s="917"/>
      <c r="E131" s="918"/>
      <c r="F131" s="918"/>
      <c r="G131" s="919"/>
      <c r="H131" s="119"/>
      <c r="I131" s="878"/>
      <c r="J131" s="878"/>
      <c r="K131" s="878"/>
      <c r="L131" s="878"/>
      <c r="M131" s="878"/>
      <c r="N131" s="878"/>
      <c r="O131" s="878"/>
      <c r="P131" s="175"/>
      <c r="Q131" s="119"/>
      <c r="R131" s="119"/>
      <c r="S131" s="119"/>
      <c r="T131" s="119"/>
      <c r="U131" s="333"/>
      <c r="V131" s="333"/>
      <c r="W131" s="333"/>
      <c r="X131" s="333"/>
      <c r="Z131"/>
      <c r="AA131"/>
      <c r="AB131"/>
      <c r="AC131"/>
      <c r="AD131"/>
      <c r="AE131"/>
      <c r="AF131"/>
    </row>
    <row r="132" spans="1:32" s="138" customFormat="1" ht="20.25" customHeight="1" x14ac:dyDescent="0.35">
      <c r="A132" s="119"/>
      <c r="B132" s="153"/>
      <c r="C132" s="241"/>
      <c r="D132" s="204"/>
      <c r="E132" s="155"/>
      <c r="F132" s="119"/>
      <c r="G132" s="119"/>
      <c r="H132" s="119"/>
      <c r="I132" s="175"/>
      <c r="J132" s="175"/>
      <c r="K132" s="175"/>
      <c r="L132" s="175"/>
      <c r="M132" s="175"/>
      <c r="N132" s="175"/>
      <c r="O132" s="175"/>
      <c r="P132" s="175"/>
      <c r="Q132" s="119"/>
      <c r="R132" s="119"/>
      <c r="S132" s="119"/>
      <c r="T132" s="119"/>
      <c r="U132" s="333"/>
      <c r="V132" s="333"/>
      <c r="W132" s="333"/>
      <c r="X132" s="333"/>
      <c r="Z132"/>
      <c r="AA132"/>
      <c r="AB132"/>
      <c r="AC132"/>
      <c r="AD132"/>
      <c r="AE132"/>
      <c r="AF132"/>
    </row>
    <row r="133" spans="1:32" s="138" customFormat="1" ht="36" customHeight="1" x14ac:dyDescent="0.35">
      <c r="A133" s="119"/>
      <c r="B133" s="153"/>
      <c r="C133" s="236" t="s">
        <v>26</v>
      </c>
      <c r="D133" s="124" t="s">
        <v>187</v>
      </c>
      <c r="E133" s="155"/>
      <c r="F133" s="119"/>
      <c r="G133" s="119"/>
      <c r="H133" s="119"/>
      <c r="I133" s="294" t="s">
        <v>24</v>
      </c>
      <c r="J133" s="149"/>
      <c r="K133" s="149"/>
      <c r="L133" s="149"/>
      <c r="M133" s="147"/>
      <c r="N133" s="147"/>
      <c r="O133" s="147"/>
      <c r="P133" s="175"/>
      <c r="Q133" s="119"/>
      <c r="R133" s="119"/>
      <c r="S133" s="119"/>
      <c r="T133" s="119"/>
      <c r="U133" s="333"/>
      <c r="V133" s="333"/>
      <c r="W133" s="333"/>
      <c r="X133" s="333"/>
      <c r="Z133"/>
      <c r="AA133"/>
      <c r="AB133"/>
      <c r="AC133"/>
      <c r="AD133"/>
      <c r="AE133"/>
      <c r="AF133"/>
    </row>
    <row r="134" spans="1:32" s="129" customFormat="1" ht="50.5" customHeight="1" thickBot="1" x14ac:dyDescent="0.4">
      <c r="A134" s="119"/>
      <c r="B134" s="153"/>
      <c r="C134" s="241"/>
      <c r="D134" s="929" t="s">
        <v>188</v>
      </c>
      <c r="E134" s="929"/>
      <c r="F134" s="929"/>
      <c r="G134" s="929"/>
      <c r="H134" s="119"/>
      <c r="I134" s="878"/>
      <c r="J134" s="878"/>
      <c r="K134" s="878"/>
      <c r="L134" s="878"/>
      <c r="M134" s="878"/>
      <c r="N134" s="878"/>
      <c r="O134" s="878"/>
      <c r="P134" s="175"/>
      <c r="Q134" s="119"/>
      <c r="R134" s="119"/>
      <c r="S134" s="119"/>
      <c r="T134" s="119"/>
      <c r="U134" s="331"/>
      <c r="V134" s="331"/>
      <c r="W134" s="331"/>
      <c r="X134" s="331"/>
      <c r="Z134"/>
      <c r="AA134"/>
      <c r="AB134"/>
      <c r="AC134"/>
      <c r="AD134"/>
      <c r="AE134"/>
      <c r="AF134"/>
    </row>
    <row r="135" spans="1:32" s="135" customFormat="1" ht="19.5" customHeight="1" thickTop="1" x14ac:dyDescent="0.35">
      <c r="A135" s="147"/>
      <c r="B135" s="147"/>
      <c r="C135" s="147"/>
      <c r="D135" s="886"/>
      <c r="E135" s="926"/>
      <c r="F135" s="926"/>
      <c r="G135" s="887"/>
      <c r="H135" s="147"/>
      <c r="I135" s="878"/>
      <c r="J135" s="878"/>
      <c r="K135" s="878"/>
      <c r="L135" s="878"/>
      <c r="M135" s="878"/>
      <c r="N135" s="878"/>
      <c r="O135" s="878"/>
      <c r="P135" s="149"/>
      <c r="Q135" s="147"/>
      <c r="R135" s="147"/>
      <c r="S135" s="147"/>
      <c r="T135" s="147"/>
      <c r="U135" s="340"/>
      <c r="V135" s="340"/>
      <c r="W135" s="340"/>
      <c r="X135" s="340"/>
      <c r="Z135"/>
      <c r="AA135"/>
      <c r="AB135"/>
      <c r="AC135"/>
      <c r="AD135"/>
      <c r="AE135"/>
      <c r="AF135"/>
    </row>
    <row r="136" spans="1:32" s="138" customFormat="1" ht="19" customHeight="1" x14ac:dyDescent="0.35">
      <c r="A136" s="119"/>
      <c r="B136" s="153"/>
      <c r="C136" s="241"/>
      <c r="D136" s="204"/>
      <c r="E136" s="155"/>
      <c r="F136" s="119"/>
      <c r="G136" s="119"/>
      <c r="H136" s="119"/>
      <c r="I136" s="175"/>
      <c r="J136" s="175"/>
      <c r="K136" s="175"/>
      <c r="L136" s="175"/>
      <c r="M136" s="175"/>
      <c r="N136" s="175"/>
      <c r="O136" s="175"/>
      <c r="P136" s="175"/>
      <c r="Q136" s="119"/>
      <c r="R136" s="119"/>
      <c r="S136" s="119"/>
      <c r="T136" s="119"/>
      <c r="U136" s="343" t="str">
        <f>CONCATENATE(U137,W137,U138,W138,U139,W139,U140,W140,U141,W141,U142,W142,U143,W143,U144,W144,U145,W145,U146,W146,U147,W147,U148)</f>
        <v xml:space="preserve">; ; ; ; ; ; ; ; ; ; ; </v>
      </c>
      <c r="V136" s="343"/>
      <c r="W136" s="343"/>
      <c r="X136" s="333"/>
      <c r="Z136"/>
      <c r="AA136"/>
      <c r="AB136"/>
      <c r="AC136"/>
      <c r="AD136"/>
      <c r="AE136"/>
      <c r="AF136"/>
    </row>
    <row r="137" spans="1:32" s="181" customFormat="1" ht="36" customHeight="1" x14ac:dyDescent="0.35">
      <c r="A137" s="119"/>
      <c r="B137" s="153"/>
      <c r="C137" s="236" t="s">
        <v>29</v>
      </c>
      <c r="D137" s="124" t="s">
        <v>189</v>
      </c>
      <c r="E137" s="155"/>
      <c r="F137" s="119"/>
      <c r="G137" s="119"/>
      <c r="H137" s="119"/>
      <c r="I137" s="294" t="s">
        <v>24</v>
      </c>
      <c r="J137" s="149"/>
      <c r="K137" s="149"/>
      <c r="L137" s="149"/>
      <c r="M137" s="147"/>
      <c r="N137" s="147"/>
      <c r="O137" s="147"/>
      <c r="P137" s="175"/>
      <c r="Q137" s="119"/>
      <c r="R137" s="119"/>
      <c r="S137" s="119"/>
      <c r="T137" s="119"/>
      <c r="U137" s="344" t="str">
        <f t="shared" ref="U137:U148" si="2">IF(G181="X",D181,"")</f>
        <v/>
      </c>
      <c r="V137" s="343"/>
      <c r="W137" s="343" t="s">
        <v>52</v>
      </c>
      <c r="X137" s="334"/>
      <c r="Z137"/>
      <c r="AA137"/>
      <c r="AB137"/>
      <c r="AC137"/>
      <c r="AD137"/>
      <c r="AE137"/>
      <c r="AF137"/>
    </row>
    <row r="138" spans="1:32" s="181" customFormat="1" ht="125.5" customHeight="1" x14ac:dyDescent="0.35">
      <c r="A138" s="119"/>
      <c r="B138" s="153"/>
      <c r="C138" s="241"/>
      <c r="D138" s="929" t="s">
        <v>190</v>
      </c>
      <c r="E138" s="929"/>
      <c r="F138" s="929"/>
      <c r="G138" s="929"/>
      <c r="H138" s="119"/>
      <c r="I138" s="930"/>
      <c r="J138" s="930"/>
      <c r="K138" s="930"/>
      <c r="L138" s="930"/>
      <c r="M138" s="930"/>
      <c r="N138" s="930"/>
      <c r="O138" s="930"/>
      <c r="P138" s="175"/>
      <c r="Q138" s="119"/>
      <c r="R138" s="119"/>
      <c r="S138" s="119"/>
      <c r="T138" s="119"/>
      <c r="U138" s="344" t="str">
        <f>IF(G182="X",D182,"")</f>
        <v/>
      </c>
      <c r="V138" s="343"/>
      <c r="W138" s="343" t="s">
        <v>52</v>
      </c>
      <c r="X138" s="334"/>
      <c r="Z138"/>
      <c r="AA138"/>
      <c r="AB138"/>
      <c r="AC138"/>
      <c r="AD138"/>
      <c r="AE138"/>
      <c r="AF138"/>
    </row>
    <row r="139" spans="1:32" s="181" customFormat="1" ht="19.5" customHeight="1" x14ac:dyDescent="0.35">
      <c r="A139" s="147"/>
      <c r="B139" s="147"/>
      <c r="C139" s="147"/>
      <c r="D139" s="917"/>
      <c r="E139" s="918"/>
      <c r="F139" s="918"/>
      <c r="G139" s="919"/>
      <c r="H139" s="147"/>
      <c r="I139" s="930"/>
      <c r="J139" s="930"/>
      <c r="K139" s="930"/>
      <c r="L139" s="930"/>
      <c r="M139" s="930"/>
      <c r="N139" s="930"/>
      <c r="O139" s="930"/>
      <c r="P139" s="149"/>
      <c r="Q139" s="147"/>
      <c r="R139" s="147"/>
      <c r="S139" s="147"/>
      <c r="T139" s="147"/>
      <c r="U139" s="344" t="str">
        <f t="shared" si="2"/>
        <v/>
      </c>
      <c r="V139" s="343"/>
      <c r="W139" s="343" t="s">
        <v>52</v>
      </c>
      <c r="X139" s="334"/>
      <c r="Z139"/>
      <c r="AA139"/>
      <c r="AB139"/>
      <c r="AC139"/>
      <c r="AD139"/>
      <c r="AE139"/>
      <c r="AF139"/>
    </row>
    <row r="140" spans="1:32" s="181" customFormat="1" ht="16" customHeight="1" thickBot="1" x14ac:dyDescent="0.4">
      <c r="A140" s="129"/>
      <c r="B140" s="130"/>
      <c r="C140" s="237"/>
      <c r="D140" s="221"/>
      <c r="E140" s="131"/>
      <c r="F140" s="195"/>
      <c r="G140" s="195"/>
      <c r="H140" s="195"/>
      <c r="I140" s="133"/>
      <c r="J140" s="129"/>
      <c r="K140" s="134"/>
      <c r="L140" s="129"/>
      <c r="M140" s="134"/>
      <c r="N140" s="129"/>
      <c r="O140" s="134"/>
      <c r="P140" s="129"/>
      <c r="Q140" s="134"/>
      <c r="R140" s="134"/>
      <c r="S140" s="134"/>
      <c r="T140" s="129"/>
      <c r="U140" s="344" t="str">
        <f t="shared" si="2"/>
        <v/>
      </c>
      <c r="V140" s="343"/>
      <c r="W140" s="343" t="s">
        <v>52</v>
      </c>
      <c r="X140" s="334"/>
      <c r="Z140"/>
      <c r="AA140"/>
      <c r="AB140"/>
      <c r="AC140"/>
      <c r="AD140"/>
      <c r="AE140"/>
      <c r="AF140"/>
    </row>
    <row r="141" spans="1:32" s="181" customFormat="1" ht="36" customHeight="1" thickTop="1" x14ac:dyDescent="0.35">
      <c r="A141" s="135"/>
      <c r="B141" s="123"/>
      <c r="C141" s="236" t="s">
        <v>32</v>
      </c>
      <c r="D141" s="124" t="s">
        <v>191</v>
      </c>
      <c r="E141" s="196"/>
      <c r="F141" s="136"/>
      <c r="G141" s="136"/>
      <c r="H141" s="136"/>
      <c r="I141" s="197"/>
      <c r="J141" s="135"/>
      <c r="K141" s="135"/>
      <c r="L141" s="135"/>
      <c r="M141" s="135"/>
      <c r="N141" s="135"/>
      <c r="O141" s="135"/>
      <c r="P141" s="135"/>
      <c r="Q141" s="135"/>
      <c r="R141" s="135"/>
      <c r="S141" s="135"/>
      <c r="T141" s="135"/>
      <c r="U141" s="344" t="str">
        <f t="shared" si="2"/>
        <v/>
      </c>
      <c r="V141" s="343"/>
      <c r="W141" s="343" t="s">
        <v>52</v>
      </c>
      <c r="X141" s="334"/>
      <c r="Z141"/>
      <c r="AA141"/>
      <c r="AB141"/>
      <c r="AC141"/>
      <c r="AD141"/>
      <c r="AE141"/>
      <c r="AF141"/>
    </row>
    <row r="142" spans="1:32" s="181" customFormat="1" ht="16" customHeight="1" x14ac:dyDescent="0.35">
      <c r="A142" s="138"/>
      <c r="B142" s="115"/>
      <c r="C142" s="241"/>
      <c r="D142" s="925" t="s">
        <v>192</v>
      </c>
      <c r="E142" s="925"/>
      <c r="F142" s="925"/>
      <c r="G142" s="925"/>
      <c r="H142" s="925"/>
      <c r="I142" s="925"/>
      <c r="J142" s="925"/>
      <c r="K142" s="925"/>
      <c r="L142" s="925"/>
      <c r="M142" s="925"/>
      <c r="N142" s="925"/>
      <c r="O142" s="925"/>
      <c r="P142" s="138"/>
      <c r="Q142" s="143"/>
      <c r="R142" s="143"/>
      <c r="S142" s="143"/>
      <c r="T142" s="138"/>
      <c r="U142" s="344" t="str">
        <f t="shared" si="2"/>
        <v/>
      </c>
      <c r="V142" s="333"/>
      <c r="W142" s="343" t="s">
        <v>52</v>
      </c>
      <c r="X142" s="334"/>
      <c r="Z142"/>
      <c r="AA142"/>
      <c r="AB142"/>
      <c r="AC142"/>
      <c r="AD142"/>
      <c r="AE142"/>
      <c r="AF142"/>
    </row>
    <row r="143" spans="1:32" s="181" customFormat="1" ht="59.15" customHeight="1" x14ac:dyDescent="0.35">
      <c r="A143" s="138"/>
      <c r="B143" s="115"/>
      <c r="C143" s="241"/>
      <c r="D143" s="925"/>
      <c r="E143" s="925"/>
      <c r="F143" s="925"/>
      <c r="G143" s="925"/>
      <c r="H143" s="925"/>
      <c r="I143" s="925"/>
      <c r="J143" s="925"/>
      <c r="K143" s="925"/>
      <c r="L143" s="925"/>
      <c r="M143" s="925"/>
      <c r="N143" s="925"/>
      <c r="O143" s="925"/>
      <c r="P143" s="138"/>
      <c r="Q143" s="143"/>
      <c r="R143" s="143"/>
      <c r="S143" s="143"/>
      <c r="T143" s="138"/>
      <c r="U143" s="344" t="str">
        <f t="shared" si="2"/>
        <v/>
      </c>
      <c r="V143" s="333"/>
      <c r="W143" s="343" t="s">
        <v>52</v>
      </c>
      <c r="X143" s="334"/>
      <c r="Z143"/>
      <c r="AA143"/>
      <c r="AB143"/>
      <c r="AC143"/>
      <c r="AD143"/>
      <c r="AE143"/>
      <c r="AF143"/>
    </row>
    <row r="144" spans="1:32" s="181" customFormat="1" ht="16" customHeight="1" x14ac:dyDescent="0.35">
      <c r="A144" s="138"/>
      <c r="B144" s="115"/>
      <c r="C144" s="241"/>
      <c r="D144" s="943"/>
      <c r="E144" s="943"/>
      <c r="F144" s="943"/>
      <c r="G144" s="943"/>
      <c r="H144" s="850"/>
      <c r="I144" s="80"/>
      <c r="J144" s="80"/>
      <c r="K144" s="256" t="s">
        <v>24</v>
      </c>
      <c r="L144" s="138"/>
      <c r="M144" s="143"/>
      <c r="N144" s="138"/>
      <c r="O144" s="143"/>
      <c r="P144" s="138"/>
      <c r="Q144" s="143"/>
      <c r="R144" s="143"/>
      <c r="S144" s="143"/>
      <c r="T144" s="138"/>
      <c r="U144" s="344" t="str">
        <f t="shared" si="2"/>
        <v/>
      </c>
      <c r="V144" s="333"/>
      <c r="W144" s="343" t="s">
        <v>52</v>
      </c>
      <c r="X144" s="334"/>
      <c r="Z144"/>
      <c r="AA144"/>
      <c r="AB144"/>
      <c r="AC144"/>
      <c r="AD144"/>
      <c r="AE144"/>
      <c r="AF144"/>
    </row>
    <row r="145" spans="1:32" s="181" customFormat="1" ht="16" customHeight="1" x14ac:dyDescent="0.35">
      <c r="B145" s="295"/>
      <c r="C145" s="296"/>
      <c r="D145" s="363" t="s">
        <v>193</v>
      </c>
      <c r="E145" s="362"/>
      <c r="F145" s="933"/>
      <c r="G145" s="934"/>
      <c r="H145" s="934"/>
      <c r="I145" s="935"/>
      <c r="K145" s="878"/>
      <c r="L145" s="878"/>
      <c r="M145" s="878"/>
      <c r="N145" s="878"/>
      <c r="O145" s="878"/>
      <c r="Q145" s="297"/>
      <c r="R145" s="297"/>
      <c r="S145" s="297"/>
      <c r="U145" s="344" t="str">
        <f t="shared" si="2"/>
        <v/>
      </c>
      <c r="V145" s="333"/>
      <c r="W145" s="343" t="s">
        <v>52</v>
      </c>
      <c r="X145" s="334"/>
      <c r="Z145"/>
      <c r="AA145"/>
      <c r="AB145"/>
      <c r="AC145"/>
      <c r="AD145"/>
      <c r="AE145"/>
      <c r="AF145"/>
    </row>
    <row r="146" spans="1:32" s="181" customFormat="1" ht="16" customHeight="1" x14ac:dyDescent="0.35">
      <c r="B146" s="295"/>
      <c r="C146" s="296"/>
      <c r="D146" s="363" t="s">
        <v>194</v>
      </c>
      <c r="E146" s="362"/>
      <c r="F146" s="933"/>
      <c r="G146" s="934"/>
      <c r="H146" s="934"/>
      <c r="I146" s="935"/>
      <c r="K146" s="878"/>
      <c r="L146" s="878"/>
      <c r="M146" s="878"/>
      <c r="N146" s="878"/>
      <c r="O146" s="878"/>
      <c r="Q146" s="297"/>
      <c r="R146" s="297"/>
      <c r="S146" s="297"/>
      <c r="U146" s="344" t="str">
        <f t="shared" si="2"/>
        <v/>
      </c>
      <c r="V146" s="333"/>
      <c r="W146" s="343" t="s">
        <v>52</v>
      </c>
      <c r="X146" s="334"/>
      <c r="Z146"/>
      <c r="AA146"/>
      <c r="AB146"/>
      <c r="AC146"/>
      <c r="AD146"/>
      <c r="AE146"/>
      <c r="AF146"/>
    </row>
    <row r="147" spans="1:32" s="181" customFormat="1" ht="16" customHeight="1" x14ac:dyDescent="0.35">
      <c r="B147" s="295"/>
      <c r="C147" s="296"/>
      <c r="D147" s="363" t="s">
        <v>195</v>
      </c>
      <c r="E147" s="362"/>
      <c r="F147" s="933"/>
      <c r="G147" s="934"/>
      <c r="H147" s="934"/>
      <c r="I147" s="935"/>
      <c r="K147" s="878"/>
      <c r="L147" s="878"/>
      <c r="M147" s="878"/>
      <c r="N147" s="878"/>
      <c r="O147" s="878"/>
      <c r="Q147" s="297"/>
      <c r="R147" s="297"/>
      <c r="S147" s="297"/>
      <c r="U147" s="344" t="str">
        <f t="shared" si="2"/>
        <v/>
      </c>
      <c r="V147" s="334"/>
      <c r="W147" s="343" t="s">
        <v>52</v>
      </c>
      <c r="X147" s="334"/>
      <c r="Z147"/>
      <c r="AA147"/>
      <c r="AB147"/>
      <c r="AC147"/>
      <c r="AD147"/>
      <c r="AE147"/>
      <c r="AF147"/>
    </row>
    <row r="148" spans="1:32" s="181" customFormat="1" ht="16" customHeight="1" x14ac:dyDescent="0.35">
      <c r="B148" s="295"/>
      <c r="C148" s="296"/>
      <c r="D148" s="363" t="s">
        <v>196</v>
      </c>
      <c r="E148" s="362"/>
      <c r="F148" s="933"/>
      <c r="G148" s="934"/>
      <c r="H148" s="934"/>
      <c r="I148" s="935"/>
      <c r="K148" s="878"/>
      <c r="L148" s="878"/>
      <c r="M148" s="878"/>
      <c r="N148" s="878"/>
      <c r="O148" s="878"/>
      <c r="Q148" s="297"/>
      <c r="R148" s="297"/>
      <c r="S148" s="297"/>
      <c r="U148" s="344" t="str">
        <f t="shared" si="2"/>
        <v/>
      </c>
      <c r="V148" s="334"/>
      <c r="W148" s="334"/>
      <c r="X148" s="334"/>
      <c r="Z148"/>
      <c r="AA148"/>
      <c r="AB148"/>
      <c r="AC148"/>
      <c r="AD148"/>
      <c r="AE148"/>
      <c r="AF148"/>
    </row>
    <row r="149" spans="1:32" s="138" customFormat="1" x14ac:dyDescent="0.35">
      <c r="A149" s="181"/>
      <c r="B149" s="295"/>
      <c r="C149" s="296"/>
      <c r="D149" s="363" t="s">
        <v>197</v>
      </c>
      <c r="E149" s="362"/>
      <c r="F149" s="933"/>
      <c r="G149" s="934"/>
      <c r="H149" s="934"/>
      <c r="I149" s="935"/>
      <c r="J149" s="181"/>
      <c r="K149" s="878"/>
      <c r="L149" s="878"/>
      <c r="M149" s="878"/>
      <c r="N149" s="878"/>
      <c r="O149" s="878"/>
      <c r="P149" s="181"/>
      <c r="Q149" s="297"/>
      <c r="R149" s="297"/>
      <c r="S149" s="297"/>
      <c r="T149" s="181"/>
      <c r="U149" s="333"/>
      <c r="V149" s="333"/>
      <c r="W149" s="333"/>
      <c r="X149" s="333"/>
      <c r="Z149"/>
      <c r="AA149"/>
      <c r="AB149"/>
      <c r="AC149"/>
      <c r="AD149"/>
      <c r="AE149"/>
      <c r="AF149"/>
    </row>
    <row r="150" spans="1:32" s="211" customFormat="1" ht="28" customHeight="1" thickBot="1" x14ac:dyDescent="0.4">
      <c r="A150" s="129"/>
      <c r="B150" s="199"/>
      <c r="C150" s="243"/>
      <c r="D150" s="200"/>
      <c r="E150" s="201"/>
      <c r="F150" s="202"/>
      <c r="G150" s="202"/>
      <c r="H150" s="202"/>
      <c r="I150" s="202"/>
      <c r="J150" s="129"/>
      <c r="K150" s="134"/>
      <c r="L150" s="129"/>
      <c r="M150" s="134"/>
      <c r="N150" s="129"/>
      <c r="O150" s="134"/>
      <c r="P150" s="129"/>
      <c r="Q150" s="134"/>
      <c r="R150" s="134"/>
      <c r="S150" s="134"/>
      <c r="T150" s="129"/>
      <c r="U150" s="346"/>
      <c r="V150" s="346"/>
      <c r="W150" s="346"/>
      <c r="X150" s="346"/>
      <c r="Z150"/>
      <c r="AA150"/>
      <c r="AB150"/>
      <c r="AC150"/>
      <c r="AD150"/>
      <c r="AE150"/>
      <c r="AF150"/>
    </row>
    <row r="151" spans="1:32" s="364" customFormat="1" ht="36" customHeight="1" thickTop="1" x14ac:dyDescent="0.35">
      <c r="A151" s="135"/>
      <c r="B151" s="123"/>
      <c r="C151" s="236" t="s">
        <v>35</v>
      </c>
      <c r="D151" s="124" t="s">
        <v>198</v>
      </c>
      <c r="E151" s="124"/>
      <c r="F151" s="124"/>
      <c r="G151" s="124"/>
      <c r="H151" s="124"/>
      <c r="I151" s="124"/>
      <c r="J151" s="135"/>
      <c r="K151" s="135"/>
      <c r="L151" s="135"/>
      <c r="M151" s="135"/>
      <c r="N151" s="135"/>
      <c r="O151" s="135"/>
      <c r="P151" s="135"/>
      <c r="Q151" s="135"/>
      <c r="R151" s="135"/>
      <c r="S151" s="135"/>
      <c r="T151" s="135"/>
      <c r="U151" s="387"/>
      <c r="V151" s="387"/>
      <c r="W151" s="387"/>
      <c r="X151" s="387"/>
      <c r="Y151" s="380"/>
      <c r="Z151"/>
      <c r="AA151"/>
      <c r="AB151"/>
      <c r="AC151"/>
      <c r="AD151"/>
      <c r="AE151"/>
      <c r="AF151"/>
    </row>
    <row r="152" spans="1:32" s="135" customFormat="1" ht="36" customHeight="1" x14ac:dyDescent="0.35">
      <c r="A152" s="138"/>
      <c r="B152" s="203"/>
      <c r="C152" s="241"/>
      <c r="D152" s="932" t="s">
        <v>199</v>
      </c>
      <c r="E152" s="932"/>
      <c r="F152" s="932"/>
      <c r="G152" s="932"/>
      <c r="H152" s="932"/>
      <c r="I152" s="932"/>
      <c r="J152" s="138"/>
      <c r="K152" s="143"/>
      <c r="L152" s="138"/>
      <c r="M152" s="143"/>
      <c r="N152" s="138"/>
      <c r="O152" s="143"/>
      <c r="P152" s="138"/>
      <c r="Q152" s="143"/>
      <c r="R152" s="143"/>
      <c r="S152" s="143"/>
      <c r="T152" s="138"/>
      <c r="U152" s="340"/>
      <c r="V152" s="340"/>
      <c r="W152" s="340"/>
      <c r="X152" s="340"/>
      <c r="Z152"/>
      <c r="AA152"/>
      <c r="AB152"/>
      <c r="AC152"/>
      <c r="AD152"/>
      <c r="AE152"/>
      <c r="AF152"/>
    </row>
    <row r="153" spans="1:32" s="138" customFormat="1" ht="34" customHeight="1" x14ac:dyDescent="0.35">
      <c r="B153" s="203"/>
      <c r="C153" s="241"/>
      <c r="D153" s="932"/>
      <c r="E153" s="932"/>
      <c r="F153" s="932"/>
      <c r="G153" s="932"/>
      <c r="H153" s="932"/>
      <c r="I153" s="932"/>
      <c r="K153" s="143"/>
      <c r="M153" s="143"/>
      <c r="O153" s="143"/>
      <c r="Q153" s="143"/>
      <c r="R153" s="143"/>
      <c r="S153" s="143"/>
      <c r="U153" s="333"/>
      <c r="V153" s="333"/>
      <c r="W153" s="333"/>
      <c r="X153" s="333"/>
      <c r="Z153"/>
      <c r="AA153"/>
      <c r="AB153"/>
      <c r="AC153"/>
      <c r="AD153"/>
      <c r="AE153"/>
      <c r="AF153"/>
    </row>
    <row r="154" spans="1:32" s="138" customFormat="1" ht="31" customHeight="1" x14ac:dyDescent="0.35">
      <c r="B154" s="203"/>
      <c r="C154" s="241"/>
      <c r="D154" s="273" t="s">
        <v>200</v>
      </c>
      <c r="E154" s="256"/>
      <c r="F154" s="279"/>
      <c r="G154" s="277"/>
      <c r="H154" s="277"/>
      <c r="I154" s="294" t="s">
        <v>24</v>
      </c>
      <c r="K154" s="143"/>
      <c r="M154" s="143"/>
      <c r="O154" s="143"/>
      <c r="Q154" s="143"/>
      <c r="R154" s="143"/>
      <c r="S154" s="143"/>
      <c r="U154" s="333" t="s">
        <v>201</v>
      </c>
      <c r="V154" s="333" t="str">
        <f>CONCATENATE(V155,W155,V156,W156,V157,W157,V158,W158,V159,W159,V160,W160,V161,W161,V162,W162,V163,W163,V164)</f>
        <v>;;;;;;;;;</v>
      </c>
      <c r="W154" s="333"/>
      <c r="X154" s="333"/>
      <c r="Z154"/>
      <c r="AA154"/>
      <c r="AB154"/>
      <c r="AC154"/>
      <c r="AD154"/>
      <c r="AE154"/>
      <c r="AF154"/>
    </row>
    <row r="155" spans="1:32" s="129" customFormat="1" ht="15.75" customHeight="1" thickBot="1" x14ac:dyDescent="0.4">
      <c r="A155" s="138"/>
      <c r="B155" s="203"/>
      <c r="C155" s="244"/>
      <c r="D155" s="285" t="s">
        <v>202</v>
      </c>
      <c r="E155" s="286"/>
      <c r="F155" s="287"/>
      <c r="G155" s="274"/>
      <c r="H155" s="80"/>
      <c r="I155" s="878"/>
      <c r="J155" s="878"/>
      <c r="K155" s="878"/>
      <c r="L155" s="878"/>
      <c r="M155" s="878"/>
      <c r="N155" s="138"/>
      <c r="O155" s="143"/>
      <c r="P155" s="138"/>
      <c r="Q155" s="143"/>
      <c r="R155" s="143"/>
      <c r="S155" s="143"/>
      <c r="T155" s="138"/>
      <c r="U155" s="331"/>
      <c r="V155" s="331" t="str">
        <f>IF(G155="X",D155,"")</f>
        <v/>
      </c>
      <c r="W155" s="331" t="s">
        <v>131</v>
      </c>
      <c r="X155" s="331"/>
      <c r="Z155"/>
      <c r="AA155"/>
      <c r="AB155"/>
      <c r="AC155"/>
      <c r="AD155"/>
      <c r="AE155"/>
      <c r="AF155"/>
    </row>
    <row r="156" spans="1:32" s="166" customFormat="1" ht="15.75" customHeight="1" thickTop="1" thickBot="1" x14ac:dyDescent="0.4">
      <c r="A156" s="138"/>
      <c r="B156" s="203"/>
      <c r="C156" s="244"/>
      <c r="D156" s="285" t="s">
        <v>203</v>
      </c>
      <c r="E156" s="286"/>
      <c r="F156" s="287"/>
      <c r="G156" s="274"/>
      <c r="H156" s="80"/>
      <c r="I156" s="878"/>
      <c r="J156" s="878"/>
      <c r="K156" s="878"/>
      <c r="L156" s="878"/>
      <c r="M156" s="878"/>
      <c r="N156" s="138"/>
      <c r="O156" s="143"/>
      <c r="P156" s="138"/>
      <c r="Q156" s="143"/>
      <c r="R156" s="143"/>
      <c r="S156" s="143"/>
      <c r="T156" s="138"/>
      <c r="U156" s="339"/>
      <c r="V156" s="331" t="str">
        <f t="shared" ref="V156:V163" si="3">IF(G156="X",D156,"")</f>
        <v/>
      </c>
      <c r="W156" s="331" t="s">
        <v>131</v>
      </c>
      <c r="X156" s="339"/>
      <c r="Z156"/>
      <c r="AA156"/>
      <c r="AB156"/>
      <c r="AC156"/>
      <c r="AD156"/>
      <c r="AE156"/>
      <c r="AF156"/>
    </row>
    <row r="157" spans="1:32" s="166" customFormat="1" ht="15.75" customHeight="1" thickTop="1" thickBot="1" x14ac:dyDescent="0.4">
      <c r="A157" s="138"/>
      <c r="B157" s="203"/>
      <c r="C157" s="244"/>
      <c r="D157" s="285" t="s">
        <v>204</v>
      </c>
      <c r="E157" s="286"/>
      <c r="F157" s="287"/>
      <c r="G157" s="274"/>
      <c r="H157" s="80"/>
      <c r="I157" s="878"/>
      <c r="J157" s="878"/>
      <c r="K157" s="878"/>
      <c r="L157" s="878"/>
      <c r="M157" s="878"/>
      <c r="N157" s="138"/>
      <c r="O157" s="143"/>
      <c r="P157" s="138"/>
      <c r="Q157" s="143"/>
      <c r="R157" s="143"/>
      <c r="S157" s="143"/>
      <c r="T157" s="138"/>
      <c r="U157" s="339"/>
      <c r="V157" s="331" t="str">
        <f t="shared" si="3"/>
        <v/>
      </c>
      <c r="W157" s="331" t="s">
        <v>131</v>
      </c>
      <c r="X157" s="339"/>
      <c r="Z157"/>
      <c r="AA157"/>
      <c r="AB157"/>
      <c r="AC157"/>
      <c r="AD157"/>
      <c r="AE157"/>
      <c r="AF157"/>
    </row>
    <row r="158" spans="1:32" s="138" customFormat="1" ht="15.75" customHeight="1" thickTop="1" thickBot="1" x14ac:dyDescent="0.4">
      <c r="B158" s="203"/>
      <c r="C158" s="244"/>
      <c r="D158" s="285" t="s">
        <v>205</v>
      </c>
      <c r="E158" s="286"/>
      <c r="F158" s="287"/>
      <c r="G158" s="274"/>
      <c r="H158" s="80"/>
      <c r="I158" s="878"/>
      <c r="J158" s="878"/>
      <c r="K158" s="878"/>
      <c r="L158" s="878"/>
      <c r="M158" s="878"/>
      <c r="O158" s="143"/>
      <c r="Q158" s="143"/>
      <c r="R158" s="143"/>
      <c r="S158" s="143"/>
      <c r="U158" s="333"/>
      <c r="V158" s="331" t="str">
        <f t="shared" si="3"/>
        <v/>
      </c>
      <c r="W158" s="331" t="s">
        <v>131</v>
      </c>
      <c r="X158" s="333"/>
      <c r="Z158"/>
      <c r="AA158"/>
      <c r="AB158"/>
      <c r="AC158"/>
      <c r="AD158"/>
      <c r="AE158"/>
      <c r="AF158"/>
    </row>
    <row r="159" spans="1:32" s="138" customFormat="1" ht="15.75" customHeight="1" thickTop="1" thickBot="1" x14ac:dyDescent="0.4">
      <c r="B159" s="203"/>
      <c r="C159" s="244"/>
      <c r="D159" s="285" t="s">
        <v>206</v>
      </c>
      <c r="E159" s="286"/>
      <c r="F159" s="287"/>
      <c r="G159" s="274"/>
      <c r="H159" s="80"/>
      <c r="I159" s="878"/>
      <c r="J159" s="878"/>
      <c r="K159" s="878"/>
      <c r="L159" s="878"/>
      <c r="M159" s="878"/>
      <c r="O159" s="143"/>
      <c r="Q159" s="143"/>
      <c r="R159" s="143"/>
      <c r="S159" s="143"/>
      <c r="U159" s="333"/>
      <c r="V159" s="331" t="str">
        <f t="shared" si="3"/>
        <v/>
      </c>
      <c r="W159" s="331" t="s">
        <v>131</v>
      </c>
      <c r="X159" s="333"/>
      <c r="Z159"/>
      <c r="AA159"/>
      <c r="AB159"/>
      <c r="AC159"/>
      <c r="AD159"/>
      <c r="AE159"/>
      <c r="AF159"/>
    </row>
    <row r="160" spans="1:32" s="129" customFormat="1" ht="15.75" customHeight="1" thickTop="1" thickBot="1" x14ac:dyDescent="0.4">
      <c r="A160" s="138"/>
      <c r="B160" s="203"/>
      <c r="C160" s="244"/>
      <c r="D160" s="285" t="s">
        <v>207</v>
      </c>
      <c r="E160" s="286"/>
      <c r="F160" s="287"/>
      <c r="G160" s="274"/>
      <c r="H160" s="80"/>
      <c r="I160" s="878"/>
      <c r="J160" s="878"/>
      <c r="K160" s="878"/>
      <c r="L160" s="878"/>
      <c r="M160" s="878"/>
      <c r="N160" s="138"/>
      <c r="O160" s="143"/>
      <c r="P160" s="138"/>
      <c r="Q160" s="143"/>
      <c r="R160" s="143"/>
      <c r="S160" s="143"/>
      <c r="T160" s="138"/>
      <c r="U160" s="331"/>
      <c r="V160" s="331" t="str">
        <f t="shared" si="3"/>
        <v/>
      </c>
      <c r="W160" s="331" t="s">
        <v>131</v>
      </c>
      <c r="X160" s="331"/>
      <c r="Z160"/>
      <c r="AA160"/>
      <c r="AB160"/>
      <c r="AC160"/>
      <c r="AD160"/>
      <c r="AE160"/>
      <c r="AF160"/>
    </row>
    <row r="161" spans="1:32" s="166" customFormat="1" ht="15.75" customHeight="1" thickTop="1" thickBot="1" x14ac:dyDescent="0.4">
      <c r="A161" s="138"/>
      <c r="B161" s="203"/>
      <c r="C161" s="244"/>
      <c r="D161" s="285" t="s">
        <v>208</v>
      </c>
      <c r="E161" s="286"/>
      <c r="F161" s="287"/>
      <c r="G161" s="274"/>
      <c r="H161" s="80"/>
      <c r="I161" s="878"/>
      <c r="J161" s="878"/>
      <c r="K161" s="878"/>
      <c r="L161" s="878"/>
      <c r="M161" s="878"/>
      <c r="N161" s="138"/>
      <c r="O161" s="143"/>
      <c r="P161" s="138"/>
      <c r="Q161" s="143"/>
      <c r="R161" s="143"/>
      <c r="S161" s="143"/>
      <c r="T161" s="138"/>
      <c r="U161" s="339"/>
      <c r="V161" s="331" t="str">
        <f t="shared" si="3"/>
        <v/>
      </c>
      <c r="W161" s="331" t="s">
        <v>131</v>
      </c>
      <c r="X161" s="339"/>
      <c r="Z161"/>
      <c r="AA161"/>
      <c r="AB161"/>
      <c r="AC161"/>
      <c r="AD161"/>
      <c r="AE161"/>
      <c r="AF161"/>
    </row>
    <row r="162" spans="1:32" s="135" customFormat="1" ht="15.75" customHeight="1" thickTop="1" thickBot="1" x14ac:dyDescent="0.4">
      <c r="A162" s="138"/>
      <c r="B162" s="203"/>
      <c r="C162" s="244"/>
      <c r="D162" s="285" t="s">
        <v>209</v>
      </c>
      <c r="E162" s="286"/>
      <c r="F162" s="287"/>
      <c r="G162" s="274"/>
      <c r="H162" s="80"/>
      <c r="I162" s="878"/>
      <c r="J162" s="878"/>
      <c r="K162" s="878"/>
      <c r="L162" s="878"/>
      <c r="M162" s="878"/>
      <c r="N162" s="138"/>
      <c r="O162" s="143"/>
      <c r="P162" s="138"/>
      <c r="Q162" s="143"/>
      <c r="R162" s="143"/>
      <c r="S162" s="143"/>
      <c r="T162" s="138"/>
      <c r="U162" s="340"/>
      <c r="V162" s="331" t="str">
        <f t="shared" si="3"/>
        <v/>
      </c>
      <c r="W162" s="331" t="s">
        <v>131</v>
      </c>
      <c r="X162" s="340"/>
      <c r="Z162"/>
      <c r="AA162"/>
      <c r="AB162"/>
      <c r="AC162"/>
      <c r="AD162"/>
      <c r="AE162"/>
      <c r="AF162"/>
    </row>
    <row r="163" spans="1:32" s="138" customFormat="1" ht="15.75" customHeight="1" thickTop="1" thickBot="1" x14ac:dyDescent="0.4">
      <c r="B163" s="203"/>
      <c r="C163" s="244"/>
      <c r="D163" s="285" t="s">
        <v>210</v>
      </c>
      <c r="E163" s="286"/>
      <c r="F163" s="287"/>
      <c r="G163" s="274"/>
      <c r="H163" s="80"/>
      <c r="I163" s="878"/>
      <c r="J163" s="878"/>
      <c r="K163" s="878"/>
      <c r="L163" s="878"/>
      <c r="M163" s="878"/>
      <c r="O163" s="143"/>
      <c r="Q163" s="143"/>
      <c r="R163" s="143"/>
      <c r="S163" s="143"/>
      <c r="U163" s="333"/>
      <c r="V163" s="331" t="str">
        <f t="shared" si="3"/>
        <v/>
      </c>
      <c r="W163" s="331" t="s">
        <v>131</v>
      </c>
      <c r="X163" s="333"/>
      <c r="Z163"/>
      <c r="AA163"/>
      <c r="AB163"/>
      <c r="AC163"/>
      <c r="AD163"/>
      <c r="AE163"/>
      <c r="AF163"/>
    </row>
    <row r="164" spans="1:32" s="138" customFormat="1" ht="15.75" customHeight="1" thickTop="1" thickBot="1" x14ac:dyDescent="0.4">
      <c r="B164" s="203"/>
      <c r="C164" s="244"/>
      <c r="D164" s="288" t="s">
        <v>211</v>
      </c>
      <c r="E164" s="289"/>
      <c r="F164" s="290"/>
      <c r="G164" s="274"/>
      <c r="H164" s="80"/>
      <c r="I164" s="878"/>
      <c r="J164" s="878"/>
      <c r="K164" s="878"/>
      <c r="L164" s="878"/>
      <c r="M164" s="878"/>
      <c r="O164" s="143"/>
      <c r="Q164" s="143"/>
      <c r="R164" s="143"/>
      <c r="S164" s="143"/>
      <c r="U164" s="333"/>
      <c r="V164" s="331" t="str">
        <f>IF(G164="X",D164,"")</f>
        <v/>
      </c>
      <c r="W164" s="333"/>
      <c r="X164" s="333"/>
      <c r="Z164"/>
      <c r="AA164"/>
      <c r="AB164"/>
      <c r="AC164"/>
      <c r="AD164"/>
      <c r="AE164"/>
      <c r="AF164"/>
    </row>
    <row r="165" spans="1:32" s="138" customFormat="1" ht="31" customHeight="1" thickTop="1" thickBot="1" x14ac:dyDescent="0.4">
      <c r="B165" s="203"/>
      <c r="C165" s="244"/>
      <c r="D165" s="715" t="s">
        <v>212</v>
      </c>
      <c r="E165" s="256"/>
      <c r="F165" s="279"/>
      <c r="G165" s="278"/>
      <c r="H165" s="80"/>
      <c r="I165" s="878"/>
      <c r="J165" s="878"/>
      <c r="K165" s="878"/>
      <c r="L165" s="878"/>
      <c r="M165" s="878"/>
      <c r="O165" s="143"/>
      <c r="Q165" s="143"/>
      <c r="R165" s="143"/>
      <c r="S165" s="143"/>
      <c r="U165" s="333" t="s">
        <v>213</v>
      </c>
      <c r="V165" s="331" t="str">
        <f>CONCATENATE(V166,W166,V167,W167,V168,W168,V169,W169,V170)</f>
        <v>;;;;</v>
      </c>
      <c r="W165" s="333"/>
      <c r="X165" s="333"/>
      <c r="Z165"/>
      <c r="AA165"/>
      <c r="AB165"/>
      <c r="AC165"/>
      <c r="AD165"/>
      <c r="AE165"/>
      <c r="AF165"/>
    </row>
    <row r="166" spans="1:32" s="138" customFormat="1" ht="15.75" customHeight="1" thickTop="1" thickBot="1" x14ac:dyDescent="0.4">
      <c r="B166" s="203"/>
      <c r="C166" s="244"/>
      <c r="D166" s="264" t="s">
        <v>214</v>
      </c>
      <c r="E166" s="283"/>
      <c r="F166" s="284"/>
      <c r="G166" s="274"/>
      <c r="H166" s="80"/>
      <c r="I166" s="878"/>
      <c r="J166" s="878"/>
      <c r="K166" s="878"/>
      <c r="L166" s="878"/>
      <c r="M166" s="878"/>
      <c r="O166" s="143"/>
      <c r="Q166" s="143"/>
      <c r="R166" s="143"/>
      <c r="S166" s="143"/>
      <c r="U166" s="333"/>
      <c r="V166" s="331" t="str">
        <f t="shared" ref="V166:V177" si="4">IF(G166="X",D166,"")</f>
        <v/>
      </c>
      <c r="W166" s="333" t="s">
        <v>131</v>
      </c>
      <c r="X166" s="333"/>
      <c r="Z166"/>
      <c r="AA166"/>
      <c r="AB166"/>
      <c r="AC166"/>
      <c r="AD166"/>
      <c r="AE166"/>
      <c r="AF166"/>
    </row>
    <row r="167" spans="1:32" s="138" customFormat="1" ht="15.75" customHeight="1" thickTop="1" thickBot="1" x14ac:dyDescent="0.4">
      <c r="B167" s="203"/>
      <c r="C167" s="244"/>
      <c r="D167" s="265" t="s">
        <v>215</v>
      </c>
      <c r="E167" s="286"/>
      <c r="F167" s="287"/>
      <c r="G167" s="274"/>
      <c r="H167" s="80"/>
      <c r="I167" s="878"/>
      <c r="J167" s="878"/>
      <c r="K167" s="878"/>
      <c r="L167" s="878"/>
      <c r="M167" s="878"/>
      <c r="O167" s="143"/>
      <c r="Q167" s="143"/>
      <c r="R167" s="143"/>
      <c r="S167" s="143"/>
      <c r="U167" s="333"/>
      <c r="V167" s="331" t="str">
        <f t="shared" si="4"/>
        <v/>
      </c>
      <c r="W167" s="333" t="s">
        <v>131</v>
      </c>
      <c r="X167" s="333"/>
      <c r="Z167"/>
      <c r="AA167"/>
      <c r="AB167"/>
      <c r="AC167"/>
      <c r="AD167"/>
      <c r="AE167"/>
      <c r="AF167"/>
    </row>
    <row r="168" spans="1:32" s="129" customFormat="1" ht="15.75" customHeight="1" thickTop="1" thickBot="1" x14ac:dyDescent="0.4">
      <c r="A168" s="138"/>
      <c r="B168" s="203"/>
      <c r="C168" s="244"/>
      <c r="D168" s="265" t="s">
        <v>216</v>
      </c>
      <c r="E168" s="286"/>
      <c r="F168" s="287"/>
      <c r="G168" s="274"/>
      <c r="H168" s="80"/>
      <c r="I168" s="878"/>
      <c r="J168" s="878"/>
      <c r="K168" s="878"/>
      <c r="L168" s="878"/>
      <c r="M168" s="878"/>
      <c r="N168" s="138"/>
      <c r="O168" s="143"/>
      <c r="P168" s="138"/>
      <c r="Q168" s="143"/>
      <c r="R168" s="143"/>
      <c r="S168" s="143"/>
      <c r="T168" s="138"/>
      <c r="U168" s="331"/>
      <c r="V168" s="331" t="str">
        <f t="shared" si="4"/>
        <v/>
      </c>
      <c r="W168" s="333" t="s">
        <v>131</v>
      </c>
      <c r="X168" s="331"/>
      <c r="Z168"/>
      <c r="AA168"/>
      <c r="AB168"/>
      <c r="AC168"/>
      <c r="AD168"/>
      <c r="AE168"/>
      <c r="AF168"/>
    </row>
    <row r="169" spans="1:32" s="135" customFormat="1" ht="15.75" customHeight="1" thickTop="1" thickBot="1" x14ac:dyDescent="0.4">
      <c r="A169" s="138"/>
      <c r="B169" s="203"/>
      <c r="C169" s="244"/>
      <c r="D169" s="265" t="s">
        <v>217</v>
      </c>
      <c r="E169" s="286"/>
      <c r="F169" s="287"/>
      <c r="G169" s="274"/>
      <c r="H169" s="80"/>
      <c r="I169" s="878"/>
      <c r="J169" s="878"/>
      <c r="K169" s="878"/>
      <c r="L169" s="878"/>
      <c r="M169" s="878"/>
      <c r="N169" s="138"/>
      <c r="O169" s="143"/>
      <c r="P169" s="138"/>
      <c r="Q169" s="143"/>
      <c r="R169" s="143"/>
      <c r="S169" s="143"/>
      <c r="T169" s="138"/>
      <c r="U169" s="340"/>
      <c r="V169" s="331" t="str">
        <f t="shared" si="4"/>
        <v/>
      </c>
      <c r="W169" s="333" t="s">
        <v>131</v>
      </c>
      <c r="X169" s="340"/>
      <c r="Z169"/>
      <c r="AA169"/>
      <c r="AB169"/>
      <c r="AC169"/>
      <c r="AD169"/>
      <c r="AE169"/>
      <c r="AF169"/>
    </row>
    <row r="170" spans="1:32" s="138" customFormat="1" ht="15.75" customHeight="1" thickTop="1" thickBot="1" x14ac:dyDescent="0.4">
      <c r="B170" s="203"/>
      <c r="C170" s="244"/>
      <c r="D170" s="266" t="s">
        <v>218</v>
      </c>
      <c r="E170" s="289"/>
      <c r="F170" s="290"/>
      <c r="G170" s="274"/>
      <c r="H170" s="80"/>
      <c r="I170" s="878"/>
      <c r="J170" s="878"/>
      <c r="K170" s="878"/>
      <c r="L170" s="878"/>
      <c r="M170" s="878"/>
      <c r="O170" s="143"/>
      <c r="Q170" s="143"/>
      <c r="R170" s="143"/>
      <c r="S170" s="143"/>
      <c r="U170" s="333"/>
      <c r="V170" s="331" t="str">
        <f t="shared" si="4"/>
        <v/>
      </c>
      <c r="W170" s="333"/>
      <c r="X170" s="333"/>
      <c r="Z170"/>
      <c r="AA170"/>
      <c r="AB170"/>
      <c r="AC170"/>
      <c r="AD170"/>
      <c r="AE170"/>
      <c r="AF170"/>
    </row>
    <row r="171" spans="1:32" s="138" customFormat="1" ht="31" customHeight="1" thickTop="1" thickBot="1" x14ac:dyDescent="0.4">
      <c r="B171" s="203"/>
      <c r="C171" s="245"/>
      <c r="D171" s="273" t="s">
        <v>219</v>
      </c>
      <c r="E171" s="281"/>
      <c r="F171" s="279"/>
      <c r="G171" s="155"/>
      <c r="H171" s="80"/>
      <c r="I171" s="878"/>
      <c r="J171" s="878"/>
      <c r="K171" s="878"/>
      <c r="L171" s="878"/>
      <c r="M171" s="878"/>
      <c r="O171" s="143"/>
      <c r="Q171" s="143"/>
      <c r="R171" s="143"/>
      <c r="S171" s="143"/>
      <c r="U171" s="333" t="s">
        <v>220</v>
      </c>
      <c r="V171" s="331" t="str">
        <f>CONCATENATE(V172,W172,V173,W173,V174,W174,V175,W175,V176,W176,V177)</f>
        <v>;;;;;</v>
      </c>
      <c r="W171" s="333"/>
      <c r="X171" s="333"/>
      <c r="Z171"/>
      <c r="AA171"/>
      <c r="AB171"/>
      <c r="AC171"/>
      <c r="AD171"/>
      <c r="AE171"/>
      <c r="AF171"/>
    </row>
    <row r="172" spans="1:32" s="365" customFormat="1" ht="15.75" customHeight="1" thickTop="1" thickBot="1" x14ac:dyDescent="0.4">
      <c r="A172" s="138"/>
      <c r="B172" s="203"/>
      <c r="C172" s="244"/>
      <c r="D172" s="936" t="s">
        <v>221</v>
      </c>
      <c r="E172" s="936"/>
      <c r="F172" s="937"/>
      <c r="G172" s="274"/>
      <c r="H172" s="80"/>
      <c r="I172" s="878"/>
      <c r="J172" s="878"/>
      <c r="K172" s="878"/>
      <c r="L172" s="878"/>
      <c r="M172" s="878"/>
      <c r="N172" s="138"/>
      <c r="O172" s="143"/>
      <c r="P172" s="138"/>
      <c r="Q172" s="143"/>
      <c r="R172" s="143"/>
      <c r="S172" s="143"/>
      <c r="T172" s="138"/>
      <c r="U172" s="395"/>
      <c r="V172" s="331" t="str">
        <f t="shared" si="4"/>
        <v/>
      </c>
      <c r="W172" s="395" t="s">
        <v>131</v>
      </c>
      <c r="X172" s="395"/>
      <c r="Y172" s="393"/>
      <c r="Z172"/>
      <c r="AA172"/>
      <c r="AB172"/>
      <c r="AC172"/>
      <c r="AD172"/>
      <c r="AE172"/>
      <c r="AF172"/>
    </row>
    <row r="173" spans="1:32" s="135" customFormat="1" ht="15.75" customHeight="1" thickTop="1" thickBot="1" x14ac:dyDescent="0.4">
      <c r="A173" s="138"/>
      <c r="B173" s="203"/>
      <c r="C173" s="244"/>
      <c r="D173" s="265" t="s">
        <v>222</v>
      </c>
      <c r="E173" s="291"/>
      <c r="F173" s="287"/>
      <c r="G173" s="274"/>
      <c r="H173" s="80"/>
      <c r="I173" s="878"/>
      <c r="J173" s="878"/>
      <c r="K173" s="878"/>
      <c r="L173" s="878"/>
      <c r="M173" s="878"/>
      <c r="N173" s="138"/>
      <c r="O173" s="143"/>
      <c r="P173" s="138"/>
      <c r="Q173" s="143"/>
      <c r="R173" s="143"/>
      <c r="S173" s="143"/>
      <c r="T173" s="138"/>
      <c r="U173" s="340"/>
      <c r="V173" s="331" t="str">
        <f t="shared" si="4"/>
        <v/>
      </c>
      <c r="W173" s="395" t="s">
        <v>131</v>
      </c>
      <c r="X173" s="340"/>
      <c r="Z173"/>
      <c r="AA173"/>
      <c r="AB173"/>
      <c r="AC173"/>
      <c r="AD173"/>
      <c r="AE173"/>
      <c r="AF173"/>
    </row>
    <row r="174" spans="1:32" s="138" customFormat="1" ht="15.75" customHeight="1" thickTop="1" thickBot="1" x14ac:dyDescent="0.4">
      <c r="B174" s="203"/>
      <c r="C174" s="244"/>
      <c r="D174" s="265" t="s">
        <v>223</v>
      </c>
      <c r="E174" s="291"/>
      <c r="F174" s="287"/>
      <c r="G174" s="274"/>
      <c r="H174" s="80"/>
      <c r="I174" s="878"/>
      <c r="J174" s="878"/>
      <c r="K174" s="878"/>
      <c r="L174" s="878"/>
      <c r="M174" s="878"/>
      <c r="O174" s="143"/>
      <c r="Q174" s="143"/>
      <c r="R174" s="143"/>
      <c r="S174" s="143"/>
      <c r="U174" s="333"/>
      <c r="V174" s="331" t="str">
        <f t="shared" si="4"/>
        <v/>
      </c>
      <c r="W174" s="395" t="s">
        <v>131</v>
      </c>
      <c r="X174" s="333"/>
      <c r="Z174"/>
      <c r="AA174"/>
      <c r="AB174"/>
      <c r="AC174"/>
      <c r="AD174"/>
      <c r="AE174"/>
      <c r="AF174"/>
    </row>
    <row r="175" spans="1:32" s="138" customFormat="1" ht="15.75" customHeight="1" thickTop="1" thickBot="1" x14ac:dyDescent="0.4">
      <c r="B175" s="203"/>
      <c r="C175" s="244"/>
      <c r="D175" s="265" t="s">
        <v>224</v>
      </c>
      <c r="E175" s="291"/>
      <c r="F175" s="287"/>
      <c r="G175" s="274"/>
      <c r="H175" s="80"/>
      <c r="I175" s="878"/>
      <c r="J175" s="878"/>
      <c r="K175" s="878"/>
      <c r="L175" s="878"/>
      <c r="M175" s="878"/>
      <c r="O175" s="143"/>
      <c r="Q175" s="143"/>
      <c r="R175" s="143"/>
      <c r="S175" s="143"/>
      <c r="U175" s="333"/>
      <c r="V175" s="331" t="str">
        <f t="shared" si="4"/>
        <v/>
      </c>
      <c r="W175" s="395" t="s">
        <v>131</v>
      </c>
      <c r="X175" s="333"/>
      <c r="Z175"/>
      <c r="AA175"/>
      <c r="AB175"/>
      <c r="AC175"/>
      <c r="AD175"/>
      <c r="AE175"/>
      <c r="AF175"/>
    </row>
    <row r="176" spans="1:32" s="138" customFormat="1" ht="15.75" customHeight="1" thickTop="1" thickBot="1" x14ac:dyDescent="0.4">
      <c r="B176" s="203"/>
      <c r="C176" s="244"/>
      <c r="D176" s="265" t="s">
        <v>225</v>
      </c>
      <c r="E176" s="291"/>
      <c r="F176" s="287"/>
      <c r="G176" s="274"/>
      <c r="H176" s="80"/>
      <c r="I176" s="878"/>
      <c r="J176" s="878"/>
      <c r="K176" s="878"/>
      <c r="L176" s="878"/>
      <c r="M176" s="878"/>
      <c r="O176" s="143"/>
      <c r="Q176" s="143"/>
      <c r="R176" s="143"/>
      <c r="S176" s="143"/>
      <c r="U176" s="333"/>
      <c r="V176" s="331" t="str">
        <f t="shared" si="4"/>
        <v/>
      </c>
      <c r="W176" s="395" t="s">
        <v>131</v>
      </c>
      <c r="X176" s="333"/>
      <c r="Z176"/>
      <c r="AA176"/>
      <c r="AB176"/>
      <c r="AC176"/>
      <c r="AD176"/>
      <c r="AE176"/>
      <c r="AF176"/>
    </row>
    <row r="177" spans="1:32" s="211" customFormat="1" ht="15.75" customHeight="1" thickTop="1" thickBot="1" x14ac:dyDescent="0.4">
      <c r="A177" s="138"/>
      <c r="B177" s="115"/>
      <c r="C177" s="241"/>
      <c r="D177" s="266" t="s">
        <v>226</v>
      </c>
      <c r="E177" s="292"/>
      <c r="F177" s="290"/>
      <c r="G177" s="274"/>
      <c r="H177" s="80"/>
      <c r="I177" s="878"/>
      <c r="J177" s="878"/>
      <c r="K177" s="878"/>
      <c r="L177" s="878"/>
      <c r="M177" s="878"/>
      <c r="N177" s="138"/>
      <c r="O177" s="143"/>
      <c r="P177" s="138"/>
      <c r="Q177" s="143"/>
      <c r="R177" s="143"/>
      <c r="S177" s="143"/>
      <c r="T177" s="138"/>
      <c r="U177" s="346"/>
      <c r="V177" s="331" t="str">
        <f t="shared" si="4"/>
        <v/>
      </c>
      <c r="W177" s="346"/>
      <c r="X177" s="346"/>
      <c r="Z177"/>
      <c r="AA177"/>
      <c r="AB177"/>
      <c r="AC177"/>
      <c r="AD177"/>
      <c r="AE177"/>
      <c r="AF177"/>
    </row>
    <row r="178" spans="1:32" s="351" customFormat="1" ht="25.5" customHeight="1" thickTop="1" thickBot="1" x14ac:dyDescent="0.4">
      <c r="A178" s="129"/>
      <c r="B178" s="120"/>
      <c r="C178" s="246"/>
      <c r="D178" s="231"/>
      <c r="E178" s="207"/>
      <c r="F178" s="208"/>
      <c r="G178" s="209"/>
      <c r="H178" s="209"/>
      <c r="I178" s="209"/>
      <c r="J178" s="129"/>
      <c r="K178" s="134"/>
      <c r="L178" s="129"/>
      <c r="M178" s="134"/>
      <c r="N178" s="129"/>
      <c r="O178" s="134"/>
      <c r="P178" s="129"/>
      <c r="Q178" s="134"/>
      <c r="R178" s="134"/>
      <c r="S178" s="134"/>
      <c r="T178" s="129"/>
      <c r="U178" s="352"/>
      <c r="V178" s="352"/>
      <c r="W178" s="352"/>
      <c r="X178" s="352"/>
      <c r="Z178"/>
      <c r="AA178"/>
      <c r="AB178"/>
      <c r="AC178"/>
      <c r="AD178"/>
      <c r="AE178"/>
      <c r="AF178"/>
    </row>
    <row r="179" spans="1:32" s="135" customFormat="1" ht="36" customHeight="1" thickTop="1" x14ac:dyDescent="0.35">
      <c r="B179" s="123"/>
      <c r="C179" s="236" t="s">
        <v>38</v>
      </c>
      <c r="D179" s="124" t="s">
        <v>227</v>
      </c>
      <c r="E179" s="124"/>
      <c r="F179" s="124"/>
      <c r="G179" s="124"/>
      <c r="H179" s="124"/>
      <c r="I179" s="124"/>
      <c r="U179" s="340"/>
      <c r="V179" s="340"/>
      <c r="W179" s="340"/>
      <c r="X179" s="340"/>
      <c r="Z179"/>
      <c r="AA179"/>
      <c r="AB179"/>
      <c r="AC179"/>
      <c r="AD179"/>
      <c r="AE179"/>
      <c r="AF179"/>
    </row>
    <row r="180" spans="1:32" s="138" customFormat="1" ht="50.25" customHeight="1" x14ac:dyDescent="0.35">
      <c r="B180" s="115"/>
      <c r="C180" s="241"/>
      <c r="D180" s="932" t="s">
        <v>228</v>
      </c>
      <c r="E180" s="932"/>
      <c r="F180" s="932"/>
      <c r="G180" s="932"/>
      <c r="H180" s="851"/>
      <c r="I180" s="294" t="s">
        <v>24</v>
      </c>
      <c r="J180" s="135"/>
      <c r="K180" s="135"/>
      <c r="L180" s="135"/>
      <c r="M180" s="135"/>
      <c r="O180" s="143"/>
      <c r="Q180" s="143"/>
      <c r="R180" s="143"/>
      <c r="S180" s="143"/>
      <c r="U180" s="333"/>
      <c r="V180" s="333"/>
      <c r="W180" s="333"/>
      <c r="X180" s="333"/>
      <c r="Z180"/>
      <c r="AA180"/>
      <c r="AB180"/>
      <c r="AC180"/>
      <c r="AD180"/>
      <c r="AE180"/>
      <c r="AF180"/>
    </row>
    <row r="181" spans="1:32" s="138" customFormat="1" ht="15.75" customHeight="1" x14ac:dyDescent="0.35">
      <c r="A181" s="181"/>
      <c r="B181" s="295"/>
      <c r="C181" s="296"/>
      <c r="D181" s="282" t="s">
        <v>229</v>
      </c>
      <c r="E181" s="267"/>
      <c r="F181" s="298"/>
      <c r="G181" s="274"/>
      <c r="H181" s="80"/>
      <c r="I181" s="878"/>
      <c r="J181" s="878"/>
      <c r="K181" s="878"/>
      <c r="L181" s="878"/>
      <c r="M181" s="878"/>
      <c r="N181" s="181"/>
      <c r="O181" s="297"/>
      <c r="P181" s="181"/>
      <c r="Q181" s="297"/>
      <c r="R181" s="297"/>
      <c r="S181" s="297"/>
      <c r="T181" s="181"/>
      <c r="U181" s="333"/>
      <c r="V181" s="333"/>
      <c r="W181" s="333"/>
      <c r="X181" s="333"/>
      <c r="Z181"/>
      <c r="AA181"/>
      <c r="AB181"/>
      <c r="AC181"/>
      <c r="AD181"/>
      <c r="AE181"/>
      <c r="AF181"/>
    </row>
    <row r="182" spans="1:32" s="138" customFormat="1" ht="15.75" customHeight="1" x14ac:dyDescent="0.35">
      <c r="A182" s="181"/>
      <c r="B182" s="295"/>
      <c r="C182" s="296"/>
      <c r="D182" s="285" t="s">
        <v>230</v>
      </c>
      <c r="E182" s="269"/>
      <c r="F182" s="299"/>
      <c r="G182" s="274"/>
      <c r="H182" s="80"/>
      <c r="I182" s="878"/>
      <c r="J182" s="878"/>
      <c r="K182" s="878"/>
      <c r="L182" s="878"/>
      <c r="M182" s="878"/>
      <c r="N182" s="181"/>
      <c r="O182" s="297"/>
      <c r="P182" s="181"/>
      <c r="Q182" s="297"/>
      <c r="R182" s="297"/>
      <c r="S182" s="297"/>
      <c r="T182" s="181"/>
      <c r="U182" s="333"/>
      <c r="V182" s="333"/>
      <c r="W182" s="333"/>
      <c r="X182" s="333"/>
      <c r="Z182"/>
      <c r="AA182"/>
      <c r="AB182"/>
      <c r="AC182"/>
      <c r="AD182"/>
      <c r="AE182"/>
      <c r="AF182"/>
    </row>
    <row r="183" spans="1:32" s="138" customFormat="1" ht="15.75" customHeight="1" x14ac:dyDescent="0.35">
      <c r="A183" s="181"/>
      <c r="B183" s="295"/>
      <c r="C183" s="296"/>
      <c r="D183" s="285" t="s">
        <v>231</v>
      </c>
      <c r="E183" s="269"/>
      <c r="F183" s="299"/>
      <c r="G183" s="274"/>
      <c r="H183" s="80"/>
      <c r="I183" s="878"/>
      <c r="J183" s="878"/>
      <c r="K183" s="878"/>
      <c r="L183" s="878"/>
      <c r="M183" s="878"/>
      <c r="N183" s="181"/>
      <c r="O183" s="297"/>
      <c r="P183" s="181"/>
      <c r="Q183" s="297"/>
      <c r="R183" s="297"/>
      <c r="S183" s="297"/>
      <c r="T183" s="181"/>
      <c r="U183" s="333"/>
      <c r="V183" s="333"/>
      <c r="W183" s="333"/>
      <c r="X183" s="333"/>
      <c r="Z183"/>
      <c r="AA183"/>
      <c r="AB183"/>
      <c r="AC183"/>
      <c r="AD183"/>
      <c r="AE183"/>
      <c r="AF183"/>
    </row>
    <row r="184" spans="1:32" s="138" customFormat="1" ht="15.75" customHeight="1" x14ac:dyDescent="0.35">
      <c r="A184" s="181"/>
      <c r="B184" s="295"/>
      <c r="C184" s="296"/>
      <c r="D184" s="285" t="s">
        <v>232</v>
      </c>
      <c r="E184" s="269"/>
      <c r="F184" s="299"/>
      <c r="G184" s="274"/>
      <c r="H184" s="80"/>
      <c r="I184" s="878"/>
      <c r="J184" s="878"/>
      <c r="K184" s="878"/>
      <c r="L184" s="878"/>
      <c r="M184" s="878"/>
      <c r="N184" s="181"/>
      <c r="O184" s="297"/>
      <c r="P184" s="181"/>
      <c r="Q184" s="297"/>
      <c r="R184" s="297"/>
      <c r="S184" s="297"/>
      <c r="T184" s="181"/>
      <c r="U184" s="333"/>
      <c r="V184" s="333"/>
      <c r="W184" s="333"/>
      <c r="X184" s="333"/>
      <c r="Z184"/>
      <c r="AA184"/>
      <c r="AB184"/>
      <c r="AC184"/>
      <c r="AD184"/>
      <c r="AE184"/>
      <c r="AF184"/>
    </row>
    <row r="185" spans="1:32" s="129" customFormat="1" ht="15.75" customHeight="1" thickBot="1" x14ac:dyDescent="0.4">
      <c r="A185" s="181"/>
      <c r="B185" s="295"/>
      <c r="C185" s="296"/>
      <c r="D185" s="285" t="s">
        <v>233</v>
      </c>
      <c r="E185" s="269"/>
      <c r="F185" s="299"/>
      <c r="G185" s="274"/>
      <c r="H185" s="80"/>
      <c r="I185" s="878"/>
      <c r="J185" s="878"/>
      <c r="K185" s="878"/>
      <c r="L185" s="878"/>
      <c r="M185" s="878"/>
      <c r="N185" s="181"/>
      <c r="O185" s="297"/>
      <c r="P185" s="181"/>
      <c r="Q185" s="297"/>
      <c r="R185" s="297"/>
      <c r="S185" s="297"/>
      <c r="T185" s="181"/>
      <c r="U185" s="331"/>
      <c r="V185" s="331"/>
      <c r="W185" s="331"/>
      <c r="X185" s="331"/>
      <c r="Z185"/>
      <c r="AA185"/>
      <c r="AB185"/>
      <c r="AC185"/>
      <c r="AD185"/>
      <c r="AE185"/>
      <c r="AF185"/>
    </row>
    <row r="186" spans="1:32" s="135" customFormat="1" ht="15.75" customHeight="1" thickTop="1" x14ac:dyDescent="0.35">
      <c r="A186" s="181"/>
      <c r="B186" s="295"/>
      <c r="C186" s="296"/>
      <c r="D186" s="285" t="s">
        <v>234</v>
      </c>
      <c r="E186" s="269"/>
      <c r="F186" s="299"/>
      <c r="G186" s="274"/>
      <c r="H186" s="80"/>
      <c r="I186" s="878"/>
      <c r="J186" s="878"/>
      <c r="K186" s="878"/>
      <c r="L186" s="878"/>
      <c r="M186" s="878"/>
      <c r="N186" s="181"/>
      <c r="O186" s="297"/>
      <c r="P186" s="181"/>
      <c r="Q186" s="297"/>
      <c r="R186" s="297"/>
      <c r="S186" s="297"/>
      <c r="T186" s="181"/>
      <c r="U186" s="340"/>
      <c r="V186" s="340"/>
      <c r="W186" s="340"/>
      <c r="X186" s="340"/>
      <c r="Z186"/>
      <c r="AA186"/>
      <c r="AB186"/>
      <c r="AC186"/>
      <c r="AD186"/>
      <c r="AE186"/>
      <c r="AF186"/>
    </row>
    <row r="187" spans="1:32" s="138" customFormat="1" ht="15.75" customHeight="1" x14ac:dyDescent="0.35">
      <c r="A187" s="181"/>
      <c r="B187" s="295"/>
      <c r="C187" s="296"/>
      <c r="D187" s="285" t="s">
        <v>235</v>
      </c>
      <c r="E187" s="269"/>
      <c r="F187" s="299"/>
      <c r="G187" s="274"/>
      <c r="H187" s="80"/>
      <c r="I187" s="878"/>
      <c r="J187" s="878"/>
      <c r="K187" s="878"/>
      <c r="L187" s="878"/>
      <c r="M187" s="878"/>
      <c r="N187" s="181"/>
      <c r="O187" s="297"/>
      <c r="P187" s="181"/>
      <c r="Q187" s="297"/>
      <c r="R187" s="297"/>
      <c r="S187" s="297"/>
      <c r="T187" s="181"/>
      <c r="U187" s="333"/>
      <c r="V187" s="333"/>
      <c r="W187" s="333"/>
      <c r="X187" s="333"/>
      <c r="Z187"/>
      <c r="AA187"/>
      <c r="AB187"/>
      <c r="AC187"/>
      <c r="AD187"/>
      <c r="AE187"/>
      <c r="AF187"/>
    </row>
    <row r="188" spans="1:32" s="138" customFormat="1" ht="15.75" customHeight="1" x14ac:dyDescent="0.35">
      <c r="A188" s="181"/>
      <c r="B188" s="295"/>
      <c r="C188" s="296"/>
      <c r="D188" s="285" t="s">
        <v>236</v>
      </c>
      <c r="E188" s="269"/>
      <c r="F188" s="299"/>
      <c r="G188" s="274"/>
      <c r="H188" s="80"/>
      <c r="I188" s="878"/>
      <c r="J188" s="878"/>
      <c r="K188" s="878"/>
      <c r="L188" s="878"/>
      <c r="M188" s="878"/>
      <c r="N188" s="181"/>
      <c r="O188" s="297"/>
      <c r="P188" s="181"/>
      <c r="Q188" s="297"/>
      <c r="R188" s="297"/>
      <c r="S188" s="297"/>
      <c r="T188" s="181"/>
      <c r="U188" s="333"/>
      <c r="V188" s="333"/>
      <c r="W188" s="333"/>
      <c r="X188" s="333"/>
      <c r="Z188"/>
      <c r="AA188"/>
      <c r="AB188"/>
      <c r="AC188"/>
      <c r="AD188"/>
      <c r="AE188"/>
      <c r="AF188"/>
    </row>
    <row r="189" spans="1:32" s="138" customFormat="1" ht="15.75" customHeight="1" x14ac:dyDescent="0.35">
      <c r="A189" s="181"/>
      <c r="B189" s="295"/>
      <c r="C189" s="296"/>
      <c r="D189" s="285" t="s">
        <v>237</v>
      </c>
      <c r="E189" s="269"/>
      <c r="F189" s="299"/>
      <c r="G189" s="274"/>
      <c r="H189" s="80"/>
      <c r="I189" s="878"/>
      <c r="J189" s="878"/>
      <c r="K189" s="878"/>
      <c r="L189" s="878"/>
      <c r="M189" s="878"/>
      <c r="N189" s="181"/>
      <c r="O189" s="297"/>
      <c r="P189" s="181"/>
      <c r="Q189" s="297"/>
      <c r="R189" s="297"/>
      <c r="S189" s="297"/>
      <c r="T189" s="181"/>
      <c r="U189" s="333"/>
      <c r="V189" s="333"/>
      <c r="W189" s="333"/>
      <c r="X189" s="333"/>
      <c r="Z189"/>
      <c r="AA189"/>
      <c r="AB189"/>
      <c r="AC189"/>
      <c r="AD189"/>
      <c r="AE189"/>
      <c r="AF189"/>
    </row>
    <row r="190" spans="1:32" s="138" customFormat="1" ht="15.75" customHeight="1" x14ac:dyDescent="0.35">
      <c r="A190" s="181"/>
      <c r="B190" s="295"/>
      <c r="C190" s="296"/>
      <c r="D190" s="285" t="s">
        <v>238</v>
      </c>
      <c r="E190" s="269"/>
      <c r="F190" s="299"/>
      <c r="G190" s="274"/>
      <c r="H190" s="80"/>
      <c r="I190" s="878"/>
      <c r="J190" s="878"/>
      <c r="K190" s="878"/>
      <c r="L190" s="878"/>
      <c r="M190" s="878"/>
      <c r="N190" s="181"/>
      <c r="O190" s="297"/>
      <c r="P190" s="181"/>
      <c r="Q190" s="297"/>
      <c r="R190" s="297"/>
      <c r="S190" s="297"/>
      <c r="T190" s="181"/>
      <c r="U190" s="333"/>
      <c r="V190" s="333"/>
      <c r="W190" s="333"/>
      <c r="X190" s="333"/>
      <c r="Z190"/>
      <c r="AA190"/>
      <c r="AB190"/>
      <c r="AC190"/>
      <c r="AD190"/>
      <c r="AE190"/>
      <c r="AF190"/>
    </row>
    <row r="191" spans="1:32" s="138" customFormat="1" ht="15.75" customHeight="1" x14ac:dyDescent="0.35">
      <c r="A191" s="181"/>
      <c r="B191" s="295"/>
      <c r="C191" s="296"/>
      <c r="D191" s="285" t="s">
        <v>239</v>
      </c>
      <c r="E191" s="269"/>
      <c r="F191" s="299"/>
      <c r="G191" s="274"/>
      <c r="H191" s="80"/>
      <c r="I191" s="878"/>
      <c r="J191" s="878"/>
      <c r="K191" s="878"/>
      <c r="L191" s="878"/>
      <c r="M191" s="878"/>
      <c r="N191" s="181"/>
      <c r="O191" s="297"/>
      <c r="P191" s="181"/>
      <c r="Q191" s="297"/>
      <c r="R191" s="297"/>
      <c r="S191" s="297"/>
      <c r="T191" s="181"/>
      <c r="U191" s="333"/>
      <c r="V191" s="333"/>
      <c r="W191" s="333"/>
      <c r="X191" s="333"/>
      <c r="Z191"/>
      <c r="AA191"/>
      <c r="AB191"/>
      <c r="AC191"/>
      <c r="AD191"/>
      <c r="AE191"/>
      <c r="AF191"/>
    </row>
    <row r="192" spans="1:32" s="129" customFormat="1" ht="15.75" customHeight="1" thickBot="1" x14ac:dyDescent="0.4">
      <c r="A192" s="181"/>
      <c r="B192" s="295"/>
      <c r="C192" s="296"/>
      <c r="D192" s="288" t="s">
        <v>240</v>
      </c>
      <c r="E192" s="271"/>
      <c r="F192" s="300"/>
      <c r="G192" s="274"/>
      <c r="H192" s="80"/>
      <c r="I192" s="878"/>
      <c r="J192" s="878"/>
      <c r="K192" s="878"/>
      <c r="L192" s="878"/>
      <c r="M192" s="878"/>
      <c r="N192" s="181"/>
      <c r="O192" s="297"/>
      <c r="P192" s="181"/>
      <c r="Q192" s="297"/>
      <c r="R192" s="297"/>
      <c r="S192" s="297"/>
      <c r="T192" s="181"/>
      <c r="U192" s="331"/>
      <c r="V192" s="331"/>
      <c r="W192" s="331"/>
      <c r="X192" s="331"/>
      <c r="Z192"/>
      <c r="AA192"/>
      <c r="AB192"/>
      <c r="AC192"/>
      <c r="AD192"/>
      <c r="AE192"/>
      <c r="AF192"/>
    </row>
    <row r="193" spans="1:32" s="135" customFormat="1" ht="36" customHeight="1" thickTop="1" x14ac:dyDescent="0.35">
      <c r="A193" s="138"/>
      <c r="B193" s="115"/>
      <c r="C193" s="241"/>
      <c r="D193" s="154"/>
      <c r="E193" s="119"/>
      <c r="F193" s="118"/>
      <c r="G193" s="210"/>
      <c r="H193" s="210"/>
      <c r="I193" s="210"/>
      <c r="J193" s="138"/>
      <c r="K193" s="143"/>
      <c r="L193" s="138"/>
      <c r="M193" s="143"/>
      <c r="N193" s="138"/>
      <c r="O193" s="143"/>
      <c r="P193" s="138"/>
      <c r="Q193" s="143"/>
      <c r="R193" s="143"/>
      <c r="S193" s="143"/>
      <c r="T193" s="138"/>
      <c r="U193" s="340"/>
      <c r="V193" s="340"/>
      <c r="W193" s="340"/>
      <c r="X193" s="340"/>
      <c r="Z193"/>
      <c r="AA193"/>
      <c r="AB193"/>
      <c r="AC193"/>
      <c r="AD193"/>
      <c r="AE193"/>
      <c r="AF193"/>
    </row>
    <row r="194" spans="1:32" s="138" customFormat="1" ht="36" customHeight="1" x14ac:dyDescent="0.35">
      <c r="A194" s="211"/>
      <c r="B194" s="172" t="s">
        <v>3</v>
      </c>
      <c r="C194" s="242" t="s">
        <v>241</v>
      </c>
      <c r="D194" s="276" t="s">
        <v>242</v>
      </c>
      <c r="E194" s="173"/>
      <c r="F194" s="174"/>
      <c r="G194" s="174"/>
      <c r="H194" s="174"/>
      <c r="I194" s="174"/>
      <c r="J194" s="211"/>
      <c r="K194" s="212"/>
      <c r="L194" s="211"/>
      <c r="M194" s="212"/>
      <c r="N194" s="211"/>
      <c r="O194" s="212"/>
      <c r="P194" s="211"/>
      <c r="Q194" s="212"/>
      <c r="R194" s="212"/>
      <c r="S194" s="212"/>
      <c r="T194" s="211"/>
      <c r="U194" s="333"/>
      <c r="V194" s="333"/>
      <c r="W194" s="333"/>
      <c r="X194" s="333"/>
      <c r="Z194"/>
      <c r="AA194"/>
      <c r="AB194"/>
      <c r="AC194"/>
      <c r="AD194"/>
      <c r="AE194"/>
      <c r="AF194"/>
    </row>
    <row r="195" spans="1:32" s="138" customFormat="1" x14ac:dyDescent="0.35">
      <c r="A195" s="380"/>
      <c r="B195" s="381" t="s">
        <v>3</v>
      </c>
      <c r="C195" s="382"/>
      <c r="D195" s="383" t="s">
        <v>182</v>
      </c>
      <c r="E195" s="384"/>
      <c r="F195" s="385"/>
      <c r="G195" s="367"/>
      <c r="H195" s="367"/>
      <c r="I195" s="367"/>
      <c r="J195" s="380"/>
      <c r="K195" s="386"/>
      <c r="L195" s="380"/>
      <c r="M195" s="386"/>
      <c r="N195" s="380"/>
      <c r="O195" s="386"/>
      <c r="P195" s="380"/>
      <c r="Q195" s="386"/>
      <c r="R195" s="386"/>
      <c r="S195" s="386"/>
      <c r="T195" s="380"/>
      <c r="U195" s="333"/>
      <c r="V195" s="333"/>
      <c r="W195" s="333"/>
      <c r="X195" s="333"/>
      <c r="Z195"/>
      <c r="AA195"/>
      <c r="AB195"/>
      <c r="AC195"/>
      <c r="AD195"/>
      <c r="AE195"/>
      <c r="AF195"/>
    </row>
    <row r="196" spans="1:32" s="138" customFormat="1" ht="36" customHeight="1" x14ac:dyDescent="0.35">
      <c r="A196" s="135"/>
      <c r="B196" s="123"/>
      <c r="C196" s="236" t="s">
        <v>45</v>
      </c>
      <c r="D196" s="124" t="s">
        <v>243</v>
      </c>
      <c r="E196" s="124"/>
      <c r="F196" s="124"/>
      <c r="G196" s="197"/>
      <c r="H196" s="197"/>
      <c r="I196" s="294" t="s">
        <v>24</v>
      </c>
      <c r="J196" s="149"/>
      <c r="K196" s="149"/>
      <c r="L196" s="149"/>
      <c r="M196" s="147"/>
      <c r="N196" s="147"/>
      <c r="O196" s="147"/>
      <c r="P196" s="135"/>
      <c r="Q196" s="135"/>
      <c r="R196" s="135"/>
      <c r="S196" s="135"/>
      <c r="T196" s="135"/>
      <c r="U196" s="333"/>
      <c r="V196" s="333"/>
      <c r="W196" s="333"/>
      <c r="X196" s="333"/>
      <c r="Z196"/>
      <c r="AA196"/>
      <c r="AB196"/>
      <c r="AC196"/>
      <c r="AD196"/>
      <c r="AE196"/>
      <c r="AF196"/>
    </row>
    <row r="197" spans="1:32" s="138" customFormat="1" ht="30" customHeight="1" x14ac:dyDescent="0.35">
      <c r="B197" s="115"/>
      <c r="C197" s="241"/>
      <c r="D197" s="925" t="s">
        <v>244</v>
      </c>
      <c r="E197" s="925"/>
      <c r="F197" s="925"/>
      <c r="G197" s="925"/>
      <c r="H197" s="198"/>
      <c r="I197" s="878"/>
      <c r="J197" s="878"/>
      <c r="K197" s="878"/>
      <c r="L197" s="878"/>
      <c r="M197" s="878"/>
      <c r="N197" s="878"/>
      <c r="O197" s="878"/>
      <c r="Q197" s="143"/>
      <c r="R197" s="143"/>
      <c r="S197" s="143"/>
      <c r="U197" s="333"/>
      <c r="V197" s="333"/>
      <c r="W197" s="333"/>
      <c r="X197" s="333"/>
      <c r="Z197"/>
      <c r="AA197"/>
      <c r="AB197"/>
      <c r="AC197"/>
      <c r="AD197"/>
      <c r="AE197"/>
      <c r="AF197"/>
    </row>
    <row r="198" spans="1:32" s="138" customFormat="1" ht="19.5" customHeight="1" x14ac:dyDescent="0.35">
      <c r="B198" s="115"/>
      <c r="C198" s="241"/>
      <c r="D198" s="429"/>
      <c r="E198" s="119"/>
      <c r="F198" s="118"/>
      <c r="G198" s="198"/>
      <c r="H198" s="198"/>
      <c r="I198" s="878"/>
      <c r="J198" s="878"/>
      <c r="K198" s="878"/>
      <c r="L198" s="878"/>
      <c r="M198" s="878"/>
      <c r="N198" s="878"/>
      <c r="O198" s="878"/>
      <c r="Q198" s="143"/>
      <c r="R198" s="143"/>
      <c r="S198" s="143"/>
      <c r="U198" s="333"/>
      <c r="V198" s="333"/>
      <c r="W198" s="333"/>
      <c r="X198" s="333"/>
      <c r="Z198"/>
      <c r="AA198"/>
      <c r="AB198"/>
      <c r="AC198"/>
      <c r="AD198"/>
      <c r="AE198"/>
      <c r="AF198"/>
    </row>
    <row r="199" spans="1:32" s="138" customFormat="1" ht="16" thickBot="1" x14ac:dyDescent="0.4">
      <c r="A199" s="129"/>
      <c r="B199" s="120"/>
      <c r="C199" s="246"/>
      <c r="D199" s="206"/>
      <c r="E199" s="207"/>
      <c r="F199" s="209"/>
      <c r="G199" s="213"/>
      <c r="H199" s="213"/>
      <c r="I199" s="213"/>
      <c r="J199" s="129"/>
      <c r="K199" s="134"/>
      <c r="L199" s="129"/>
      <c r="M199" s="134"/>
      <c r="N199" s="129"/>
      <c r="O199" s="134"/>
      <c r="P199" s="129"/>
      <c r="Q199" s="134"/>
      <c r="R199" s="134"/>
      <c r="S199" s="134"/>
      <c r="T199" s="129"/>
      <c r="U199" s="333"/>
      <c r="V199" s="333"/>
      <c r="W199" s="333"/>
      <c r="X199" s="333"/>
      <c r="Z199"/>
      <c r="AA199"/>
      <c r="AB199"/>
      <c r="AC199"/>
      <c r="AD199"/>
      <c r="AE199"/>
      <c r="AF199"/>
    </row>
    <row r="200" spans="1:32" s="129" customFormat="1" ht="14.25" customHeight="1" thickTop="1" thickBot="1" x14ac:dyDescent="0.4">
      <c r="A200" s="166"/>
      <c r="B200" s="472"/>
      <c r="C200" s="473"/>
      <c r="D200" s="474"/>
      <c r="E200" s="475"/>
      <c r="F200" s="210"/>
      <c r="G200" s="277"/>
      <c r="H200" s="277"/>
      <c r="I200" s="277"/>
      <c r="J200" s="166"/>
      <c r="K200" s="170"/>
      <c r="L200" s="166"/>
      <c r="M200" s="170"/>
      <c r="N200" s="166"/>
      <c r="O200" s="170"/>
      <c r="P200" s="166"/>
      <c r="Q200" s="170"/>
      <c r="R200" s="170"/>
      <c r="S200" s="170"/>
      <c r="T200" s="166"/>
      <c r="U200" s="331"/>
      <c r="V200" s="331"/>
      <c r="W200" s="331"/>
      <c r="X200" s="331"/>
      <c r="Z200"/>
      <c r="AA200"/>
      <c r="AB200"/>
      <c r="AC200"/>
      <c r="AD200"/>
      <c r="AE200"/>
      <c r="AF200"/>
    </row>
    <row r="201" spans="1:32" s="135" customFormat="1" ht="36" customHeight="1" thickTop="1" x14ac:dyDescent="0.35">
      <c r="A201" s="166"/>
      <c r="B201" s="472"/>
      <c r="C201" s="473" t="s">
        <v>48</v>
      </c>
      <c r="D201" s="124" t="s">
        <v>245</v>
      </c>
      <c r="E201" s="475"/>
      <c r="F201" s="210"/>
      <c r="G201" s="277"/>
      <c r="H201" s="277"/>
      <c r="I201" s="294" t="s">
        <v>24</v>
      </c>
      <c r="J201" s="149"/>
      <c r="K201" s="149"/>
      <c r="L201" s="149"/>
      <c r="M201" s="147"/>
      <c r="N201" s="147"/>
      <c r="O201" s="147"/>
      <c r="P201" s="166"/>
      <c r="Q201" s="170"/>
      <c r="R201" s="170"/>
      <c r="S201" s="170"/>
      <c r="T201" s="166"/>
      <c r="U201" s="340"/>
      <c r="V201" s="340"/>
      <c r="W201" s="340"/>
      <c r="X201" s="340"/>
      <c r="Z201"/>
      <c r="AA201"/>
      <c r="AB201"/>
      <c r="AC201"/>
      <c r="AD201"/>
      <c r="AE201"/>
      <c r="AF201"/>
    </row>
    <row r="202" spans="1:32" s="138" customFormat="1" ht="19" customHeight="1" x14ac:dyDescent="0.35">
      <c r="B202" s="115"/>
      <c r="C202" s="241"/>
      <c r="D202" s="257" t="s">
        <v>246</v>
      </c>
      <c r="E202" s="150"/>
      <c r="F202" s="141"/>
      <c r="G202" s="198"/>
      <c r="H202" s="198"/>
      <c r="I202" s="878"/>
      <c r="J202" s="878"/>
      <c r="K202" s="878"/>
      <c r="L202" s="878"/>
      <c r="M202" s="878"/>
      <c r="N202" s="878"/>
      <c r="O202" s="878"/>
      <c r="Q202" s="143"/>
      <c r="R202" s="143"/>
      <c r="S202" s="143"/>
      <c r="U202" s="333"/>
      <c r="V202" s="333"/>
      <c r="W202" s="333"/>
      <c r="X202" s="333"/>
      <c r="Z202"/>
      <c r="AA202"/>
      <c r="AB202"/>
      <c r="AC202"/>
      <c r="AD202"/>
      <c r="AE202"/>
      <c r="AF202"/>
    </row>
    <row r="203" spans="1:32" s="138" customFormat="1" ht="19.5" customHeight="1" x14ac:dyDescent="0.35">
      <c r="B203" s="115"/>
      <c r="C203" s="241"/>
      <c r="D203" s="429"/>
      <c r="E203" s="119"/>
      <c r="F203" s="118"/>
      <c r="G203" s="198"/>
      <c r="H203" s="198"/>
      <c r="I203" s="878"/>
      <c r="J203" s="878"/>
      <c r="K203" s="878"/>
      <c r="L203" s="878"/>
      <c r="M203" s="878"/>
      <c r="N203" s="878"/>
      <c r="O203" s="878"/>
      <c r="Q203" s="143"/>
      <c r="R203" s="143"/>
      <c r="S203" s="143"/>
      <c r="U203" s="333"/>
      <c r="V203" s="333"/>
      <c r="W203" s="333"/>
      <c r="X203" s="333"/>
      <c r="Z203"/>
      <c r="AA203"/>
      <c r="AB203"/>
      <c r="AC203"/>
      <c r="AD203"/>
      <c r="AE203"/>
      <c r="AF203"/>
    </row>
    <row r="204" spans="1:32" s="138" customFormat="1" ht="16" thickBot="1" x14ac:dyDescent="0.4">
      <c r="A204" s="129"/>
      <c r="B204" s="120"/>
      <c r="C204" s="246"/>
      <c r="D204" s="206"/>
      <c r="E204" s="207"/>
      <c r="F204" s="209"/>
      <c r="G204" s="213"/>
      <c r="H204" s="213"/>
      <c r="I204" s="213"/>
      <c r="J204" s="129"/>
      <c r="K204" s="134"/>
      <c r="L204" s="129"/>
      <c r="M204" s="134"/>
      <c r="N204" s="129"/>
      <c r="O204" s="134"/>
      <c r="P204" s="129"/>
      <c r="Q204" s="134"/>
      <c r="R204" s="134"/>
      <c r="S204" s="134"/>
      <c r="T204" s="129"/>
      <c r="U204" s="333"/>
      <c r="V204" s="333"/>
      <c r="W204" s="333"/>
      <c r="X204" s="333"/>
      <c r="Z204"/>
      <c r="AA204"/>
      <c r="AB204"/>
      <c r="AC204"/>
      <c r="AD204"/>
      <c r="AE204"/>
      <c r="AF204"/>
    </row>
    <row r="205" spans="1:32" s="138" customFormat="1" ht="16" thickTop="1" x14ac:dyDescent="0.35">
      <c r="A205" s="166"/>
      <c r="B205" s="472"/>
      <c r="C205" s="473"/>
      <c r="D205" s="474"/>
      <c r="E205" s="475"/>
      <c r="F205" s="210"/>
      <c r="G205" s="277"/>
      <c r="H205" s="277"/>
      <c r="I205" s="277"/>
      <c r="J205" s="166"/>
      <c r="K205" s="170"/>
      <c r="L205" s="166"/>
      <c r="M205" s="170"/>
      <c r="N205" s="166"/>
      <c r="O205" s="170"/>
      <c r="P205" s="166"/>
      <c r="Q205" s="170"/>
      <c r="R205" s="170"/>
      <c r="S205" s="170"/>
      <c r="T205" s="166"/>
      <c r="U205" s="333"/>
      <c r="V205" s="333"/>
      <c r="W205" s="333"/>
      <c r="X205" s="333"/>
      <c r="Z205"/>
      <c r="AA205"/>
      <c r="AB205"/>
      <c r="AC205"/>
      <c r="AD205"/>
      <c r="AE205"/>
      <c r="AF205"/>
    </row>
    <row r="206" spans="1:32" s="138" customFormat="1" ht="36" customHeight="1" x14ac:dyDescent="0.35">
      <c r="A206" s="135"/>
      <c r="B206" s="123"/>
      <c r="C206" s="236" t="s">
        <v>55</v>
      </c>
      <c r="D206" s="124" t="s">
        <v>247</v>
      </c>
      <c r="E206" s="124"/>
      <c r="F206" s="124"/>
      <c r="G206" s="197"/>
      <c r="H206" s="197"/>
      <c r="I206" s="294" t="s">
        <v>24</v>
      </c>
      <c r="J206" s="149"/>
      <c r="K206" s="149"/>
      <c r="L206" s="149"/>
      <c r="M206" s="147"/>
      <c r="N206" s="147"/>
      <c r="O206" s="147"/>
      <c r="P206" s="135"/>
      <c r="Q206" s="135"/>
      <c r="R206" s="135"/>
      <c r="S206" s="135"/>
      <c r="T206" s="135"/>
      <c r="U206" s="333"/>
      <c r="V206" s="333"/>
      <c r="W206" s="333"/>
      <c r="X206" s="333"/>
      <c r="Z206"/>
      <c r="AA206"/>
      <c r="AB206"/>
      <c r="AC206"/>
      <c r="AD206"/>
      <c r="AE206"/>
      <c r="AF206"/>
    </row>
    <row r="207" spans="1:32" s="138" customFormat="1" ht="47.25" customHeight="1" x14ac:dyDescent="0.35">
      <c r="B207" s="115"/>
      <c r="C207" s="241"/>
      <c r="D207" s="925" t="s">
        <v>248</v>
      </c>
      <c r="E207" s="925"/>
      <c r="F207" s="925"/>
      <c r="G207" s="925"/>
      <c r="H207" s="198"/>
      <c r="I207" s="878"/>
      <c r="J207" s="878"/>
      <c r="K207" s="878"/>
      <c r="L207" s="878"/>
      <c r="M207" s="878"/>
      <c r="N207" s="878"/>
      <c r="O207" s="878"/>
      <c r="Q207" s="143"/>
      <c r="R207" s="143"/>
      <c r="S207" s="143"/>
      <c r="U207" s="333"/>
      <c r="V207" s="333"/>
      <c r="W207" s="333"/>
      <c r="X207" s="333"/>
      <c r="Z207"/>
      <c r="AA207"/>
      <c r="AB207"/>
      <c r="AC207"/>
      <c r="AD207"/>
      <c r="AE207"/>
      <c r="AF207"/>
    </row>
    <row r="208" spans="1:32" s="129" customFormat="1" ht="19.5" customHeight="1" thickBot="1" x14ac:dyDescent="0.4">
      <c r="A208" s="138"/>
      <c r="B208" s="115"/>
      <c r="C208" s="241"/>
      <c r="D208" s="855"/>
      <c r="E208" s="119"/>
      <c r="F208" s="118"/>
      <c r="G208" s="198"/>
      <c r="H208" s="198"/>
      <c r="I208" s="878"/>
      <c r="J208" s="878"/>
      <c r="K208" s="878"/>
      <c r="L208" s="878"/>
      <c r="M208" s="878"/>
      <c r="N208" s="878"/>
      <c r="O208" s="878"/>
      <c r="P208" s="138"/>
      <c r="Q208" s="143"/>
      <c r="R208" s="143"/>
      <c r="S208" s="143"/>
      <c r="T208" s="138"/>
      <c r="U208" s="331"/>
      <c r="V208" s="331"/>
      <c r="W208" s="331"/>
      <c r="X208" s="331"/>
      <c r="Z208"/>
      <c r="AA208"/>
      <c r="AB208"/>
      <c r="AC208"/>
      <c r="AD208"/>
      <c r="AE208"/>
      <c r="AF208"/>
    </row>
    <row r="209" spans="1:32" s="135" customFormat="1" ht="19.5" customHeight="1" thickTop="1" x14ac:dyDescent="0.35">
      <c r="A209" s="138"/>
      <c r="B209" s="115"/>
      <c r="C209" s="241"/>
      <c r="D209" s="138"/>
      <c r="E209" s="119"/>
      <c r="F209" s="118"/>
      <c r="G209" s="198"/>
      <c r="H209" s="198"/>
      <c r="I209" s="198"/>
      <c r="J209" s="138"/>
      <c r="K209" s="143"/>
      <c r="L209" s="138"/>
      <c r="M209" s="143"/>
      <c r="N209" s="138"/>
      <c r="O209" s="143"/>
      <c r="P209" s="138"/>
      <c r="Q209" s="143"/>
      <c r="R209" s="143"/>
      <c r="S209" s="143"/>
      <c r="T209" s="138"/>
      <c r="U209" s="340"/>
      <c r="V209" s="340"/>
      <c r="W209" s="340"/>
      <c r="X209" s="340"/>
      <c r="Z209"/>
      <c r="AA209"/>
      <c r="AB209"/>
      <c r="AC209"/>
      <c r="AD209"/>
      <c r="AE209"/>
      <c r="AF209"/>
    </row>
    <row r="210" spans="1:32" s="138" customFormat="1" ht="19.5" customHeight="1" x14ac:dyDescent="0.35">
      <c r="B210" s="115"/>
      <c r="C210" s="241"/>
      <c r="D210" s="280" t="s">
        <v>249</v>
      </c>
      <c r="E210" s="119"/>
      <c r="F210" s="844"/>
      <c r="G210" s="198"/>
      <c r="H210" s="198"/>
      <c r="I210" s="198"/>
      <c r="K210" s="143"/>
      <c r="M210" s="143"/>
      <c r="O210" s="143"/>
      <c r="Q210" s="143"/>
      <c r="R210" s="143"/>
      <c r="S210" s="143"/>
      <c r="U210" s="333"/>
      <c r="V210" s="333"/>
      <c r="W210" s="333"/>
      <c r="X210" s="333"/>
      <c r="Z210"/>
      <c r="AA210"/>
      <c r="AB210"/>
      <c r="AC210"/>
      <c r="AD210"/>
      <c r="AE210"/>
      <c r="AF210"/>
    </row>
    <row r="211" spans="1:32" s="138" customFormat="1" ht="19.5" customHeight="1" x14ac:dyDescent="0.35">
      <c r="B211" s="115"/>
      <c r="C211" s="241"/>
      <c r="D211" s="280" t="s">
        <v>250</v>
      </c>
      <c r="E211" s="119"/>
      <c r="F211" s="844"/>
      <c r="G211" s="198"/>
      <c r="H211" s="198"/>
      <c r="I211" s="198"/>
      <c r="K211" s="143"/>
      <c r="M211" s="143"/>
      <c r="O211" s="143"/>
      <c r="Q211" s="143"/>
      <c r="R211" s="143"/>
      <c r="S211" s="143"/>
      <c r="U211" s="333"/>
      <c r="V211" s="333"/>
      <c r="W211" s="333"/>
      <c r="X211" s="333"/>
      <c r="Z211"/>
      <c r="AA211"/>
      <c r="AB211"/>
      <c r="AC211"/>
      <c r="AD211"/>
      <c r="AE211"/>
      <c r="AF211"/>
    </row>
    <row r="212" spans="1:32" s="129" customFormat="1" ht="19.5" customHeight="1" thickBot="1" x14ac:dyDescent="0.4">
      <c r="B212" s="120"/>
      <c r="C212" s="246"/>
      <c r="D212" s="206"/>
      <c r="E212" s="207"/>
      <c r="F212" s="209"/>
      <c r="G212" s="213"/>
      <c r="H212" s="213"/>
      <c r="I212" s="213"/>
      <c r="K212" s="134"/>
      <c r="M212" s="134"/>
      <c r="O212" s="134"/>
      <c r="Q212" s="134"/>
      <c r="R212" s="134"/>
      <c r="S212" s="134"/>
      <c r="U212" s="331"/>
      <c r="V212" s="331"/>
      <c r="W212" s="331"/>
      <c r="X212" s="331"/>
      <c r="Z212"/>
      <c r="AA212"/>
      <c r="AB212"/>
      <c r="AC212"/>
      <c r="AD212"/>
      <c r="AE212"/>
      <c r="AF212"/>
    </row>
    <row r="213" spans="1:32" s="135" customFormat="1" ht="36" customHeight="1" thickTop="1" x14ac:dyDescent="0.35">
      <c r="B213" s="123"/>
      <c r="C213" s="236" t="s">
        <v>65</v>
      </c>
      <c r="D213" s="124" t="s">
        <v>251</v>
      </c>
      <c r="E213" s="124"/>
      <c r="F213" s="124"/>
      <c r="G213" s="197"/>
      <c r="H213" s="197"/>
      <c r="I213" s="294" t="s">
        <v>24</v>
      </c>
      <c r="J213" s="149"/>
      <c r="K213" s="149"/>
      <c r="L213" s="149"/>
      <c r="M213" s="147"/>
      <c r="N213" s="147"/>
      <c r="O213" s="147"/>
      <c r="U213" s="340"/>
      <c r="V213" s="340"/>
      <c r="W213" s="340"/>
      <c r="X213" s="340"/>
      <c r="Z213"/>
      <c r="AA213"/>
      <c r="AB213"/>
      <c r="AC213"/>
      <c r="AD213"/>
      <c r="AE213"/>
      <c r="AF213"/>
    </row>
    <row r="214" spans="1:32" s="138" customFormat="1" ht="60.75" customHeight="1" x14ac:dyDescent="0.35">
      <c r="B214" s="115"/>
      <c r="C214" s="241"/>
      <c r="D214" s="925" t="s">
        <v>252</v>
      </c>
      <c r="E214" s="925"/>
      <c r="F214" s="925"/>
      <c r="G214" s="925"/>
      <c r="H214" s="927"/>
      <c r="I214" s="878"/>
      <c r="J214" s="878"/>
      <c r="K214" s="878"/>
      <c r="L214" s="878"/>
      <c r="M214" s="878"/>
      <c r="N214" s="878"/>
      <c r="O214" s="878"/>
      <c r="Q214" s="143"/>
      <c r="R214" s="143"/>
      <c r="S214" s="143"/>
      <c r="U214" s="333"/>
      <c r="V214" s="333"/>
      <c r="W214" s="333"/>
      <c r="X214" s="333"/>
      <c r="Z214"/>
      <c r="AA214"/>
      <c r="AB214"/>
      <c r="AC214"/>
      <c r="AD214"/>
      <c r="AE214"/>
      <c r="AF214"/>
    </row>
    <row r="215" spans="1:32" s="138" customFormat="1" ht="19.5" customHeight="1" x14ac:dyDescent="0.35">
      <c r="B215" s="115"/>
      <c r="C215" s="241"/>
      <c r="D215" s="886"/>
      <c r="E215" s="926"/>
      <c r="F215" s="926"/>
      <c r="G215" s="887"/>
      <c r="H215" s="198"/>
      <c r="I215" s="878"/>
      <c r="J215" s="878"/>
      <c r="K215" s="878"/>
      <c r="L215" s="878"/>
      <c r="M215" s="878"/>
      <c r="N215" s="878"/>
      <c r="O215" s="878"/>
      <c r="Q215" s="143"/>
      <c r="R215" s="143"/>
      <c r="S215" s="143"/>
      <c r="U215" s="333"/>
      <c r="V215" s="333"/>
      <c r="W215" s="333"/>
      <c r="X215" s="333"/>
      <c r="Z215"/>
      <c r="AA215"/>
      <c r="AB215"/>
      <c r="AC215"/>
      <c r="AD215"/>
      <c r="AE215"/>
      <c r="AF215"/>
    </row>
    <row r="216" spans="1:32" s="138" customFormat="1" ht="19.5" customHeight="1" thickBot="1" x14ac:dyDescent="0.4">
      <c r="A216" s="393"/>
      <c r="B216" s="388"/>
      <c r="C216" s="389"/>
      <c r="D216" s="390"/>
      <c r="E216" s="391"/>
      <c r="F216" s="392"/>
      <c r="G216" s="366"/>
      <c r="H216" s="366"/>
      <c r="I216" s="366"/>
      <c r="J216" s="393"/>
      <c r="K216" s="394"/>
      <c r="L216" s="393"/>
      <c r="M216" s="394"/>
      <c r="N216" s="393"/>
      <c r="O216" s="394"/>
      <c r="P216" s="393"/>
      <c r="Q216" s="394"/>
      <c r="R216" s="394"/>
      <c r="S216" s="394"/>
      <c r="T216" s="393"/>
      <c r="U216" s="333"/>
      <c r="V216" s="333"/>
      <c r="W216" s="333"/>
      <c r="X216" s="333"/>
      <c r="Z216"/>
      <c r="AA216"/>
      <c r="AB216"/>
      <c r="AC216"/>
      <c r="AD216"/>
      <c r="AE216"/>
      <c r="AF216"/>
    </row>
    <row r="217" spans="1:32" s="138" customFormat="1" ht="36" customHeight="1" thickTop="1" x14ac:dyDescent="0.35">
      <c r="A217" s="135"/>
      <c r="B217" s="123"/>
      <c r="C217" s="236" t="s">
        <v>253</v>
      </c>
      <c r="D217" s="124" t="s">
        <v>254</v>
      </c>
      <c r="E217" s="124"/>
      <c r="F217" s="124"/>
      <c r="G217" s="197"/>
      <c r="H217" s="197"/>
      <c r="I217" s="294" t="s">
        <v>24</v>
      </c>
      <c r="J217" s="149"/>
      <c r="K217" s="149"/>
      <c r="L217" s="149"/>
      <c r="M217" s="147"/>
      <c r="N217" s="147"/>
      <c r="O217" s="147"/>
      <c r="P217" s="135"/>
      <c r="Q217" s="135"/>
      <c r="R217" s="135"/>
      <c r="S217" s="135"/>
      <c r="T217" s="135"/>
      <c r="U217" s="333"/>
      <c r="V217" s="333"/>
      <c r="W217" s="333"/>
      <c r="X217" s="333"/>
      <c r="Z217"/>
      <c r="AA217"/>
      <c r="AB217"/>
      <c r="AC217"/>
      <c r="AD217"/>
      <c r="AE217"/>
      <c r="AF217"/>
    </row>
    <row r="218" spans="1:32" s="138" customFormat="1" ht="33.75" customHeight="1" x14ac:dyDescent="0.35">
      <c r="B218" s="115"/>
      <c r="C218" s="241"/>
      <c r="D218" s="896" t="s">
        <v>255</v>
      </c>
      <c r="E218" s="896"/>
      <c r="F218" s="896"/>
      <c r="G218" s="896"/>
      <c r="H218" s="939"/>
      <c r="I218" s="878"/>
      <c r="J218" s="878"/>
      <c r="K218" s="878"/>
      <c r="L218" s="878"/>
      <c r="M218" s="878"/>
      <c r="N218" s="878"/>
      <c r="O218" s="878"/>
      <c r="Q218" s="143"/>
      <c r="R218" s="143"/>
      <c r="S218" s="143"/>
      <c r="U218" s="333"/>
      <c r="V218" s="333"/>
      <c r="W218" s="333"/>
      <c r="X218" s="333"/>
      <c r="Z218"/>
      <c r="AA218"/>
      <c r="AB218"/>
      <c r="AC218"/>
      <c r="AD218"/>
      <c r="AE218"/>
      <c r="AF218"/>
    </row>
    <row r="219" spans="1:32" s="138" customFormat="1" ht="19.5" customHeight="1" x14ac:dyDescent="0.35">
      <c r="B219" s="115"/>
      <c r="C219" s="241"/>
      <c r="D219" s="886"/>
      <c r="E219" s="926"/>
      <c r="F219" s="926"/>
      <c r="G219" s="887"/>
      <c r="H219" s="198"/>
      <c r="I219" s="878"/>
      <c r="J219" s="878"/>
      <c r="K219" s="878"/>
      <c r="L219" s="878"/>
      <c r="M219" s="878"/>
      <c r="N219" s="878"/>
      <c r="O219" s="878"/>
      <c r="Q219" s="143"/>
      <c r="R219" s="143"/>
      <c r="S219" s="143"/>
      <c r="U219" s="333"/>
      <c r="V219" s="333"/>
      <c r="W219" s="333"/>
      <c r="X219" s="333"/>
      <c r="Z219"/>
      <c r="AA219"/>
      <c r="AB219"/>
      <c r="AC219"/>
      <c r="AD219"/>
      <c r="AE219"/>
      <c r="AF219"/>
    </row>
    <row r="220" spans="1:32" s="138" customFormat="1" ht="16" customHeight="1" x14ac:dyDescent="0.35">
      <c r="B220" s="115"/>
      <c r="C220" s="241"/>
      <c r="D220" s="154"/>
      <c r="E220" s="119"/>
      <c r="F220" s="141"/>
      <c r="G220" s="198"/>
      <c r="H220" s="198"/>
      <c r="I220" s="198"/>
      <c r="K220" s="143"/>
      <c r="M220" s="143"/>
      <c r="O220" s="143"/>
      <c r="Q220" s="143"/>
      <c r="R220" s="143"/>
      <c r="S220" s="143"/>
      <c r="U220" s="333"/>
      <c r="V220" s="333"/>
      <c r="W220" s="333"/>
      <c r="X220" s="333"/>
      <c r="Z220"/>
      <c r="AA220"/>
      <c r="AB220"/>
      <c r="AC220"/>
      <c r="AD220"/>
      <c r="AE220"/>
      <c r="AF220"/>
    </row>
    <row r="221" spans="1:32" s="138" customFormat="1" ht="36" customHeight="1" x14ac:dyDescent="0.35">
      <c r="A221" s="211"/>
      <c r="B221" s="172"/>
      <c r="C221" s="242" t="s">
        <v>142</v>
      </c>
      <c r="D221" s="353" t="s">
        <v>256</v>
      </c>
      <c r="E221" s="171"/>
      <c r="F221" s="214"/>
      <c r="G221" s="215"/>
      <c r="H221" s="215"/>
      <c r="I221" s="215"/>
      <c r="J221" s="211"/>
      <c r="K221" s="212"/>
      <c r="L221" s="211"/>
      <c r="M221" s="212"/>
      <c r="N221" s="211"/>
      <c r="O221" s="212"/>
      <c r="P221" s="211"/>
      <c r="Q221" s="212"/>
      <c r="R221" s="212"/>
      <c r="S221" s="212"/>
      <c r="T221" s="211"/>
      <c r="U221" s="333"/>
      <c r="V221" s="333"/>
      <c r="W221" s="333"/>
      <c r="X221" s="333"/>
      <c r="Z221"/>
      <c r="AA221"/>
      <c r="AB221"/>
      <c r="AC221"/>
      <c r="AD221"/>
      <c r="AE221"/>
      <c r="AF221"/>
    </row>
    <row r="222" spans="1:32" s="138" customFormat="1" ht="16" customHeight="1" x14ac:dyDescent="0.35">
      <c r="A222" s="351"/>
      <c r="B222" s="347" t="s">
        <v>3</v>
      </c>
      <c r="C222" s="241"/>
      <c r="D222" s="348" t="s">
        <v>182</v>
      </c>
      <c r="E222" s="349"/>
      <c r="F222" s="350"/>
      <c r="G222" s="198"/>
      <c r="H222" s="198"/>
      <c r="I222" s="198"/>
      <c r="J222" s="351"/>
      <c r="K222" s="143"/>
      <c r="L222" s="351"/>
      <c r="M222" s="143"/>
      <c r="N222" s="351"/>
      <c r="O222" s="143"/>
      <c r="P222" s="351"/>
      <c r="Q222" s="143"/>
      <c r="R222" s="143"/>
      <c r="S222" s="143"/>
      <c r="T222" s="351"/>
      <c r="U222" s="333"/>
      <c r="V222" s="333"/>
      <c r="W222" s="333"/>
      <c r="X222" s="333"/>
      <c r="Z222"/>
      <c r="AA222"/>
      <c r="AB222"/>
      <c r="AC222"/>
      <c r="AD222"/>
      <c r="AE222"/>
      <c r="AF222"/>
    </row>
    <row r="223" spans="1:32" s="138" customFormat="1" ht="36" customHeight="1" x14ac:dyDescent="0.35">
      <c r="A223" s="135"/>
      <c r="B223" s="123"/>
      <c r="C223" s="236" t="s">
        <v>75</v>
      </c>
      <c r="D223" s="124" t="s">
        <v>257</v>
      </c>
      <c r="E223" s="124"/>
      <c r="F223" s="124"/>
      <c r="G223" s="197"/>
      <c r="H223" s="197"/>
      <c r="I223" s="197"/>
      <c r="J223" s="135"/>
      <c r="K223" s="135"/>
      <c r="L223" s="135"/>
      <c r="M223" s="135"/>
      <c r="N223" s="135"/>
      <c r="O223" s="135"/>
      <c r="P223" s="135"/>
      <c r="Q223" s="135"/>
      <c r="R223" s="135"/>
      <c r="S223" s="135"/>
      <c r="T223" s="135"/>
      <c r="U223" s="333"/>
      <c r="V223" s="333"/>
      <c r="W223" s="333"/>
      <c r="X223" s="333"/>
      <c r="Z223"/>
      <c r="AA223"/>
      <c r="AB223"/>
      <c r="AC223"/>
      <c r="AD223"/>
      <c r="AE223"/>
      <c r="AF223"/>
    </row>
    <row r="224" spans="1:32" s="138" customFormat="1" ht="16" customHeight="1" x14ac:dyDescent="0.35">
      <c r="B224" s="115"/>
      <c r="C224" s="241"/>
      <c r="D224" s="896" t="s">
        <v>258</v>
      </c>
      <c r="E224" s="896"/>
      <c r="F224" s="896"/>
      <c r="G224" s="896"/>
      <c r="H224" s="896"/>
      <c r="I224" s="294" t="s">
        <v>24</v>
      </c>
      <c r="J224" s="149"/>
      <c r="K224" s="149"/>
      <c r="L224" s="149"/>
      <c r="M224" s="147"/>
      <c r="N224" s="147"/>
      <c r="O224" s="147"/>
      <c r="Q224" s="143"/>
      <c r="R224" s="143"/>
      <c r="S224" s="143"/>
      <c r="U224" s="333"/>
      <c r="V224" s="333"/>
      <c r="W224" s="333"/>
      <c r="X224" s="333"/>
      <c r="Z224"/>
      <c r="AA224"/>
      <c r="AB224"/>
      <c r="AC224"/>
      <c r="AD224"/>
      <c r="AE224"/>
      <c r="AF224"/>
    </row>
    <row r="225" spans="1:32" s="138" customFormat="1" ht="19.5" customHeight="1" x14ac:dyDescent="0.35">
      <c r="B225" s="115"/>
      <c r="C225" s="241"/>
      <c r="D225" s="280" t="s">
        <v>259</v>
      </c>
      <c r="E225" s="886"/>
      <c r="F225" s="926"/>
      <c r="G225" s="887"/>
      <c r="H225" s="141"/>
      <c r="I225" s="878"/>
      <c r="J225" s="878"/>
      <c r="K225" s="878"/>
      <c r="L225" s="878"/>
      <c r="M225" s="878"/>
      <c r="N225" s="878"/>
      <c r="O225" s="878"/>
      <c r="Q225" s="143"/>
      <c r="R225" s="143"/>
      <c r="S225" s="143"/>
      <c r="U225" s="333"/>
      <c r="V225" s="333"/>
      <c r="W225" s="333"/>
      <c r="X225" s="333"/>
      <c r="Z225"/>
      <c r="AA225"/>
      <c r="AB225"/>
      <c r="AC225"/>
      <c r="AD225"/>
      <c r="AE225"/>
      <c r="AF225"/>
    </row>
    <row r="226" spans="1:32" s="138" customFormat="1" ht="19.5" customHeight="1" x14ac:dyDescent="0.35">
      <c r="B226" s="115"/>
      <c r="C226" s="241"/>
      <c r="D226" s="280" t="s">
        <v>196</v>
      </c>
      <c r="E226" s="886"/>
      <c r="F226" s="926"/>
      <c r="G226" s="887"/>
      <c r="H226" s="141"/>
      <c r="I226" s="878"/>
      <c r="J226" s="878"/>
      <c r="K226" s="878"/>
      <c r="L226" s="878"/>
      <c r="M226" s="878"/>
      <c r="N226" s="878"/>
      <c r="O226" s="878"/>
      <c r="Q226" s="143"/>
      <c r="R226" s="143"/>
      <c r="S226" s="143"/>
      <c r="U226" s="333"/>
      <c r="V226" s="333"/>
      <c r="W226" s="333"/>
      <c r="X226" s="333"/>
      <c r="Z226"/>
      <c r="AA226"/>
      <c r="AB226"/>
      <c r="AC226"/>
      <c r="AD226"/>
      <c r="AE226"/>
      <c r="AF226"/>
    </row>
    <row r="227" spans="1:32" s="138" customFormat="1" ht="19.5" customHeight="1" x14ac:dyDescent="0.35">
      <c r="B227" s="115"/>
      <c r="C227" s="241"/>
      <c r="D227" s="280" t="s">
        <v>197</v>
      </c>
      <c r="E227" s="886"/>
      <c r="F227" s="926"/>
      <c r="G227" s="887"/>
      <c r="H227" s="141"/>
      <c r="I227" s="878"/>
      <c r="J227" s="878"/>
      <c r="K227" s="878"/>
      <c r="L227" s="878"/>
      <c r="M227" s="878"/>
      <c r="N227" s="878"/>
      <c r="O227" s="878"/>
      <c r="Q227" s="143"/>
      <c r="R227" s="143"/>
      <c r="S227" s="143"/>
      <c r="U227" s="333"/>
      <c r="V227" s="333"/>
      <c r="W227" s="333"/>
      <c r="X227" s="333"/>
      <c r="Z227"/>
      <c r="AA227"/>
      <c r="AB227"/>
      <c r="AC227"/>
      <c r="AD227"/>
      <c r="AE227"/>
      <c r="AF227"/>
    </row>
    <row r="228" spans="1:32" s="138" customFormat="1" ht="19.5" customHeight="1" x14ac:dyDescent="0.35">
      <c r="B228" s="115"/>
      <c r="C228" s="241"/>
      <c r="D228" s="154"/>
      <c r="E228" s="119"/>
      <c r="F228" s="141"/>
      <c r="G228" s="198"/>
      <c r="H228" s="198"/>
      <c r="I228" s="198"/>
      <c r="K228" s="143"/>
      <c r="M228" s="143"/>
      <c r="O228" s="143"/>
      <c r="Q228" s="143"/>
      <c r="R228" s="143"/>
      <c r="S228" s="143"/>
      <c r="U228" s="333"/>
      <c r="V228" s="333"/>
      <c r="W228" s="333"/>
      <c r="X228" s="333"/>
      <c r="Z228"/>
      <c r="AA228"/>
      <c r="AB228"/>
      <c r="AC228"/>
      <c r="AD228"/>
      <c r="AE228"/>
      <c r="AF228"/>
    </row>
    <row r="229" spans="1:32" s="138" customFormat="1" ht="19.5" customHeight="1" thickBot="1" x14ac:dyDescent="0.4">
      <c r="A229" s="129"/>
      <c r="B229" s="120"/>
      <c r="C229" s="246"/>
      <c r="D229" s="206"/>
      <c r="E229" s="207"/>
      <c r="F229" s="216"/>
      <c r="G229" s="213"/>
      <c r="H229" s="213"/>
      <c r="I229" s="213"/>
      <c r="J229" s="129"/>
      <c r="K229" s="134"/>
      <c r="L229" s="129"/>
      <c r="M229" s="134"/>
      <c r="N229" s="129"/>
      <c r="O229" s="134"/>
      <c r="P229" s="129"/>
      <c r="Q229" s="134"/>
      <c r="R229" s="134"/>
      <c r="S229" s="134"/>
      <c r="T229" s="129"/>
      <c r="U229" s="333"/>
      <c r="V229" s="333"/>
      <c r="W229" s="333"/>
      <c r="X229" s="333"/>
      <c r="Z229"/>
      <c r="AA229"/>
      <c r="AB229"/>
      <c r="AC229"/>
      <c r="AD229"/>
      <c r="AE229"/>
      <c r="AF229"/>
    </row>
    <row r="230" spans="1:32" s="138" customFormat="1" ht="36" customHeight="1" thickTop="1" x14ac:dyDescent="0.35">
      <c r="A230" s="135"/>
      <c r="B230" s="123"/>
      <c r="C230" s="236" t="s">
        <v>95</v>
      </c>
      <c r="D230" s="124" t="s">
        <v>260</v>
      </c>
      <c r="E230" s="124"/>
      <c r="F230" s="124"/>
      <c r="G230" s="197"/>
      <c r="H230" s="197"/>
      <c r="I230" s="294" t="s">
        <v>24</v>
      </c>
      <c r="J230" s="149"/>
      <c r="K230" s="149"/>
      <c r="L230" s="149"/>
      <c r="M230" s="147"/>
      <c r="N230" s="147"/>
      <c r="O230" s="147"/>
      <c r="P230" s="135"/>
      <c r="Q230" s="135"/>
      <c r="R230" s="135"/>
      <c r="S230" s="135"/>
      <c r="T230" s="135"/>
      <c r="U230" s="333"/>
      <c r="V230" s="333"/>
      <c r="W230" s="333"/>
      <c r="X230" s="333"/>
      <c r="Z230"/>
      <c r="AA230"/>
      <c r="AB230"/>
      <c r="AC230"/>
      <c r="AD230"/>
      <c r="AE230"/>
      <c r="AF230"/>
    </row>
    <row r="231" spans="1:32" s="138" customFormat="1" ht="75" customHeight="1" x14ac:dyDescent="0.35">
      <c r="B231" s="115"/>
      <c r="C231" s="241"/>
      <c r="D231" s="896" t="s">
        <v>261</v>
      </c>
      <c r="E231" s="896"/>
      <c r="F231" s="896"/>
      <c r="G231" s="896"/>
      <c r="H231" s="198"/>
      <c r="I231" s="878"/>
      <c r="J231" s="878"/>
      <c r="K231" s="878"/>
      <c r="L231" s="878"/>
      <c r="M231" s="878"/>
      <c r="N231" s="878"/>
      <c r="O231" s="878"/>
      <c r="Q231" s="143"/>
      <c r="R231" s="143"/>
      <c r="S231" s="143"/>
      <c r="U231" s="333"/>
      <c r="V231" s="333"/>
      <c r="W231" s="333"/>
      <c r="X231" s="333"/>
      <c r="Z231"/>
      <c r="AA231"/>
      <c r="AB231"/>
      <c r="AC231"/>
      <c r="AD231"/>
      <c r="AE231"/>
      <c r="AF231"/>
    </row>
    <row r="232" spans="1:32" s="138" customFormat="1" ht="19.5" customHeight="1" x14ac:dyDescent="0.35">
      <c r="B232" s="115"/>
      <c r="C232" s="241"/>
      <c r="D232" s="855"/>
      <c r="E232" s="150"/>
      <c r="F232" s="80"/>
      <c r="G232" s="80"/>
      <c r="H232" s="80"/>
      <c r="I232" s="878"/>
      <c r="J232" s="878"/>
      <c r="K232" s="878"/>
      <c r="L232" s="878"/>
      <c r="M232" s="878"/>
      <c r="N232" s="878"/>
      <c r="O232" s="878"/>
      <c r="Q232" s="143"/>
      <c r="R232" s="143"/>
      <c r="S232" s="143"/>
      <c r="U232" s="333"/>
      <c r="V232" s="333"/>
      <c r="W232" s="333"/>
      <c r="X232" s="333"/>
      <c r="Z232"/>
      <c r="AA232"/>
      <c r="AB232"/>
      <c r="AC232"/>
      <c r="AD232"/>
      <c r="AE232"/>
      <c r="AF232"/>
    </row>
    <row r="233" spans="1:32" s="138" customFormat="1" ht="19.5" customHeight="1" x14ac:dyDescent="0.35">
      <c r="B233" s="115"/>
      <c r="C233" s="241"/>
      <c r="D233" s="241"/>
      <c r="E233" s="241"/>
      <c r="F233" s="80"/>
      <c r="G233" s="80"/>
      <c r="H233" s="80"/>
      <c r="I233" s="878"/>
      <c r="J233" s="878"/>
      <c r="K233" s="878"/>
      <c r="L233" s="878"/>
      <c r="M233" s="878"/>
      <c r="N233" s="878"/>
      <c r="O233" s="878"/>
      <c r="Q233" s="143"/>
      <c r="R233" s="143"/>
      <c r="S233" s="143"/>
      <c r="U233" s="333"/>
      <c r="V233" s="333"/>
      <c r="W233" s="333"/>
      <c r="X233" s="333"/>
      <c r="Z233"/>
      <c r="AA233"/>
      <c r="AB233"/>
      <c r="AC233"/>
      <c r="AD233"/>
      <c r="AE233"/>
      <c r="AF233"/>
    </row>
    <row r="234" spans="1:32" s="138" customFormat="1" ht="19.5" customHeight="1" x14ac:dyDescent="0.35">
      <c r="B234" s="115"/>
      <c r="C234" s="241"/>
      <c r="D234" s="280" t="s">
        <v>196</v>
      </c>
      <c r="E234" s="241"/>
      <c r="F234" s="855"/>
      <c r="G234" s="80"/>
      <c r="H234" s="80"/>
      <c r="I234" s="878"/>
      <c r="J234" s="878"/>
      <c r="K234" s="878"/>
      <c r="L234" s="878"/>
      <c r="M234" s="878"/>
      <c r="N234" s="878"/>
      <c r="O234" s="878"/>
      <c r="Q234" s="143"/>
      <c r="R234" s="143"/>
      <c r="S234" s="143"/>
      <c r="U234" s="333"/>
      <c r="V234" s="333"/>
      <c r="W234" s="333"/>
      <c r="X234" s="333"/>
      <c r="Z234"/>
      <c r="AA234"/>
      <c r="AB234"/>
      <c r="AC234"/>
      <c r="AD234"/>
      <c r="AE234"/>
      <c r="AF234"/>
    </row>
    <row r="235" spans="1:32" s="129" customFormat="1" ht="19.5" customHeight="1" thickBot="1" x14ac:dyDescent="0.4">
      <c r="A235" s="138"/>
      <c r="B235" s="115"/>
      <c r="C235" s="241"/>
      <c r="D235" s="396" t="s">
        <v>197</v>
      </c>
      <c r="E235" s="241"/>
      <c r="F235" s="855"/>
      <c r="G235" s="80"/>
      <c r="H235" s="80"/>
      <c r="I235" s="878"/>
      <c r="J235" s="878"/>
      <c r="K235" s="878"/>
      <c r="L235" s="878"/>
      <c r="M235" s="878"/>
      <c r="N235" s="878"/>
      <c r="O235" s="878"/>
      <c r="P235" s="138"/>
      <c r="Q235" s="143"/>
      <c r="R235" s="143"/>
      <c r="S235" s="143"/>
      <c r="T235" s="138"/>
      <c r="U235" s="331"/>
      <c r="V235" s="331"/>
      <c r="W235" s="331"/>
      <c r="X235" s="331"/>
      <c r="Z235"/>
      <c r="AA235"/>
      <c r="AB235"/>
      <c r="AC235"/>
      <c r="AD235"/>
      <c r="AE235"/>
      <c r="AF235"/>
    </row>
    <row r="236" spans="1:32" s="135" customFormat="1" ht="19.5" customHeight="1" thickTop="1" thickBot="1" x14ac:dyDescent="0.4">
      <c r="A236" s="129"/>
      <c r="B236" s="120"/>
      <c r="C236" s="246"/>
      <c r="D236" s="368"/>
      <c r="E236" s="217"/>
      <c r="F236" s="208"/>
      <c r="G236" s="213"/>
      <c r="H236" s="213"/>
      <c r="I236" s="213"/>
      <c r="J236" s="129"/>
      <c r="K236" s="134"/>
      <c r="L236" s="129"/>
      <c r="M236" s="134"/>
      <c r="N236" s="129"/>
      <c r="O236" s="134"/>
      <c r="P236" s="129"/>
      <c r="Q236" s="134"/>
      <c r="R236" s="134"/>
      <c r="S236" s="134"/>
      <c r="T236" s="129"/>
      <c r="U236" s="340"/>
      <c r="V236" s="340"/>
      <c r="W236" s="340"/>
      <c r="X236" s="340"/>
      <c r="Z236"/>
      <c r="AA236"/>
      <c r="AB236"/>
      <c r="AC236"/>
      <c r="AD236"/>
      <c r="AE236"/>
      <c r="AF236"/>
    </row>
    <row r="237" spans="1:32" s="138" customFormat="1" ht="36" customHeight="1" thickTop="1" x14ac:dyDescent="0.35">
      <c r="A237" s="135"/>
      <c r="B237" s="123"/>
      <c r="C237" s="236" t="s">
        <v>99</v>
      </c>
      <c r="D237" s="124" t="s">
        <v>262</v>
      </c>
      <c r="E237" s="124"/>
      <c r="F237" s="124"/>
      <c r="G237" s="197"/>
      <c r="H237" s="197"/>
      <c r="I237" s="294" t="s">
        <v>24</v>
      </c>
      <c r="J237" s="149"/>
      <c r="K237" s="149"/>
      <c r="L237" s="149"/>
      <c r="M237" s="147"/>
      <c r="N237" s="147"/>
      <c r="O237" s="147"/>
      <c r="P237" s="135"/>
      <c r="Q237" s="135"/>
      <c r="R237" s="135"/>
      <c r="S237" s="135"/>
      <c r="T237" s="135"/>
      <c r="U237" s="333"/>
      <c r="V237" s="333"/>
      <c r="W237" s="333"/>
      <c r="X237" s="333"/>
      <c r="Z237"/>
      <c r="AA237"/>
      <c r="AB237"/>
      <c r="AC237"/>
      <c r="AD237"/>
      <c r="AE237"/>
      <c r="AF237"/>
    </row>
    <row r="238" spans="1:32" s="138" customFormat="1" ht="225" customHeight="1" x14ac:dyDescent="0.35">
      <c r="B238" s="115"/>
      <c r="C238" s="241"/>
      <c r="D238" s="896" t="s">
        <v>263</v>
      </c>
      <c r="E238" s="896"/>
      <c r="F238" s="896"/>
      <c r="G238" s="896"/>
      <c r="H238" s="198"/>
      <c r="I238" s="878"/>
      <c r="J238" s="878"/>
      <c r="K238" s="878"/>
      <c r="L238" s="878"/>
      <c r="M238" s="878"/>
      <c r="N238" s="878"/>
      <c r="O238" s="878"/>
      <c r="Q238" s="143"/>
      <c r="R238" s="143"/>
      <c r="S238" s="143"/>
      <c r="U238" s="333"/>
      <c r="V238" s="333"/>
      <c r="W238" s="333"/>
      <c r="X238" s="333"/>
      <c r="Z238"/>
      <c r="AA238"/>
      <c r="AB238"/>
      <c r="AC238"/>
      <c r="AD238"/>
      <c r="AE238"/>
      <c r="AF238"/>
    </row>
    <row r="239" spans="1:32" s="138" customFormat="1" ht="6" customHeight="1" x14ac:dyDescent="0.35">
      <c r="B239" s="115"/>
      <c r="C239" s="241"/>
      <c r="D239" s="205"/>
      <c r="E239" s="119"/>
      <c r="F239" s="118"/>
      <c r="G239" s="198"/>
      <c r="H239" s="198"/>
      <c r="I239" s="878"/>
      <c r="J239" s="878"/>
      <c r="K239" s="878"/>
      <c r="L239" s="878"/>
      <c r="M239" s="878"/>
      <c r="N239" s="878"/>
      <c r="O239" s="878"/>
      <c r="Q239" s="143"/>
      <c r="R239" s="143"/>
      <c r="S239" s="143"/>
      <c r="U239" s="333"/>
      <c r="V239" s="333"/>
      <c r="W239" s="333"/>
      <c r="X239" s="333"/>
      <c r="Z239"/>
      <c r="AA239"/>
      <c r="AB239"/>
      <c r="AC239"/>
      <c r="AD239"/>
      <c r="AE239"/>
      <c r="AF239"/>
    </row>
    <row r="240" spans="1:32" s="138" customFormat="1" ht="19.5" customHeight="1" x14ac:dyDescent="0.35">
      <c r="B240" s="115"/>
      <c r="C240" s="241"/>
      <c r="D240" s="855"/>
      <c r="E240" s="119"/>
      <c r="F240" s="118"/>
      <c r="G240" s="198"/>
      <c r="H240" s="198"/>
      <c r="I240" s="198"/>
      <c r="K240" s="143"/>
      <c r="M240" s="143"/>
      <c r="O240" s="143"/>
      <c r="Q240" s="143"/>
      <c r="R240" s="143"/>
      <c r="S240" s="143"/>
      <c r="U240" s="333"/>
      <c r="V240" s="333"/>
      <c r="W240" s="333"/>
      <c r="X240" s="333"/>
      <c r="Z240"/>
      <c r="AA240"/>
      <c r="AB240"/>
      <c r="AC240"/>
      <c r="AD240"/>
      <c r="AE240"/>
      <c r="AF240"/>
    </row>
    <row r="241" spans="1:32" s="138" customFormat="1" ht="19.5" customHeight="1" x14ac:dyDescent="0.35">
      <c r="B241" s="115"/>
      <c r="C241" s="241"/>
      <c r="D241" s="382"/>
      <c r="E241" s="119"/>
      <c r="F241" s="118"/>
      <c r="G241" s="198"/>
      <c r="H241" s="198"/>
      <c r="I241" s="198"/>
      <c r="K241" s="143"/>
      <c r="M241" s="143"/>
      <c r="O241" s="143"/>
      <c r="Q241" s="143"/>
      <c r="R241" s="143"/>
      <c r="S241" s="143"/>
      <c r="U241" s="333"/>
      <c r="V241" s="333"/>
      <c r="W241" s="333"/>
      <c r="X241" s="333"/>
      <c r="Z241"/>
      <c r="AA241"/>
      <c r="AB241"/>
      <c r="AC241"/>
      <c r="AD241"/>
      <c r="AE241"/>
      <c r="AF241"/>
    </row>
    <row r="242" spans="1:32" s="138" customFormat="1" ht="19.5" customHeight="1" x14ac:dyDescent="0.35">
      <c r="B242" s="115"/>
      <c r="C242" s="241"/>
      <c r="D242" s="397" t="s">
        <v>196</v>
      </c>
      <c r="E242" s="382"/>
      <c r="F242" s="855"/>
      <c r="G242" s="198"/>
      <c r="H242" s="198"/>
      <c r="I242" s="198"/>
      <c r="K242" s="143"/>
      <c r="M242" s="143"/>
      <c r="O242" s="143"/>
      <c r="Q242" s="143"/>
      <c r="R242" s="143"/>
      <c r="S242" s="143"/>
      <c r="U242" s="333"/>
      <c r="V242" s="333"/>
      <c r="W242" s="333"/>
      <c r="X242" s="333"/>
      <c r="Z242"/>
      <c r="AA242"/>
      <c r="AB242"/>
      <c r="AC242"/>
      <c r="AD242"/>
      <c r="AE242"/>
      <c r="AF242"/>
    </row>
    <row r="243" spans="1:32" s="211" customFormat="1" ht="19.5" customHeight="1" x14ac:dyDescent="0.35">
      <c r="A243" s="138"/>
      <c r="B243" s="115"/>
      <c r="C243" s="241"/>
      <c r="D243" s="398" t="s">
        <v>197</v>
      </c>
      <c r="E243" s="382"/>
      <c r="F243" s="886"/>
      <c r="G243" s="926"/>
      <c r="H243" s="926"/>
      <c r="I243" s="887"/>
      <c r="J243" s="138"/>
      <c r="K243" s="143"/>
      <c r="L243" s="138"/>
      <c r="M243" s="143"/>
      <c r="N243" s="138"/>
      <c r="O243" s="143"/>
      <c r="P243" s="138"/>
      <c r="Q243" s="143"/>
      <c r="R243" s="143"/>
      <c r="S243" s="143"/>
      <c r="T243" s="138"/>
      <c r="U243" s="346"/>
      <c r="V243" s="346"/>
      <c r="W243" s="346"/>
      <c r="X243" s="346"/>
      <c r="Z243"/>
      <c r="AA243"/>
      <c r="AB243"/>
      <c r="AC243"/>
      <c r="AD243"/>
      <c r="AE243"/>
      <c r="AF243"/>
    </row>
    <row r="244" spans="1:32" s="138" customFormat="1" ht="19.5" customHeight="1" thickBot="1" x14ac:dyDescent="0.4">
      <c r="A244" s="129"/>
      <c r="B244" s="120"/>
      <c r="C244" s="246"/>
      <c r="D244" s="129"/>
      <c r="E244" s="393"/>
      <c r="F244" s="393"/>
      <c r="G244" s="213"/>
      <c r="H244" s="213"/>
      <c r="I244" s="213"/>
      <c r="J244" s="129"/>
      <c r="K244" s="134"/>
      <c r="L244" s="129"/>
      <c r="M244" s="134"/>
      <c r="N244" s="129"/>
      <c r="O244" s="134"/>
      <c r="P244" s="129"/>
      <c r="Q244" s="134"/>
      <c r="R244" s="134"/>
      <c r="S244" s="134"/>
      <c r="T244" s="129"/>
      <c r="U244" s="333"/>
      <c r="V244" s="333"/>
      <c r="W244" s="333"/>
      <c r="X244" s="333"/>
      <c r="Z244"/>
      <c r="AA244"/>
      <c r="AB244"/>
      <c r="AC244"/>
      <c r="AD244"/>
      <c r="AE244"/>
      <c r="AF244"/>
    </row>
    <row r="245" spans="1:32" s="191" customFormat="1" ht="36" customHeight="1" thickTop="1" x14ac:dyDescent="0.35">
      <c r="A245" s="135"/>
      <c r="B245" s="123"/>
      <c r="C245" s="236" t="s">
        <v>102</v>
      </c>
      <c r="D245" s="124" t="s">
        <v>264</v>
      </c>
      <c r="E245" s="124"/>
      <c r="F245" s="124"/>
      <c r="G245" s="197"/>
      <c r="H245" s="197"/>
      <c r="I245" s="294" t="s">
        <v>24</v>
      </c>
      <c r="J245" s="135"/>
      <c r="K245" s="135"/>
      <c r="L245" s="135"/>
      <c r="M245" s="135"/>
      <c r="N245" s="135"/>
      <c r="O245" s="135"/>
      <c r="P245" s="135"/>
      <c r="Q245" s="135"/>
      <c r="R245" s="135"/>
      <c r="S245" s="135"/>
      <c r="T245" s="135"/>
      <c r="U245" s="371"/>
      <c r="V245" s="371"/>
      <c r="W245" s="371"/>
      <c r="X245" s="371"/>
      <c r="Z245"/>
      <c r="AA245"/>
      <c r="AB245"/>
      <c r="AC245"/>
      <c r="AD245"/>
      <c r="AE245"/>
      <c r="AF245"/>
    </row>
    <row r="246" spans="1:32" s="138" customFormat="1" ht="102.75" customHeight="1" x14ac:dyDescent="0.35">
      <c r="B246" s="115"/>
      <c r="C246" s="241"/>
      <c r="D246" s="896" t="s">
        <v>265</v>
      </c>
      <c r="E246" s="896"/>
      <c r="F246" s="896"/>
      <c r="G246" s="896"/>
      <c r="H246" s="198"/>
      <c r="I246" s="878"/>
      <c r="J246" s="878"/>
      <c r="K246" s="878"/>
      <c r="L246" s="878"/>
      <c r="M246" s="878"/>
      <c r="N246" s="878"/>
      <c r="O246" s="878"/>
      <c r="Q246" s="143"/>
      <c r="R246" s="143"/>
      <c r="S246" s="143"/>
      <c r="U246" s="333"/>
      <c r="V246" s="343" t="str">
        <f>CONCATENATE(V247,X247,V248,X248,V249,X249,V250,X250,V251,X251)</f>
        <v xml:space="preserve">; ; ; </v>
      </c>
      <c r="W246" s="343"/>
      <c r="X246" s="343"/>
      <c r="Z246"/>
      <c r="AA246"/>
      <c r="AB246"/>
      <c r="AC246"/>
      <c r="AD246"/>
      <c r="AE246"/>
      <c r="AF246"/>
    </row>
    <row r="247" spans="1:32" s="138" customFormat="1" ht="19.5" customHeight="1" x14ac:dyDescent="0.35">
      <c r="B247" s="115"/>
      <c r="C247" s="241"/>
      <c r="D247" s="862"/>
      <c r="E247" s="862"/>
      <c r="F247" s="862"/>
      <c r="G247" s="862"/>
      <c r="H247" s="198"/>
      <c r="I247" s="198"/>
      <c r="K247" s="143"/>
      <c r="M247" s="143"/>
      <c r="O247" s="143"/>
      <c r="Q247" s="143"/>
      <c r="R247" s="143"/>
      <c r="S247" s="143"/>
      <c r="U247" s="333"/>
      <c r="V247" s="344" t="str">
        <f>IF(E57="X",D57,"")</f>
        <v/>
      </c>
      <c r="W247" s="343"/>
      <c r="X247" s="343" t="s">
        <v>52</v>
      </c>
      <c r="Z247"/>
      <c r="AA247"/>
      <c r="AB247"/>
      <c r="AC247"/>
      <c r="AD247"/>
      <c r="AE247"/>
      <c r="AF247"/>
    </row>
    <row r="248" spans="1:32" s="138" customFormat="1" ht="19.5" customHeight="1" x14ac:dyDescent="0.35">
      <c r="B248" s="115"/>
      <c r="C248" s="241"/>
      <c r="D248" s="302" t="s">
        <v>266</v>
      </c>
      <c r="E248" s="119"/>
      <c r="F248" s="141"/>
      <c r="G248" s="198"/>
      <c r="H248" s="198"/>
      <c r="I248" s="868"/>
      <c r="J248" s="868"/>
      <c r="K248" s="868"/>
      <c r="M248" s="143"/>
      <c r="O248" s="143"/>
      <c r="Q248" s="143"/>
      <c r="R248" s="143"/>
      <c r="S248" s="143"/>
      <c r="U248" s="333"/>
      <c r="V248" s="344" t="str">
        <f>IF(E58="X",D58,"")</f>
        <v/>
      </c>
      <c r="W248" s="343"/>
      <c r="X248" s="343" t="s">
        <v>52</v>
      </c>
      <c r="Z248"/>
      <c r="AA248"/>
      <c r="AB248"/>
      <c r="AC248"/>
      <c r="AD248"/>
      <c r="AE248"/>
      <c r="AF248"/>
    </row>
    <row r="249" spans="1:32" s="138" customFormat="1" ht="19.5" customHeight="1" x14ac:dyDescent="0.35">
      <c r="B249" s="115"/>
      <c r="C249" s="241"/>
      <c r="D249" s="303" t="s">
        <v>267</v>
      </c>
      <c r="E249" s="303"/>
      <c r="F249" s="303"/>
      <c r="G249" s="303"/>
      <c r="H249" s="303"/>
      <c r="I249" s="868"/>
      <c r="J249" s="868"/>
      <c r="K249" s="868"/>
      <c r="M249" s="143"/>
      <c r="O249" s="143"/>
      <c r="Q249" s="143"/>
      <c r="R249" s="143"/>
      <c r="S249" s="143"/>
      <c r="U249" s="333"/>
      <c r="V249" s="344" t="str">
        <f>IF(E60="X",D60,"")</f>
        <v/>
      </c>
      <c r="W249" s="343"/>
      <c r="X249" s="343" t="s">
        <v>52</v>
      </c>
      <c r="Z249"/>
      <c r="AA249"/>
      <c r="AB249"/>
      <c r="AC249"/>
      <c r="AD249"/>
      <c r="AE249"/>
      <c r="AF249"/>
    </row>
    <row r="250" spans="1:32" s="138" customFormat="1" ht="19.5" customHeight="1" x14ac:dyDescent="0.35">
      <c r="B250" s="115"/>
      <c r="C250" s="241"/>
      <c r="D250" s="303" t="s">
        <v>196</v>
      </c>
      <c r="E250" s="303"/>
      <c r="F250" s="303"/>
      <c r="G250" s="303"/>
      <c r="H250" s="303"/>
      <c r="I250" s="868"/>
      <c r="J250" s="868"/>
      <c r="K250" s="868"/>
      <c r="M250" s="143"/>
      <c r="O250" s="143"/>
      <c r="Q250" s="143"/>
      <c r="R250" s="143"/>
      <c r="S250" s="143"/>
      <c r="U250" s="333"/>
      <c r="V250" s="344" t="str">
        <f>IF(E62="X",D62,"")</f>
        <v/>
      </c>
      <c r="W250" s="343"/>
      <c r="X250" s="343"/>
      <c r="Z250"/>
      <c r="AA250"/>
      <c r="AB250"/>
      <c r="AC250"/>
      <c r="AD250"/>
      <c r="AE250"/>
      <c r="AF250"/>
    </row>
    <row r="251" spans="1:32" s="138" customFormat="1" ht="19.5" customHeight="1" x14ac:dyDescent="0.35">
      <c r="B251" s="115"/>
      <c r="C251" s="241"/>
      <c r="D251" s="304" t="s">
        <v>197</v>
      </c>
      <c r="E251" s="119"/>
      <c r="F251" s="141"/>
      <c r="G251" s="198"/>
      <c r="H251" s="198"/>
      <c r="I251" s="868"/>
      <c r="J251" s="868"/>
      <c r="K251" s="868"/>
      <c r="M251" s="143"/>
      <c r="O251" s="143"/>
      <c r="Q251" s="143"/>
      <c r="R251" s="143"/>
      <c r="S251" s="143"/>
      <c r="U251" s="333"/>
      <c r="V251" s="344" t="str">
        <f>IF(E64="X",D64,"")</f>
        <v/>
      </c>
      <c r="W251" s="343"/>
      <c r="X251" s="343"/>
      <c r="Z251"/>
      <c r="AA251"/>
      <c r="AB251"/>
      <c r="AC251"/>
      <c r="AD251"/>
      <c r="AE251"/>
      <c r="AF251"/>
    </row>
    <row r="252" spans="1:32" s="138" customFormat="1" ht="19.5" customHeight="1" thickBot="1" x14ac:dyDescent="0.4">
      <c r="A252" s="129"/>
      <c r="B252" s="120"/>
      <c r="C252" s="246"/>
      <c r="D252" s="206"/>
      <c r="E252" s="207"/>
      <c r="F252" s="208"/>
      <c r="G252" s="213"/>
      <c r="H252" s="213"/>
      <c r="I252" s="213"/>
      <c r="J252" s="129"/>
      <c r="K252" s="134"/>
      <c r="L252" s="129"/>
      <c r="M252" s="134"/>
      <c r="N252" s="129"/>
      <c r="O252" s="134"/>
      <c r="P252" s="129"/>
      <c r="Q252" s="134"/>
      <c r="R252" s="134"/>
      <c r="S252" s="134"/>
      <c r="T252" s="129"/>
      <c r="U252" s="333"/>
      <c r="V252" s="343" t="str">
        <f>CONCATENATE(V253,X253,V254,X254,V255,X255,V257,X257,V258,X258,V259,X259,V260)</f>
        <v xml:space="preserve">; ; ; ; ; ; </v>
      </c>
      <c r="W252" s="333"/>
      <c r="X252" s="343"/>
      <c r="Z252"/>
      <c r="AA252"/>
      <c r="AB252"/>
      <c r="AC252"/>
      <c r="AD252"/>
      <c r="AE252"/>
      <c r="AF252"/>
    </row>
    <row r="253" spans="1:32" s="138" customFormat="1" ht="36" customHeight="1" thickTop="1" x14ac:dyDescent="0.35">
      <c r="A253" s="135"/>
      <c r="B253" s="123"/>
      <c r="C253" s="236" t="s">
        <v>268</v>
      </c>
      <c r="D253" s="124" t="s">
        <v>269</v>
      </c>
      <c r="E253" s="124"/>
      <c r="F253" s="124"/>
      <c r="G253" s="197"/>
      <c r="H253" s="197"/>
      <c r="I253" s="197"/>
      <c r="J253" s="135"/>
      <c r="K253" s="294" t="s">
        <v>24</v>
      </c>
      <c r="L253" s="135"/>
      <c r="M253" s="135"/>
      <c r="N253" s="135"/>
      <c r="O253" s="135"/>
      <c r="P253" s="135"/>
      <c r="Q253" s="135"/>
      <c r="R253" s="135"/>
      <c r="S253" s="135"/>
      <c r="T253" s="135"/>
      <c r="U253" s="333"/>
      <c r="V253" s="344" t="str">
        <f>IF(E67="X",D67,"")</f>
        <v/>
      </c>
      <c r="W253" s="333"/>
      <c r="X253" s="343" t="s">
        <v>52</v>
      </c>
      <c r="Z253"/>
      <c r="AA253"/>
      <c r="AB253"/>
      <c r="AC253"/>
      <c r="AD253"/>
      <c r="AE253"/>
      <c r="AF253"/>
    </row>
    <row r="254" spans="1:32" s="138" customFormat="1" ht="224.15" customHeight="1" x14ac:dyDescent="0.35">
      <c r="B254" s="115"/>
      <c r="C254" s="241"/>
      <c r="D254" s="940" t="s">
        <v>270</v>
      </c>
      <c r="E254" s="940"/>
      <c r="F254" s="940"/>
      <c r="G254" s="940"/>
      <c r="H254" s="940"/>
      <c r="I254" s="198"/>
      <c r="K254" s="878"/>
      <c r="L254" s="878"/>
      <c r="M254" s="878"/>
      <c r="N254" s="878"/>
      <c r="O254" s="878"/>
      <c r="P254" s="878"/>
      <c r="Q254" s="878"/>
      <c r="R254" s="862"/>
      <c r="S254" s="862"/>
      <c r="U254" s="333"/>
      <c r="V254" s="344" t="str">
        <f>IF(E68="X",D68,"")</f>
        <v/>
      </c>
      <c r="W254" s="333"/>
      <c r="X254" s="343" t="s">
        <v>52</v>
      </c>
      <c r="Z254"/>
      <c r="AA254"/>
      <c r="AB254"/>
      <c r="AC254"/>
      <c r="AD254"/>
      <c r="AE254"/>
      <c r="AF254"/>
    </row>
    <row r="255" spans="1:32" s="138" customFormat="1" ht="19.5" customHeight="1" x14ac:dyDescent="0.35">
      <c r="B255" s="115"/>
      <c r="C255" s="241"/>
      <c r="D255" s="855"/>
      <c r="E255" s="119"/>
      <c r="F255" s="218"/>
      <c r="G255" s="198"/>
      <c r="H255" s="198"/>
      <c r="I255" s="198"/>
      <c r="K255" s="143"/>
      <c r="M255" s="143"/>
      <c r="O255" s="143"/>
      <c r="Q255" s="143"/>
      <c r="R255" s="143"/>
      <c r="S255" s="143"/>
      <c r="U255" s="333"/>
      <c r="V255" s="344" t="str">
        <f>IF(E70="X",D70,"")</f>
        <v/>
      </c>
      <c r="W255" s="333"/>
      <c r="X255" s="343" t="s">
        <v>52</v>
      </c>
      <c r="Z255"/>
      <c r="AA255"/>
      <c r="AB255"/>
      <c r="AC255"/>
      <c r="AD255"/>
      <c r="AE255"/>
      <c r="AF255"/>
    </row>
    <row r="256" spans="1:32" s="377" customFormat="1" ht="16.5" customHeight="1" thickBot="1" x14ac:dyDescent="0.4">
      <c r="A256" s="129"/>
      <c r="B256" s="120"/>
      <c r="C256" s="247"/>
      <c r="D256" s="219"/>
      <c r="E256" s="207"/>
      <c r="F256" s="209"/>
      <c r="G256" s="213"/>
      <c r="H256" s="213"/>
      <c r="I256" s="213"/>
      <c r="J256" s="129"/>
      <c r="K256" s="134"/>
      <c r="L256" s="129"/>
      <c r="M256" s="134"/>
      <c r="N256" s="129"/>
      <c r="O256" s="134"/>
      <c r="P256" s="129"/>
      <c r="Q256" s="134"/>
      <c r="R256" s="134"/>
      <c r="S256" s="134"/>
      <c r="T256" s="129"/>
      <c r="U256" s="661"/>
      <c r="V256" s="661"/>
      <c r="W256" s="661"/>
      <c r="X256" s="661"/>
      <c r="Y256" s="862"/>
      <c r="Z256"/>
      <c r="AA256"/>
      <c r="AB256"/>
      <c r="AC256"/>
      <c r="AD256"/>
      <c r="AE256"/>
      <c r="AF256"/>
    </row>
    <row r="257" spans="1:32" s="138" customFormat="1" ht="36" customHeight="1" thickTop="1" x14ac:dyDescent="0.35">
      <c r="A257" s="135"/>
      <c r="B257" s="123"/>
      <c r="C257" s="236" t="s">
        <v>271</v>
      </c>
      <c r="D257" s="124" t="s">
        <v>76</v>
      </c>
      <c r="E257" s="124"/>
      <c r="F257" s="124"/>
      <c r="G257" s="197"/>
      <c r="H257" s="197"/>
      <c r="I257" s="197"/>
      <c r="J257" s="135"/>
      <c r="K257" s="135"/>
      <c r="L257" s="135"/>
      <c r="M257" s="135"/>
      <c r="N257" s="135"/>
      <c r="O257" s="135"/>
      <c r="P257" s="135"/>
      <c r="Q257" s="135"/>
      <c r="R257" s="135"/>
      <c r="S257" s="135"/>
      <c r="T257" s="135"/>
      <c r="U257" s="333"/>
      <c r="V257" s="344" t="str">
        <f>IF(E84="X",D84,"")</f>
        <v/>
      </c>
      <c r="W257" s="333"/>
      <c r="X257" s="343" t="s">
        <v>52</v>
      </c>
      <c r="Z257"/>
      <c r="AA257"/>
      <c r="AB257"/>
      <c r="AC257"/>
      <c r="AD257"/>
      <c r="AE257"/>
      <c r="AF257"/>
    </row>
    <row r="258" spans="1:32" s="138" customFormat="1" ht="39.75" customHeight="1" x14ac:dyDescent="0.35">
      <c r="B258" s="115"/>
      <c r="C258" s="241"/>
      <c r="D258" s="925" t="s">
        <v>272</v>
      </c>
      <c r="E258" s="925"/>
      <c r="F258" s="925"/>
      <c r="G258" s="925"/>
      <c r="H258" s="925"/>
      <c r="I258" s="925"/>
      <c r="K258" s="143"/>
      <c r="M258" s="143"/>
      <c r="O258" s="143"/>
      <c r="Q258" s="143"/>
      <c r="R258" s="143"/>
      <c r="S258" s="143"/>
      <c r="U258" s="333"/>
      <c r="V258" s="344" t="str">
        <f>IF(E85="X",D85,"")</f>
        <v/>
      </c>
      <c r="W258" s="334"/>
      <c r="X258" s="343" t="s">
        <v>52</v>
      </c>
      <c r="Z258"/>
      <c r="AA258"/>
      <c r="AB258"/>
      <c r="AC258"/>
      <c r="AD258"/>
      <c r="AE258"/>
      <c r="AF258"/>
    </row>
    <row r="259" spans="1:32" s="138" customFormat="1" ht="19.5" customHeight="1" x14ac:dyDescent="0.35">
      <c r="B259" s="115"/>
      <c r="C259" s="236"/>
      <c r="D259" s="280" t="s">
        <v>273</v>
      </c>
      <c r="E259" s="119"/>
      <c r="F259" s="118"/>
      <c r="G259" s="198"/>
      <c r="H259" s="198"/>
      <c r="I259" s="198"/>
      <c r="K259" s="143"/>
      <c r="M259" s="143"/>
      <c r="O259" s="143"/>
      <c r="Q259" s="143"/>
      <c r="R259" s="143"/>
      <c r="S259" s="143"/>
      <c r="U259" s="333"/>
      <c r="V259" s="344" t="str">
        <f>IF(E86="X",D86,"")</f>
        <v/>
      </c>
      <c r="W259" s="334"/>
      <c r="X259" s="334" t="s">
        <v>52</v>
      </c>
      <c r="Z259"/>
      <c r="AA259"/>
      <c r="AB259"/>
      <c r="AC259"/>
      <c r="AD259"/>
      <c r="AE259"/>
      <c r="AF259"/>
    </row>
    <row r="260" spans="1:32" s="138" customFormat="1" ht="19.5" customHeight="1" x14ac:dyDescent="0.35">
      <c r="B260" s="115"/>
      <c r="C260" s="241"/>
      <c r="D260" s="301"/>
      <c r="E260" s="886"/>
      <c r="F260" s="926"/>
      <c r="G260" s="926"/>
      <c r="H260" s="926"/>
      <c r="I260" s="887"/>
      <c r="K260" s="143"/>
      <c r="M260" s="143"/>
      <c r="O260" s="143"/>
      <c r="Q260" s="143"/>
      <c r="R260" s="143"/>
      <c r="S260" s="143"/>
      <c r="U260" s="333"/>
      <c r="V260" s="344" t="str">
        <f>IF(E109="X",D109,"")</f>
        <v/>
      </c>
      <c r="W260" s="333"/>
      <c r="X260" s="333"/>
      <c r="Z260"/>
      <c r="AA260"/>
      <c r="AB260"/>
      <c r="AC260"/>
      <c r="AD260"/>
      <c r="AE260"/>
      <c r="AF260"/>
    </row>
    <row r="261" spans="1:32" s="138" customFormat="1" ht="19.5" customHeight="1" x14ac:dyDescent="0.35">
      <c r="B261" s="115"/>
      <c r="C261" s="236"/>
      <c r="D261" s="280" t="s">
        <v>274</v>
      </c>
      <c r="E261" s="119"/>
      <c r="F261" s="118"/>
      <c r="G261" s="198"/>
      <c r="H261" s="198"/>
      <c r="I261" s="198"/>
      <c r="K261" s="143"/>
      <c r="M261" s="143"/>
      <c r="O261" s="143"/>
      <c r="Q261" s="143"/>
      <c r="R261" s="143"/>
      <c r="S261" s="143"/>
      <c r="U261" s="333"/>
      <c r="V261" s="344" t="e">
        <f>IF(#REF!="X",#REF!,"")</f>
        <v>#REF!</v>
      </c>
      <c r="W261" s="333"/>
      <c r="X261" s="333"/>
      <c r="Z261"/>
      <c r="AA261"/>
      <c r="AB261"/>
      <c r="AC261"/>
      <c r="AD261"/>
      <c r="AE261"/>
      <c r="AF261"/>
    </row>
    <row r="262" spans="1:32" s="138" customFormat="1" ht="19.5" customHeight="1" x14ac:dyDescent="0.35">
      <c r="B262" s="115"/>
      <c r="C262" s="236"/>
      <c r="D262" s="301"/>
      <c r="E262" s="886"/>
      <c r="F262" s="926"/>
      <c r="G262" s="926"/>
      <c r="H262" s="926"/>
      <c r="I262" s="887"/>
      <c r="K262" s="143"/>
      <c r="M262" s="143"/>
      <c r="O262" s="143"/>
      <c r="Q262" s="143"/>
      <c r="R262" s="143"/>
      <c r="S262" s="143"/>
      <c r="U262" s="333"/>
      <c r="V262" s="343" t="e">
        <f>CONCATENATE(V263,X263,V264,X264,V265,X265,V266,X266,V269,X269,V270,X270,V271)</f>
        <v>#REF!</v>
      </c>
      <c r="W262" s="333"/>
      <c r="X262" s="333"/>
      <c r="Z262"/>
      <c r="AA262"/>
      <c r="AB262"/>
      <c r="AC262"/>
      <c r="AD262"/>
      <c r="AE262"/>
      <c r="AF262"/>
    </row>
    <row r="263" spans="1:32" s="138" customFormat="1" ht="19.5" customHeight="1" x14ac:dyDescent="0.35">
      <c r="B263" s="115"/>
      <c r="C263" s="236"/>
      <c r="D263" s="280" t="s">
        <v>275</v>
      </c>
      <c r="E263" s="119"/>
      <c r="F263" s="118"/>
      <c r="G263" s="198"/>
      <c r="H263" s="198"/>
      <c r="I263" s="198"/>
      <c r="K263" s="143"/>
      <c r="M263" s="143"/>
      <c r="O263" s="143"/>
      <c r="Q263" s="143"/>
      <c r="R263" s="143"/>
      <c r="S263" s="143"/>
      <c r="U263" s="333"/>
      <c r="V263" s="344" t="str">
        <f>IF(E112="X",D112,"")</f>
        <v/>
      </c>
      <c r="W263" s="333"/>
      <c r="X263" s="343" t="s">
        <v>52</v>
      </c>
      <c r="Z263"/>
      <c r="AA263"/>
      <c r="AB263"/>
      <c r="AC263"/>
      <c r="AD263"/>
      <c r="AE263"/>
      <c r="AF263"/>
    </row>
    <row r="264" spans="1:32" s="138" customFormat="1" ht="19.5" customHeight="1" x14ac:dyDescent="0.35">
      <c r="B264" s="115"/>
      <c r="C264" s="236"/>
      <c r="D264" s="280"/>
      <c r="E264" s="886"/>
      <c r="F264" s="926"/>
      <c r="G264" s="926"/>
      <c r="H264" s="926"/>
      <c r="I264" s="887"/>
      <c r="K264" s="143"/>
      <c r="M264" s="143"/>
      <c r="O264" s="143"/>
      <c r="Q264" s="143"/>
      <c r="R264" s="143"/>
      <c r="S264" s="143"/>
      <c r="U264" s="333"/>
      <c r="V264" s="344" t="str">
        <f>IF(E113="X",D113,"")</f>
        <v/>
      </c>
      <c r="W264" s="333"/>
      <c r="X264" s="343" t="s">
        <v>52</v>
      </c>
      <c r="Z264"/>
      <c r="AA264"/>
      <c r="AB264"/>
      <c r="AC264"/>
      <c r="AD264"/>
      <c r="AE264"/>
      <c r="AF264"/>
    </row>
    <row r="265" spans="1:32" s="138" customFormat="1" ht="19.5" customHeight="1" x14ac:dyDescent="0.35">
      <c r="B265" s="115"/>
      <c r="C265" s="236"/>
      <c r="D265" s="280" t="s">
        <v>276</v>
      </c>
      <c r="E265" s="119"/>
      <c r="F265" s="118"/>
      <c r="G265" s="198"/>
      <c r="H265" s="198"/>
      <c r="I265" s="198"/>
      <c r="K265" s="143"/>
      <c r="M265" s="143"/>
      <c r="O265" s="143"/>
      <c r="Q265" s="143"/>
      <c r="R265" s="143"/>
      <c r="S265" s="143"/>
      <c r="U265" s="333"/>
      <c r="V265" s="344" t="str">
        <f>IF(E114="X",D114,"")</f>
        <v/>
      </c>
      <c r="W265" s="333"/>
      <c r="X265" s="343" t="s">
        <v>52</v>
      </c>
      <c r="Z265"/>
      <c r="AA265"/>
      <c r="AB265"/>
      <c r="AC265"/>
      <c r="AD265"/>
      <c r="AE265"/>
      <c r="AF265"/>
    </row>
    <row r="266" spans="1:32" s="138" customFormat="1" ht="19.5" customHeight="1" x14ac:dyDescent="0.35">
      <c r="B266" s="115"/>
      <c r="C266" s="236"/>
      <c r="D266" s="280"/>
      <c r="E266" s="886"/>
      <c r="F266" s="926"/>
      <c r="G266" s="926"/>
      <c r="H266" s="926"/>
      <c r="I266" s="887"/>
      <c r="K266" s="143"/>
      <c r="M266" s="143"/>
      <c r="O266" s="143"/>
      <c r="Q266" s="143"/>
      <c r="R266" s="143"/>
      <c r="S266" s="143"/>
      <c r="U266" s="333"/>
      <c r="V266" s="344" t="str">
        <f>IF(E115="X",D115,"")</f>
        <v/>
      </c>
      <c r="W266" s="333"/>
      <c r="X266" s="343" t="s">
        <v>52</v>
      </c>
      <c r="Z266"/>
      <c r="AA266"/>
      <c r="AB266"/>
      <c r="AC266"/>
      <c r="AD266"/>
      <c r="AE266"/>
      <c r="AF266"/>
    </row>
    <row r="267" spans="1:32" s="377" customFormat="1" ht="19.5" customHeight="1" x14ac:dyDescent="0.35">
      <c r="A267" s="138"/>
      <c r="B267" s="115"/>
      <c r="C267" s="236"/>
      <c r="D267" s="280" t="s">
        <v>277</v>
      </c>
      <c r="E267" s="119"/>
      <c r="F267" s="118"/>
      <c r="G267" s="198"/>
      <c r="H267" s="198"/>
      <c r="I267" s="198"/>
      <c r="J267" s="138"/>
      <c r="K267" s="143"/>
      <c r="L267" s="138"/>
      <c r="M267" s="143"/>
      <c r="N267" s="138"/>
      <c r="O267" s="143"/>
      <c r="P267" s="138"/>
      <c r="Q267" s="143"/>
      <c r="R267" s="143"/>
      <c r="S267" s="143"/>
      <c r="T267" s="138"/>
      <c r="U267" s="862"/>
      <c r="V267" s="862"/>
      <c r="W267" s="862"/>
      <c r="X267" s="862"/>
      <c r="Y267" s="862"/>
      <c r="Z267"/>
      <c r="AA267"/>
      <c r="AB267"/>
      <c r="AC267"/>
      <c r="AD267"/>
      <c r="AE267"/>
      <c r="AF267"/>
    </row>
    <row r="268" spans="1:32" s="138" customFormat="1" ht="19.5" customHeight="1" x14ac:dyDescent="0.35">
      <c r="B268" s="115"/>
      <c r="C268" s="236"/>
      <c r="D268" s="280"/>
      <c r="E268" s="886"/>
      <c r="F268" s="926"/>
      <c r="G268" s="926"/>
      <c r="H268" s="926"/>
      <c r="I268" s="887"/>
      <c r="K268" s="143"/>
      <c r="M268" s="143"/>
      <c r="O268" s="143"/>
      <c r="Q268" s="143"/>
      <c r="R268" s="143"/>
      <c r="S268" s="143"/>
      <c r="U268" s="333"/>
      <c r="V268" s="344"/>
      <c r="W268" s="333"/>
      <c r="X268" s="343"/>
      <c r="Z268"/>
      <c r="AA268"/>
      <c r="AB268"/>
      <c r="AC268"/>
      <c r="AD268"/>
      <c r="AE268"/>
      <c r="AF268"/>
    </row>
    <row r="269" spans="1:32" s="138" customFormat="1" ht="19.5" customHeight="1" x14ac:dyDescent="0.35">
      <c r="B269" s="115"/>
      <c r="C269" s="236"/>
      <c r="D269" s="916" t="s">
        <v>278</v>
      </c>
      <c r="E269" s="916"/>
      <c r="F269" s="916"/>
      <c r="G269" s="916"/>
      <c r="H269" s="916"/>
      <c r="I269" s="916"/>
      <c r="K269" s="143"/>
      <c r="M269" s="143"/>
      <c r="O269" s="143"/>
      <c r="Q269" s="143"/>
      <c r="R269" s="143"/>
      <c r="S269" s="143"/>
      <c r="U269" s="333"/>
      <c r="V269" s="344" t="str">
        <f>IF(E118="X",D118,"")</f>
        <v/>
      </c>
      <c r="W269" s="333"/>
      <c r="X269" s="343" t="s">
        <v>52</v>
      </c>
      <c r="Z269"/>
      <c r="AA269"/>
      <c r="AB269"/>
      <c r="AC269"/>
      <c r="AD269"/>
      <c r="AE269"/>
      <c r="AF269"/>
    </row>
    <row r="270" spans="1:32" s="138" customFormat="1" ht="19.5" customHeight="1" x14ac:dyDescent="0.35">
      <c r="B270" s="115"/>
      <c r="C270" s="236"/>
      <c r="D270" s="280"/>
      <c r="E270" s="949"/>
      <c r="F270" s="950"/>
      <c r="G270" s="950"/>
      <c r="H270" s="950"/>
      <c r="I270" s="951"/>
      <c r="K270" s="143"/>
      <c r="M270" s="143"/>
      <c r="O270" s="143"/>
      <c r="Q270" s="143"/>
      <c r="R270" s="143"/>
      <c r="S270" s="143"/>
      <c r="U270" s="333"/>
      <c r="V270" s="344" t="str">
        <f>IF(E119="X",D119,"")</f>
        <v/>
      </c>
      <c r="W270" s="333"/>
      <c r="X270" s="334"/>
      <c r="Z270"/>
      <c r="AA270"/>
      <c r="AB270"/>
      <c r="AC270"/>
      <c r="AD270"/>
      <c r="AE270"/>
      <c r="AF270"/>
    </row>
    <row r="271" spans="1:32" s="138" customFormat="1" ht="19.5" customHeight="1" x14ac:dyDescent="0.35">
      <c r="B271" s="115"/>
      <c r="C271" s="236"/>
      <c r="D271" s="280" t="s">
        <v>279</v>
      </c>
      <c r="E271" s="119"/>
      <c r="F271" s="118"/>
      <c r="G271" s="198"/>
      <c r="H271" s="198"/>
      <c r="I271" s="198"/>
      <c r="K271" s="143"/>
      <c r="M271" s="143"/>
      <c r="O271" s="143"/>
      <c r="Q271" s="143"/>
      <c r="R271" s="143"/>
      <c r="S271" s="143"/>
      <c r="U271" s="333"/>
      <c r="V271" s="344" t="e">
        <f>IF(#REF!="X",#REF!,"")</f>
        <v>#REF!</v>
      </c>
      <c r="W271" s="333"/>
      <c r="X271" s="333"/>
      <c r="Z271"/>
      <c r="AA271"/>
      <c r="AB271"/>
      <c r="AC271"/>
      <c r="AD271"/>
      <c r="AE271"/>
      <c r="AF271"/>
    </row>
    <row r="272" spans="1:32" s="138" customFormat="1" ht="19.5" customHeight="1" x14ac:dyDescent="0.35">
      <c r="B272" s="115"/>
      <c r="C272" s="236"/>
      <c r="D272" s="280"/>
      <c r="E272" s="886"/>
      <c r="F272" s="926"/>
      <c r="G272" s="926"/>
      <c r="H272" s="926"/>
      <c r="I272" s="887"/>
      <c r="K272" s="294" t="s">
        <v>24</v>
      </c>
      <c r="L272" s="135"/>
      <c r="M272" s="135"/>
      <c r="N272" s="135"/>
      <c r="O272" s="135"/>
      <c r="P272" s="135"/>
      <c r="Q272" s="135"/>
      <c r="R272" s="135"/>
      <c r="S272" s="135"/>
      <c r="U272" s="333"/>
      <c r="V272" s="333"/>
      <c r="W272" s="333"/>
      <c r="X272" s="333"/>
      <c r="Z272"/>
      <c r="AA272"/>
      <c r="AB272"/>
      <c r="AC272"/>
      <c r="AD272"/>
      <c r="AE272"/>
      <c r="AF272"/>
    </row>
    <row r="273" spans="1:32" s="377" customFormat="1" ht="19.5" customHeight="1" x14ac:dyDescent="0.35">
      <c r="A273" s="138"/>
      <c r="B273" s="115"/>
      <c r="C273" s="236"/>
      <c r="D273" s="280" t="s">
        <v>280</v>
      </c>
      <c r="E273" s="119"/>
      <c r="F273" s="118"/>
      <c r="G273" s="198"/>
      <c r="H273" s="198"/>
      <c r="I273" s="198"/>
      <c r="J273" s="138"/>
      <c r="K273" s="878"/>
      <c r="L273" s="878"/>
      <c r="M273" s="878"/>
      <c r="N273" s="878"/>
      <c r="O273" s="878"/>
      <c r="P273" s="878"/>
      <c r="Q273" s="878"/>
      <c r="R273" s="862"/>
      <c r="S273" s="862"/>
      <c r="T273" s="138"/>
      <c r="U273" s="862"/>
      <c r="V273" s="862"/>
      <c r="W273" s="862"/>
      <c r="X273" s="862"/>
      <c r="Y273" s="862"/>
      <c r="Z273"/>
      <c r="AA273"/>
      <c r="AB273"/>
      <c r="AC273"/>
      <c r="AD273"/>
      <c r="AE273"/>
      <c r="AF273"/>
    </row>
    <row r="274" spans="1:32" s="138" customFormat="1" ht="19.5" customHeight="1" x14ac:dyDescent="0.35">
      <c r="B274" s="115"/>
      <c r="C274" s="236"/>
      <c r="D274" s="280"/>
      <c r="E274" s="886"/>
      <c r="F274" s="926"/>
      <c r="G274" s="926"/>
      <c r="H274" s="926"/>
      <c r="I274" s="887"/>
      <c r="K274" s="878"/>
      <c r="L274" s="878"/>
      <c r="M274" s="878"/>
      <c r="N274" s="878"/>
      <c r="O274" s="878"/>
      <c r="P274" s="878"/>
      <c r="Q274" s="878"/>
      <c r="R274" s="862"/>
      <c r="S274" s="862"/>
      <c r="U274" s="333"/>
      <c r="V274" s="333"/>
      <c r="W274" s="333"/>
      <c r="X274" s="333"/>
      <c r="Z274"/>
      <c r="AA274"/>
      <c r="AB274"/>
      <c r="AC274"/>
      <c r="AD274"/>
      <c r="AE274"/>
      <c r="AF274"/>
    </row>
    <row r="275" spans="1:32" s="138" customFormat="1" ht="34" customHeight="1" x14ac:dyDescent="0.35">
      <c r="B275" s="115"/>
      <c r="C275" s="236"/>
      <c r="D275" s="916" t="s">
        <v>281</v>
      </c>
      <c r="E275" s="916"/>
      <c r="F275" s="916"/>
      <c r="G275" s="916"/>
      <c r="H275" s="916"/>
      <c r="I275" s="916"/>
      <c r="K275" s="878"/>
      <c r="L275" s="878"/>
      <c r="M275" s="878"/>
      <c r="N275" s="878"/>
      <c r="O275" s="878"/>
      <c r="P275" s="878"/>
      <c r="Q275" s="878"/>
      <c r="R275" s="862"/>
      <c r="S275" s="862"/>
      <c r="U275" s="333"/>
      <c r="V275" s="333"/>
      <c r="W275" s="333"/>
      <c r="X275" s="333"/>
      <c r="Z275"/>
      <c r="AA275"/>
      <c r="AB275"/>
      <c r="AC275"/>
      <c r="AD275"/>
      <c r="AE275"/>
      <c r="AF275"/>
    </row>
    <row r="276" spans="1:32" s="138" customFormat="1" ht="19.5" customHeight="1" x14ac:dyDescent="0.35">
      <c r="B276" s="115"/>
      <c r="C276" s="241"/>
      <c r="D276" s="280"/>
      <c r="E276" s="946"/>
      <c r="F276" s="947"/>
      <c r="G276" s="947"/>
      <c r="H276" s="947"/>
      <c r="I276" s="948"/>
      <c r="K276" s="878"/>
      <c r="L276" s="878"/>
      <c r="M276" s="878"/>
      <c r="N276" s="878"/>
      <c r="O276" s="878"/>
      <c r="P276" s="878"/>
      <c r="Q276" s="878"/>
      <c r="R276" s="862"/>
      <c r="S276" s="862"/>
      <c r="U276" s="333"/>
      <c r="V276" s="333"/>
      <c r="W276" s="333"/>
      <c r="X276" s="333"/>
      <c r="Z276"/>
      <c r="AA276"/>
      <c r="AB276"/>
      <c r="AC276"/>
      <c r="AD276"/>
      <c r="AE276"/>
      <c r="AF276"/>
    </row>
    <row r="277" spans="1:32" s="138" customFormat="1" ht="19.5" customHeight="1" x14ac:dyDescent="0.35">
      <c r="B277" s="115"/>
      <c r="C277" s="236"/>
      <c r="D277" s="280" t="s">
        <v>282</v>
      </c>
      <c r="E277" s="119"/>
      <c r="F277" s="118"/>
      <c r="G277" s="198"/>
      <c r="H277" s="198"/>
      <c r="I277" s="198"/>
      <c r="K277" s="878"/>
      <c r="L277" s="878"/>
      <c r="M277" s="878"/>
      <c r="N277" s="878"/>
      <c r="O277" s="878"/>
      <c r="P277" s="878"/>
      <c r="Q277" s="878"/>
      <c r="R277" s="862"/>
      <c r="S277" s="862"/>
      <c r="U277" s="333"/>
      <c r="V277" s="333"/>
      <c r="W277" s="333"/>
      <c r="X277" s="333"/>
      <c r="Z277"/>
      <c r="AA277"/>
      <c r="AB277"/>
      <c r="AC277"/>
      <c r="AD277"/>
      <c r="AE277"/>
      <c r="AF277"/>
    </row>
    <row r="278" spans="1:32" s="377" customFormat="1" ht="19.5" customHeight="1" x14ac:dyDescent="0.35">
      <c r="A278" s="138"/>
      <c r="B278" s="115"/>
      <c r="C278" s="241"/>
      <c r="D278" s="154"/>
      <c r="E278" s="917"/>
      <c r="F278" s="918"/>
      <c r="G278" s="918"/>
      <c r="H278" s="918"/>
      <c r="I278" s="919"/>
      <c r="J278" s="138"/>
      <c r="K278" s="878"/>
      <c r="L278" s="878"/>
      <c r="M278" s="878"/>
      <c r="N278" s="878"/>
      <c r="O278" s="878"/>
      <c r="P278" s="878"/>
      <c r="Q278" s="878"/>
      <c r="R278" s="862"/>
      <c r="S278" s="862"/>
      <c r="T278" s="138"/>
      <c r="U278" s="862"/>
      <c r="V278" s="862"/>
      <c r="W278" s="862"/>
      <c r="X278" s="862"/>
      <c r="Y278" s="862"/>
      <c r="Z278"/>
      <c r="AA278"/>
      <c r="AB278"/>
      <c r="AC278"/>
      <c r="AD278"/>
      <c r="AE278"/>
      <c r="AF278"/>
    </row>
    <row r="279" spans="1:32" ht="19.5" customHeight="1" thickBot="1" x14ac:dyDescent="0.4">
      <c r="A279" s="129"/>
      <c r="B279" s="120"/>
      <c r="C279" s="246"/>
      <c r="D279" s="206"/>
      <c r="E279" s="207"/>
      <c r="F279" s="208"/>
      <c r="G279" s="213"/>
      <c r="H279" s="213"/>
      <c r="I279" s="213"/>
      <c r="J279" s="129"/>
      <c r="K279" s="134"/>
      <c r="L279" s="129"/>
      <c r="M279" s="134"/>
      <c r="N279" s="129"/>
      <c r="O279" s="134"/>
      <c r="P279" s="129"/>
      <c r="Q279" s="134"/>
      <c r="R279" s="134"/>
      <c r="S279" s="134"/>
      <c r="T279" s="129"/>
    </row>
    <row r="280" spans="1:32" ht="36" customHeight="1" thickTop="1" x14ac:dyDescent="0.35">
      <c r="A280" s="135"/>
      <c r="B280" s="123"/>
      <c r="C280" s="236" t="s">
        <v>283</v>
      </c>
      <c r="D280" s="124" t="s">
        <v>284</v>
      </c>
      <c r="E280" s="124"/>
      <c r="F280" s="124"/>
      <c r="G280" s="197"/>
      <c r="H280" s="197"/>
      <c r="I280" s="197"/>
      <c r="J280" s="135"/>
      <c r="K280" s="294" t="s">
        <v>24</v>
      </c>
      <c r="L280" s="135"/>
      <c r="M280" s="135"/>
      <c r="N280" s="135"/>
      <c r="O280" s="135"/>
      <c r="P280" s="135"/>
      <c r="Q280" s="135"/>
      <c r="R280" s="135"/>
      <c r="S280" s="135"/>
      <c r="T280" s="135"/>
    </row>
    <row r="281" spans="1:32" ht="19.5" customHeight="1" x14ac:dyDescent="0.35">
      <c r="A281" s="138"/>
      <c r="B281" s="115"/>
      <c r="C281" s="241"/>
      <c r="D281" s="306" t="s">
        <v>285</v>
      </c>
      <c r="E281" s="119"/>
      <c r="F281" s="118"/>
      <c r="G281" s="198"/>
      <c r="H281" s="198"/>
      <c r="I281" s="198"/>
      <c r="J281" s="138"/>
      <c r="K281" s="878"/>
      <c r="L281" s="878"/>
      <c r="M281" s="878"/>
      <c r="N281" s="878"/>
      <c r="O281" s="878"/>
      <c r="P281" s="878"/>
      <c r="Q281" s="878"/>
      <c r="R281" s="862"/>
      <c r="S281" s="862"/>
      <c r="T281" s="138"/>
    </row>
    <row r="282" spans="1:32" ht="19.5" customHeight="1" x14ac:dyDescent="0.35">
      <c r="A282" s="138"/>
      <c r="B282" s="115"/>
      <c r="C282" s="234" t="s">
        <v>286</v>
      </c>
      <c r="D282" s="916" t="s">
        <v>287</v>
      </c>
      <c r="E282" s="916"/>
      <c r="F282" s="916"/>
      <c r="G282" s="916"/>
      <c r="H282" s="198"/>
      <c r="I282" s="308"/>
      <c r="J282" s="307" t="s">
        <v>288</v>
      </c>
      <c r="K282" s="878"/>
      <c r="L282" s="878"/>
      <c r="M282" s="878"/>
      <c r="N282" s="878"/>
      <c r="O282" s="878"/>
      <c r="P282" s="878"/>
      <c r="Q282" s="878"/>
      <c r="R282" s="862"/>
      <c r="S282" s="862"/>
      <c r="T282" s="138"/>
    </row>
    <row r="283" spans="1:32" ht="19.5" customHeight="1" x14ac:dyDescent="0.35">
      <c r="A283" s="138"/>
      <c r="B283" s="115"/>
      <c r="C283" s="234"/>
      <c r="D283" s="280"/>
      <c r="E283" s="119"/>
      <c r="F283" s="141"/>
      <c r="G283" s="198"/>
      <c r="H283" s="198"/>
      <c r="I283" s="141"/>
      <c r="J283" s="305"/>
      <c r="K283" s="878"/>
      <c r="L283" s="878"/>
      <c r="M283" s="878"/>
      <c r="N283" s="878"/>
      <c r="O283" s="878"/>
      <c r="P283" s="878"/>
      <c r="Q283" s="878"/>
      <c r="R283" s="862"/>
      <c r="S283" s="862"/>
      <c r="T283" s="138"/>
    </row>
    <row r="284" spans="1:32" ht="25" customHeight="1" x14ac:dyDescent="0.35">
      <c r="A284" s="138"/>
      <c r="B284" s="115"/>
      <c r="C284" s="234" t="s">
        <v>289</v>
      </c>
      <c r="D284" s="916" t="s">
        <v>290</v>
      </c>
      <c r="E284" s="916"/>
      <c r="F284" s="916"/>
      <c r="G284" s="916"/>
      <c r="H284" s="198"/>
      <c r="I284" s="308"/>
      <c r="J284" s="307" t="s">
        <v>291</v>
      </c>
      <c r="K284" s="878"/>
      <c r="L284" s="878"/>
      <c r="M284" s="878"/>
      <c r="N284" s="878"/>
      <c r="O284" s="878"/>
      <c r="P284" s="878"/>
      <c r="Q284" s="878"/>
      <c r="R284" s="862"/>
      <c r="S284" s="862"/>
      <c r="T284" s="138"/>
    </row>
    <row r="285" spans="1:32" s="380" customFormat="1" ht="19.5" customHeight="1" x14ac:dyDescent="0.35">
      <c r="A285" s="138"/>
      <c r="B285" s="115"/>
      <c r="C285" s="241"/>
      <c r="D285" s="280"/>
      <c r="E285" s="119"/>
      <c r="F285" s="141"/>
      <c r="G285" s="198"/>
      <c r="H285" s="198"/>
      <c r="I285" s="141"/>
      <c r="J285" s="305"/>
      <c r="K285" s="878"/>
      <c r="L285" s="878"/>
      <c r="M285" s="878"/>
      <c r="N285" s="878"/>
      <c r="O285" s="878"/>
      <c r="P285" s="878"/>
      <c r="Q285" s="878"/>
      <c r="R285" s="862"/>
      <c r="S285" s="862"/>
      <c r="T285" s="138"/>
      <c r="U285" s="387"/>
      <c r="V285" s="387"/>
      <c r="W285" s="387"/>
      <c r="X285" s="387"/>
      <c r="Z285"/>
      <c r="AA285"/>
      <c r="AB285"/>
      <c r="AC285"/>
      <c r="AD285"/>
      <c r="AE285"/>
      <c r="AF285"/>
    </row>
    <row r="286" spans="1:32" s="159" customFormat="1" ht="16" customHeight="1" thickBot="1" x14ac:dyDescent="0.4">
      <c r="A286" s="129"/>
      <c r="B286" s="130"/>
      <c r="C286" s="237"/>
      <c r="D286" s="221"/>
      <c r="E286" s="131"/>
      <c r="F286" s="132"/>
      <c r="G286" s="132"/>
      <c r="H286" s="132"/>
      <c r="I286" s="132"/>
      <c r="J286" s="129"/>
      <c r="K286" s="134"/>
      <c r="L286" s="129"/>
      <c r="M286" s="134"/>
      <c r="N286" s="129"/>
      <c r="O286" s="134"/>
      <c r="P286" s="129"/>
      <c r="Q286" s="134"/>
      <c r="R286" s="134"/>
      <c r="S286" s="134"/>
      <c r="T286" s="129"/>
      <c r="U286" s="344" t="str">
        <f>IF(G338="X",D338,"")</f>
        <v/>
      </c>
      <c r="V286" s="343"/>
      <c r="W286" s="343" t="s">
        <v>52</v>
      </c>
      <c r="X286" s="328"/>
      <c r="Y286" s="158"/>
      <c r="Z286"/>
      <c r="AA286"/>
      <c r="AB286"/>
      <c r="AC286"/>
    </row>
    <row r="287" spans="1:32" s="159" customFormat="1" ht="36" customHeight="1" thickTop="1" x14ac:dyDescent="0.35">
      <c r="A287" s="248"/>
      <c r="B287" s="249"/>
      <c r="C287" s="250"/>
      <c r="D287" s="276" t="s">
        <v>292</v>
      </c>
      <c r="E287" s="276"/>
      <c r="F287" s="276"/>
      <c r="G287" s="276"/>
      <c r="H287" s="276"/>
      <c r="I287" s="276"/>
      <c r="J287" s="276"/>
      <c r="K287" s="276"/>
      <c r="L287" s="248"/>
      <c r="M287" s="251"/>
      <c r="N287" s="248"/>
      <c r="O287" s="251"/>
      <c r="P287" s="248"/>
      <c r="Q287" s="251"/>
      <c r="R287" s="251"/>
      <c r="S287" s="251"/>
      <c r="T287" s="248"/>
      <c r="U287" s="344" t="str">
        <f>IF(G338="X",D338,"")</f>
        <v/>
      </c>
      <c r="V287" s="343"/>
      <c r="W287" s="343" t="s">
        <v>52</v>
      </c>
      <c r="X287" s="328"/>
      <c r="Y287" s="158"/>
      <c r="Z287"/>
      <c r="AA287"/>
      <c r="AB287"/>
      <c r="AC287"/>
    </row>
    <row r="288" spans="1:32" s="159" customFormat="1" ht="36" customHeight="1" x14ac:dyDescent="0.35">
      <c r="A288" s="248"/>
      <c r="B288" s="249"/>
      <c r="C288" s="250"/>
      <c r="D288" s="945" t="s">
        <v>293</v>
      </c>
      <c r="E288" s="945"/>
      <c r="F288" s="945"/>
      <c r="G288" s="945"/>
      <c r="H288" s="945"/>
      <c r="I288" s="945"/>
      <c r="J288" s="945"/>
      <c r="K288" s="945"/>
      <c r="L288" s="248"/>
      <c r="M288" s="251"/>
      <c r="N288" s="248"/>
      <c r="O288" s="251"/>
      <c r="P288" s="248"/>
      <c r="Q288" s="251"/>
      <c r="R288" s="251"/>
      <c r="S288" s="251"/>
      <c r="T288" s="248"/>
      <c r="U288" s="344" t="str">
        <f>IF(G339="X",D339,"")</f>
        <v/>
      </c>
      <c r="V288" s="343"/>
      <c r="W288" s="343" t="s">
        <v>52</v>
      </c>
      <c r="X288" s="328"/>
      <c r="Y288" s="158"/>
      <c r="Z288"/>
      <c r="AA288"/>
      <c r="AB288"/>
      <c r="AC288"/>
    </row>
    <row r="289" spans="1:29" s="159" customFormat="1" ht="16" customHeight="1" thickBot="1" x14ac:dyDescent="0.4">
      <c r="A289" s="129"/>
      <c r="B289" s="130"/>
      <c r="C289" s="237"/>
      <c r="D289" s="221"/>
      <c r="E289" s="131"/>
      <c r="F289" s="132"/>
      <c r="G289" s="132"/>
      <c r="H289" s="132"/>
      <c r="I289" s="132"/>
      <c r="J289" s="129"/>
      <c r="K289" s="134"/>
      <c r="L289" s="129"/>
      <c r="M289" s="134"/>
      <c r="N289" s="129"/>
      <c r="O289" s="134"/>
      <c r="P289" s="129"/>
      <c r="Q289" s="134"/>
      <c r="R289" s="134"/>
      <c r="S289" s="134"/>
      <c r="T289" s="129"/>
      <c r="U289" s="344" t="str">
        <f>IF(G340="X",D340,"")</f>
        <v/>
      </c>
      <c r="V289" s="343"/>
      <c r="W289" s="343" t="s">
        <v>52</v>
      </c>
      <c r="X289" s="328"/>
      <c r="Y289" s="158"/>
      <c r="Z289"/>
      <c r="AA289"/>
      <c r="AB289"/>
      <c r="AC289"/>
    </row>
    <row r="290" spans="1:29" s="159" customFormat="1" ht="16" customHeight="1" thickTop="1" x14ac:dyDescent="0.35">
      <c r="A290" s="166"/>
      <c r="B290" s="167"/>
      <c r="C290" s="239"/>
      <c r="D290" s="222"/>
      <c r="E290" s="168"/>
      <c r="F290" s="169"/>
      <c r="G290" s="169"/>
      <c r="H290" s="169"/>
      <c r="I290" s="145"/>
      <c r="J290" s="166"/>
      <c r="K290" s="170"/>
      <c r="L290" s="166"/>
      <c r="M290" s="170"/>
      <c r="N290" s="166"/>
      <c r="O290" s="170"/>
      <c r="P290" s="166"/>
      <c r="Q290" s="170"/>
      <c r="R290" s="170"/>
      <c r="S290" s="170"/>
      <c r="T290" s="166"/>
      <c r="U290" s="344" t="str">
        <f>IF(G341="X",D341,"")</f>
        <v/>
      </c>
      <c r="V290" s="343"/>
      <c r="W290" s="343" t="s">
        <v>52</v>
      </c>
      <c r="X290" s="328"/>
      <c r="Y290" s="158"/>
      <c r="Z290"/>
      <c r="AA290"/>
      <c r="AB290"/>
      <c r="AC290"/>
    </row>
    <row r="291" spans="1:29" s="159" customFormat="1" ht="36" customHeight="1" x14ac:dyDescent="0.35">
      <c r="A291" s="166"/>
      <c r="B291" s="167"/>
      <c r="C291" s="379" t="s">
        <v>294</v>
      </c>
      <c r="D291" s="361" t="s">
        <v>295</v>
      </c>
      <c r="E291" s="168"/>
      <c r="F291" s="169"/>
      <c r="G291" s="169"/>
      <c r="H291" s="169"/>
      <c r="I291" s="145"/>
      <c r="J291" s="166"/>
      <c r="K291" s="170"/>
      <c r="L291" s="166"/>
      <c r="M291" s="170"/>
      <c r="N291" s="166"/>
      <c r="O291" s="170"/>
      <c r="P291" s="166"/>
      <c r="Q291" s="170"/>
      <c r="R291" s="170"/>
      <c r="S291" s="170"/>
      <c r="T291" s="166"/>
      <c r="U291" s="344" t="str">
        <f>IF(G342="X",D342,"")</f>
        <v/>
      </c>
      <c r="V291" s="343"/>
      <c r="W291" s="343"/>
      <c r="X291" s="328"/>
      <c r="Y291" s="158"/>
      <c r="Z291"/>
      <c r="AA291"/>
      <c r="AB291"/>
      <c r="AC291"/>
    </row>
    <row r="292" spans="1:29" s="129" customFormat="1" ht="19.5" customHeight="1" thickBot="1" x14ac:dyDescent="0.4">
      <c r="A292" s="135"/>
      <c r="B292" s="146"/>
      <c r="C292" s="236"/>
      <c r="D292" s="943" t="s">
        <v>296</v>
      </c>
      <c r="E292" s="124"/>
      <c r="F292" s="917"/>
      <c r="G292" s="918"/>
      <c r="H292" s="918"/>
      <c r="I292" s="918"/>
      <c r="J292" s="919"/>
      <c r="K292" s="135"/>
      <c r="L292" s="135"/>
      <c r="M292" s="135"/>
      <c r="N292" s="135"/>
      <c r="O292" s="135"/>
      <c r="P292" s="135"/>
      <c r="Q292" s="135"/>
      <c r="R292" s="135"/>
      <c r="S292" s="135"/>
      <c r="T292" s="135"/>
      <c r="U292" s="331"/>
      <c r="V292" s="331"/>
      <c r="W292" s="331"/>
      <c r="X292" s="331"/>
      <c r="Z292"/>
      <c r="AA292"/>
      <c r="AB292"/>
      <c r="AC292"/>
    </row>
    <row r="293" spans="1:29" s="166" customFormat="1" ht="27" customHeight="1" thickTop="1" thickBot="1" x14ac:dyDescent="0.4">
      <c r="A293" s="129"/>
      <c r="B293" s="130"/>
      <c r="C293" s="237"/>
      <c r="D293" s="944"/>
      <c r="E293" s="131"/>
      <c r="F293" s="132"/>
      <c r="G293" s="132"/>
      <c r="H293" s="132"/>
      <c r="I293" s="133"/>
      <c r="J293" s="129"/>
      <c r="K293" s="134"/>
      <c r="L293" s="129"/>
      <c r="M293" s="134"/>
      <c r="N293" s="129"/>
      <c r="O293" s="134"/>
      <c r="P293" s="129"/>
      <c r="Q293" s="134"/>
      <c r="R293" s="134"/>
      <c r="S293" s="134"/>
      <c r="T293" s="129"/>
      <c r="U293" s="339"/>
      <c r="V293" s="339"/>
      <c r="W293" s="339"/>
      <c r="X293" s="339"/>
      <c r="Z293"/>
      <c r="AA293"/>
      <c r="AB293"/>
      <c r="AC293"/>
    </row>
    <row r="294" spans="1:29" s="97" customFormat="1" ht="36" customHeight="1" thickTop="1" x14ac:dyDescent="0.35">
      <c r="A294" s="147"/>
      <c r="B294" s="147"/>
      <c r="C294" s="236" t="s">
        <v>297</v>
      </c>
      <c r="D294" s="124" t="s">
        <v>298</v>
      </c>
      <c r="E294" s="148"/>
      <c r="F294" s="148"/>
      <c r="G294" s="149"/>
      <c r="H294" s="149"/>
      <c r="I294" s="149"/>
      <c r="J294" s="149"/>
      <c r="K294" s="149"/>
      <c r="L294" s="149"/>
      <c r="M294" s="147"/>
      <c r="N294" s="147"/>
      <c r="O294" s="147"/>
      <c r="P294" s="147"/>
      <c r="Q294" s="147"/>
      <c r="R294" s="147"/>
      <c r="S294" s="147"/>
      <c r="T294" s="147"/>
      <c r="U294" s="341"/>
      <c r="V294" s="341"/>
      <c r="W294" s="341"/>
      <c r="X294" s="341"/>
      <c r="Y294" s="96"/>
      <c r="Z294"/>
      <c r="AA294"/>
      <c r="AB294"/>
      <c r="AC294"/>
    </row>
    <row r="295" spans="1:29" s="97" customFormat="1" ht="28" customHeight="1" x14ac:dyDescent="0.35">
      <c r="A295" s="150"/>
      <c r="B295" s="151"/>
      <c r="C295" s="240"/>
      <c r="D295" s="925" t="s">
        <v>299</v>
      </c>
      <c r="E295" s="925"/>
      <c r="F295" s="925"/>
      <c r="G295" s="925"/>
      <c r="H295" s="925"/>
      <c r="I295" s="925"/>
      <c r="J295" s="925"/>
      <c r="K295" s="925"/>
      <c r="L295" s="152"/>
      <c r="M295" s="150"/>
      <c r="N295" s="150"/>
      <c r="O295" s="150"/>
      <c r="P295" s="150"/>
      <c r="Q295" s="150"/>
      <c r="R295" s="150"/>
      <c r="S295" s="150"/>
      <c r="T295" s="150"/>
      <c r="U295" s="341"/>
      <c r="V295" s="341"/>
      <c r="W295" s="341"/>
      <c r="X295" s="341"/>
      <c r="Y295" s="96"/>
      <c r="Z295"/>
      <c r="AA295"/>
      <c r="AB295"/>
      <c r="AC295"/>
    </row>
    <row r="296" spans="1:29" s="159" customFormat="1" ht="31" customHeight="1" x14ac:dyDescent="0.35">
      <c r="A296" s="119"/>
      <c r="B296" s="153"/>
      <c r="C296" s="241"/>
      <c r="D296" s="273" t="s">
        <v>300</v>
      </c>
      <c r="E296" s="119"/>
      <c r="F296" s="119"/>
      <c r="G296" s="155"/>
      <c r="H296" s="155"/>
      <c r="I296" s="294" t="s">
        <v>24</v>
      </c>
      <c r="J296" s="157"/>
      <c r="K296" s="157"/>
      <c r="L296" s="157"/>
      <c r="M296" s="119"/>
      <c r="N296" s="119"/>
      <c r="O296" s="119"/>
      <c r="P296" s="119"/>
      <c r="Q296" s="119"/>
      <c r="R296" s="119"/>
      <c r="S296" s="119"/>
      <c r="T296" s="119"/>
      <c r="U296" s="328"/>
      <c r="V296" s="328"/>
      <c r="W296" s="328"/>
      <c r="X296" s="328"/>
      <c r="Y296" s="158"/>
      <c r="Z296"/>
      <c r="AA296"/>
      <c r="AB296"/>
      <c r="AC296"/>
    </row>
    <row r="297" spans="1:29" s="159" customFormat="1" ht="15.75" customHeight="1" x14ac:dyDescent="0.35">
      <c r="A297" s="119"/>
      <c r="B297" s="153"/>
      <c r="C297" s="241"/>
      <c r="D297" s="253" t="s">
        <v>301</v>
      </c>
      <c r="E297" s="160"/>
      <c r="F297" s="160"/>
      <c r="G297" s="274"/>
      <c r="H297" s="161"/>
      <c r="I297" s="903"/>
      <c r="J297" s="904"/>
      <c r="K297" s="904"/>
      <c r="L297" s="904"/>
      <c r="M297" s="904"/>
      <c r="N297" s="904"/>
      <c r="O297" s="905"/>
      <c r="P297" s="119"/>
      <c r="Q297" s="119"/>
      <c r="R297" s="119"/>
      <c r="S297" s="119"/>
      <c r="T297" s="119"/>
      <c r="U297" s="328"/>
      <c r="V297" s="328"/>
      <c r="W297" s="328"/>
      <c r="X297" s="328"/>
      <c r="Y297" s="158"/>
      <c r="Z297"/>
      <c r="AA297"/>
      <c r="AB297"/>
      <c r="AC297"/>
    </row>
    <row r="298" spans="1:29" s="171" customFormat="1" ht="15.75" customHeight="1" x14ac:dyDescent="0.35">
      <c r="A298" s="119"/>
      <c r="B298" s="153"/>
      <c r="C298" s="241"/>
      <c r="D298" s="254" t="s">
        <v>302</v>
      </c>
      <c r="E298" s="162"/>
      <c r="F298" s="162"/>
      <c r="G298" s="274"/>
      <c r="H298" s="161"/>
      <c r="I298" s="906"/>
      <c r="J298" s="907"/>
      <c r="K298" s="907"/>
      <c r="L298" s="907"/>
      <c r="M298" s="907"/>
      <c r="N298" s="907"/>
      <c r="O298" s="908"/>
      <c r="P298" s="119"/>
      <c r="Q298" s="119"/>
      <c r="R298" s="119"/>
      <c r="S298" s="119"/>
      <c r="T298" s="119"/>
      <c r="U298" s="345"/>
      <c r="V298" s="345"/>
      <c r="W298" s="345"/>
      <c r="X298" s="345"/>
      <c r="Z298"/>
      <c r="AA298"/>
      <c r="AB298"/>
      <c r="AC298"/>
    </row>
    <row r="299" spans="1:29" s="364" customFormat="1" ht="15.75" customHeight="1" x14ac:dyDescent="0.35">
      <c r="A299" s="119"/>
      <c r="B299" s="153"/>
      <c r="C299" s="241"/>
      <c r="D299" s="254" t="s">
        <v>303</v>
      </c>
      <c r="E299" s="162"/>
      <c r="F299" s="162"/>
      <c r="G299" s="274"/>
      <c r="H299" s="161"/>
      <c r="I299" s="906"/>
      <c r="J299" s="907"/>
      <c r="K299" s="907"/>
      <c r="L299" s="907"/>
      <c r="M299" s="907"/>
      <c r="N299" s="907"/>
      <c r="O299" s="908"/>
      <c r="P299" s="119"/>
      <c r="Q299" s="119"/>
      <c r="R299" s="119"/>
      <c r="S299" s="119"/>
      <c r="T299" s="119"/>
      <c r="U299" s="387"/>
      <c r="V299" s="387"/>
      <c r="W299" s="387"/>
      <c r="X299" s="387"/>
      <c r="Y299" s="380"/>
      <c r="Z299"/>
      <c r="AA299"/>
      <c r="AB299"/>
      <c r="AC299"/>
    </row>
    <row r="300" spans="1:29" s="97" customFormat="1" ht="15.75" customHeight="1" x14ac:dyDescent="0.35">
      <c r="A300" s="119"/>
      <c r="B300" s="153"/>
      <c r="C300" s="241"/>
      <c r="D300" s="254" t="s">
        <v>304</v>
      </c>
      <c r="E300" s="162"/>
      <c r="F300" s="162"/>
      <c r="G300" s="274"/>
      <c r="H300" s="161"/>
      <c r="I300" s="906"/>
      <c r="J300" s="907"/>
      <c r="K300" s="907"/>
      <c r="L300" s="907"/>
      <c r="M300" s="907"/>
      <c r="N300" s="907"/>
      <c r="O300" s="908"/>
      <c r="P300" s="119"/>
      <c r="Q300" s="119"/>
      <c r="R300" s="119"/>
      <c r="S300" s="119"/>
      <c r="T300" s="119"/>
      <c r="U300" s="341"/>
      <c r="V300" s="341"/>
      <c r="W300" s="341"/>
      <c r="X300" s="341"/>
      <c r="Y300" s="96"/>
      <c r="Z300"/>
      <c r="AA300"/>
      <c r="AB300"/>
      <c r="AC300"/>
    </row>
    <row r="301" spans="1:29" s="159" customFormat="1" ht="31" customHeight="1" x14ac:dyDescent="0.35">
      <c r="A301" s="119"/>
      <c r="B301" s="153"/>
      <c r="C301" s="241"/>
      <c r="D301" s="714" t="s">
        <v>305</v>
      </c>
      <c r="E301" s="162"/>
      <c r="F301" s="162"/>
      <c r="G301" s="163"/>
      <c r="H301" s="163"/>
      <c r="I301" s="906"/>
      <c r="J301" s="907"/>
      <c r="K301" s="907"/>
      <c r="L301" s="907"/>
      <c r="M301" s="907"/>
      <c r="N301" s="907"/>
      <c r="O301" s="908"/>
      <c r="P301" s="119"/>
      <c r="Q301" s="119"/>
      <c r="R301" s="119"/>
      <c r="S301" s="119"/>
      <c r="T301" s="119"/>
      <c r="U301" s="328"/>
      <c r="V301" s="328"/>
      <c r="W301" s="328"/>
      <c r="X301" s="328"/>
      <c r="Y301" s="158"/>
      <c r="Z301"/>
      <c r="AA301"/>
      <c r="AB301"/>
      <c r="AC301"/>
    </row>
    <row r="302" spans="1:29" s="159" customFormat="1" ht="15.75" customHeight="1" x14ac:dyDescent="0.35">
      <c r="A302" s="119"/>
      <c r="B302" s="153"/>
      <c r="C302" s="241"/>
      <c r="D302" s="254" t="s">
        <v>306</v>
      </c>
      <c r="E302" s="162"/>
      <c r="F302" s="162"/>
      <c r="G302" s="274"/>
      <c r="H302" s="161"/>
      <c r="I302" s="906"/>
      <c r="J302" s="907"/>
      <c r="K302" s="907"/>
      <c r="L302" s="907"/>
      <c r="M302" s="907"/>
      <c r="N302" s="907"/>
      <c r="O302" s="908"/>
      <c r="P302" s="119"/>
      <c r="Q302" s="119"/>
      <c r="R302" s="119"/>
      <c r="S302" s="119"/>
      <c r="T302" s="119"/>
      <c r="U302" s="328"/>
      <c r="V302" s="328"/>
      <c r="W302" s="328"/>
      <c r="X302" s="328"/>
      <c r="Y302" s="158"/>
      <c r="Z302"/>
      <c r="AA302"/>
      <c r="AB302"/>
      <c r="AC302"/>
    </row>
    <row r="303" spans="1:29" s="159" customFormat="1" ht="15.75" customHeight="1" x14ac:dyDescent="0.35">
      <c r="A303" s="119"/>
      <c r="B303" s="153"/>
      <c r="C303" s="241"/>
      <c r="D303" s="254" t="s">
        <v>307</v>
      </c>
      <c r="E303" s="162"/>
      <c r="F303" s="162"/>
      <c r="G303" s="274"/>
      <c r="H303" s="161"/>
      <c r="I303" s="906"/>
      <c r="J303" s="907"/>
      <c r="K303" s="907"/>
      <c r="L303" s="907"/>
      <c r="M303" s="907"/>
      <c r="N303" s="907"/>
      <c r="O303" s="908"/>
      <c r="P303" s="119"/>
      <c r="Q303" s="119"/>
      <c r="R303" s="119"/>
      <c r="S303" s="119"/>
      <c r="T303" s="119"/>
      <c r="U303" s="328"/>
      <c r="V303" s="328"/>
      <c r="W303" s="328"/>
      <c r="X303" s="328"/>
      <c r="Y303" s="158"/>
      <c r="Z303"/>
      <c r="AA303"/>
      <c r="AB303"/>
      <c r="AC303"/>
    </row>
    <row r="304" spans="1:29" s="159" customFormat="1" ht="15.75" customHeight="1" x14ac:dyDescent="0.35">
      <c r="A304" s="119"/>
      <c r="B304" s="153"/>
      <c r="C304" s="241"/>
      <c r="D304" s="254" t="s">
        <v>308</v>
      </c>
      <c r="E304" s="162"/>
      <c r="F304" s="162"/>
      <c r="G304" s="274"/>
      <c r="H304" s="161"/>
      <c r="I304" s="906"/>
      <c r="J304" s="907"/>
      <c r="K304" s="907"/>
      <c r="L304" s="907"/>
      <c r="M304" s="907"/>
      <c r="N304" s="907"/>
      <c r="O304" s="908"/>
      <c r="P304" s="119"/>
      <c r="Q304" s="119"/>
      <c r="R304" s="119"/>
      <c r="S304" s="119"/>
      <c r="T304" s="119"/>
      <c r="U304" s="328"/>
      <c r="V304" s="328"/>
      <c r="W304" s="328"/>
      <c r="X304" s="328"/>
      <c r="Y304" s="158"/>
      <c r="Z304"/>
      <c r="AA304"/>
      <c r="AB304"/>
      <c r="AC304"/>
    </row>
    <row r="305" spans="1:29" s="159" customFormat="1" ht="15.75" customHeight="1" x14ac:dyDescent="0.35">
      <c r="A305" s="119"/>
      <c r="B305" s="153"/>
      <c r="C305" s="241"/>
      <c r="D305" s="254" t="s">
        <v>309</v>
      </c>
      <c r="E305" s="162"/>
      <c r="F305" s="162"/>
      <c r="G305" s="274"/>
      <c r="H305" s="161"/>
      <c r="I305" s="906"/>
      <c r="J305" s="907"/>
      <c r="K305" s="907"/>
      <c r="L305" s="907"/>
      <c r="M305" s="907"/>
      <c r="N305" s="907"/>
      <c r="O305" s="908"/>
      <c r="P305" s="119"/>
      <c r="Q305" s="119"/>
      <c r="R305" s="119"/>
      <c r="S305" s="119"/>
      <c r="T305" s="119"/>
      <c r="U305" s="328"/>
      <c r="V305" s="328"/>
      <c r="W305" s="328"/>
      <c r="X305" s="328"/>
      <c r="Y305" s="158"/>
      <c r="Z305"/>
      <c r="AA305"/>
      <c r="AB305"/>
      <c r="AC305"/>
    </row>
    <row r="306" spans="1:29" s="159" customFormat="1" ht="15.75" customHeight="1" x14ac:dyDescent="0.35">
      <c r="A306" s="119"/>
      <c r="B306" s="153"/>
      <c r="C306" s="241"/>
      <c r="D306" s="254" t="s">
        <v>310</v>
      </c>
      <c r="E306" s="162"/>
      <c r="F306" s="162"/>
      <c r="G306" s="274"/>
      <c r="H306" s="161"/>
      <c r="I306" s="906"/>
      <c r="J306" s="907"/>
      <c r="K306" s="907"/>
      <c r="L306" s="907"/>
      <c r="M306" s="907"/>
      <c r="N306" s="907"/>
      <c r="O306" s="908"/>
      <c r="P306" s="119"/>
      <c r="Q306" s="119"/>
      <c r="R306" s="119"/>
      <c r="S306" s="119"/>
      <c r="T306" s="119"/>
      <c r="U306" s="328"/>
      <c r="V306" s="328"/>
      <c r="W306" s="328"/>
      <c r="X306" s="328"/>
      <c r="Y306" s="158"/>
      <c r="Z306"/>
      <c r="AA306"/>
      <c r="AB306"/>
      <c r="AC306"/>
    </row>
    <row r="307" spans="1:29" s="159" customFormat="1" ht="15.75" customHeight="1" x14ac:dyDescent="0.35">
      <c r="A307" s="119"/>
      <c r="B307" s="153"/>
      <c r="C307" s="241"/>
      <c r="D307" s="255" t="s">
        <v>311</v>
      </c>
      <c r="E307" s="164"/>
      <c r="F307" s="164"/>
      <c r="G307" s="274"/>
      <c r="H307" s="161"/>
      <c r="I307" s="909"/>
      <c r="J307" s="910"/>
      <c r="K307" s="910"/>
      <c r="L307" s="910"/>
      <c r="M307" s="910"/>
      <c r="N307" s="910"/>
      <c r="O307" s="911"/>
      <c r="P307" s="119"/>
      <c r="Q307" s="119"/>
      <c r="R307" s="119"/>
      <c r="S307" s="119"/>
      <c r="T307" s="119"/>
      <c r="U307" s="328"/>
      <c r="V307" s="328"/>
      <c r="W307" s="328"/>
      <c r="X307" s="328"/>
      <c r="Y307" s="158"/>
      <c r="Z307"/>
      <c r="AA307"/>
      <c r="AB307"/>
      <c r="AC307"/>
    </row>
    <row r="308" spans="1:29" s="159" customFormat="1" ht="36" customHeight="1" thickBot="1" x14ac:dyDescent="0.4">
      <c r="A308" s="129"/>
      <c r="B308" s="130"/>
      <c r="C308" s="237"/>
      <c r="D308" s="221"/>
      <c r="E308" s="131"/>
      <c r="F308" s="132"/>
      <c r="G308" s="132"/>
      <c r="H308" s="132"/>
      <c r="I308" s="133"/>
      <c r="J308" s="129"/>
      <c r="K308" s="134"/>
      <c r="L308" s="129"/>
      <c r="M308" s="134"/>
      <c r="N308" s="129"/>
      <c r="O308" s="134"/>
      <c r="P308" s="129"/>
      <c r="Q308" s="134"/>
      <c r="R308" s="134"/>
      <c r="S308" s="134"/>
      <c r="T308" s="129"/>
      <c r="U308" s="328"/>
      <c r="V308" s="328"/>
      <c r="W308" s="328"/>
      <c r="X308" s="328"/>
      <c r="Y308" s="158"/>
      <c r="Z308"/>
      <c r="AA308"/>
      <c r="AB308"/>
      <c r="AC308"/>
    </row>
    <row r="309" spans="1:29" s="159" customFormat="1" ht="36" customHeight="1" thickTop="1" x14ac:dyDescent="0.35">
      <c r="A309" s="147"/>
      <c r="B309" s="123"/>
      <c r="C309" s="236" t="s">
        <v>312</v>
      </c>
      <c r="D309" s="124" t="s">
        <v>313</v>
      </c>
      <c r="E309" s="148"/>
      <c r="F309" s="148"/>
      <c r="G309" s="149"/>
      <c r="H309" s="149"/>
      <c r="I309" s="149"/>
      <c r="J309" s="149"/>
      <c r="K309" s="149"/>
      <c r="L309" s="149"/>
      <c r="M309" s="147"/>
      <c r="N309" s="147"/>
      <c r="O309" s="147"/>
      <c r="P309" s="147"/>
      <c r="Q309" s="147"/>
      <c r="R309" s="147"/>
      <c r="S309" s="147"/>
      <c r="T309" s="147"/>
      <c r="U309" s="328"/>
      <c r="V309" s="328"/>
      <c r="W309" s="328"/>
      <c r="X309" s="328"/>
      <c r="Y309" s="158"/>
      <c r="Z309"/>
      <c r="AA309"/>
      <c r="AB309"/>
      <c r="AC309"/>
    </row>
    <row r="310" spans="1:29" s="97" customFormat="1" ht="19.5" customHeight="1" x14ac:dyDescent="0.35">
      <c r="A310" s="119"/>
      <c r="B310" s="153"/>
      <c r="C310" s="241"/>
      <c r="D310" s="257" t="s">
        <v>314</v>
      </c>
      <c r="E310" s="155"/>
      <c r="F310" s="119"/>
      <c r="G310" s="157"/>
      <c r="H310" s="157"/>
      <c r="I310" s="157"/>
      <c r="J310" s="157"/>
      <c r="K310" s="157"/>
      <c r="L310" s="157"/>
      <c r="M310" s="119"/>
      <c r="N310" s="119"/>
      <c r="O310" s="119"/>
      <c r="P310" s="119"/>
      <c r="Q310" s="119"/>
      <c r="R310" s="119"/>
      <c r="S310" s="119"/>
      <c r="T310" s="119"/>
      <c r="U310" s="341"/>
      <c r="V310" s="341"/>
      <c r="W310" s="341"/>
      <c r="X310" s="341"/>
      <c r="Y310" s="96"/>
      <c r="Z310"/>
      <c r="AA310"/>
      <c r="AB310"/>
      <c r="AC310"/>
    </row>
    <row r="311" spans="1:29" s="159" customFormat="1" ht="15.75" customHeight="1" x14ac:dyDescent="0.35">
      <c r="A311" s="119"/>
      <c r="B311" s="153"/>
      <c r="C311" s="236"/>
      <c r="D311" s="264" t="s">
        <v>315</v>
      </c>
      <c r="E311" s="258"/>
      <c r="F311" s="259"/>
      <c r="G311" s="274"/>
      <c r="H311" s="161"/>
      <c r="I311" s="256" t="s">
        <v>24</v>
      </c>
      <c r="J311" s="157"/>
      <c r="K311" s="157"/>
      <c r="L311" s="157"/>
      <c r="M311" s="119"/>
      <c r="N311" s="119"/>
      <c r="O311" s="119"/>
      <c r="P311" s="119"/>
      <c r="Q311" s="119"/>
      <c r="R311" s="119"/>
      <c r="S311" s="119"/>
      <c r="T311" s="119"/>
      <c r="U311" s="328"/>
      <c r="V311" s="328"/>
      <c r="W311" s="328"/>
      <c r="X311" s="328"/>
      <c r="Y311" s="158"/>
      <c r="Z311"/>
      <c r="AA311"/>
      <c r="AB311"/>
      <c r="AC311"/>
    </row>
    <row r="312" spans="1:29" s="159" customFormat="1" ht="15.75" customHeight="1" x14ac:dyDescent="0.35">
      <c r="A312" s="119"/>
      <c r="B312" s="153"/>
      <c r="C312" s="236"/>
      <c r="D312" s="265" t="s">
        <v>316</v>
      </c>
      <c r="E312" s="260"/>
      <c r="F312" s="261"/>
      <c r="G312" s="274"/>
      <c r="H312" s="161"/>
      <c r="I312" s="903"/>
      <c r="J312" s="904"/>
      <c r="K312" s="904"/>
      <c r="L312" s="904"/>
      <c r="M312" s="904"/>
      <c r="N312" s="904"/>
      <c r="O312" s="905"/>
      <c r="P312" s="119"/>
      <c r="Q312" s="119"/>
      <c r="R312" s="119"/>
      <c r="S312" s="119"/>
      <c r="T312" s="119"/>
      <c r="U312" s="328"/>
      <c r="V312" s="328"/>
      <c r="W312" s="328"/>
      <c r="X312" s="328"/>
      <c r="Y312" s="158"/>
      <c r="Z312"/>
      <c r="AA312"/>
      <c r="AB312"/>
      <c r="AC312"/>
    </row>
    <row r="313" spans="1:29" s="159" customFormat="1" ht="15.75" customHeight="1" x14ac:dyDescent="0.35">
      <c r="A313" s="119"/>
      <c r="B313" s="153"/>
      <c r="C313" s="236"/>
      <c r="D313" s="265" t="s">
        <v>317</v>
      </c>
      <c r="E313" s="260"/>
      <c r="F313" s="261"/>
      <c r="G313" s="274"/>
      <c r="H313" s="161"/>
      <c r="I313" s="906"/>
      <c r="J313" s="907"/>
      <c r="K313" s="907"/>
      <c r="L313" s="907"/>
      <c r="M313" s="907"/>
      <c r="N313" s="907"/>
      <c r="O313" s="908"/>
      <c r="P313" s="119"/>
      <c r="Q313" s="119"/>
      <c r="R313" s="119"/>
      <c r="S313" s="119"/>
      <c r="T313" s="119"/>
      <c r="U313" s="328"/>
      <c r="V313" s="328"/>
      <c r="W313" s="328"/>
      <c r="X313" s="328"/>
      <c r="Y313" s="158"/>
      <c r="Z313"/>
      <c r="AA313"/>
      <c r="AB313"/>
      <c r="AC313"/>
    </row>
    <row r="314" spans="1:29" s="97" customFormat="1" ht="15.75" customHeight="1" x14ac:dyDescent="0.35">
      <c r="A314" s="119"/>
      <c r="B314" s="153"/>
      <c r="C314" s="236"/>
      <c r="D314" s="265" t="s">
        <v>318</v>
      </c>
      <c r="E314" s="260"/>
      <c r="F314" s="261"/>
      <c r="G314" s="274"/>
      <c r="H314" s="161"/>
      <c r="I314" s="906"/>
      <c r="J314" s="907"/>
      <c r="K314" s="907"/>
      <c r="L314" s="907"/>
      <c r="M314" s="907"/>
      <c r="N314" s="907"/>
      <c r="O314" s="908"/>
      <c r="P314" s="119"/>
      <c r="Q314" s="119"/>
      <c r="R314" s="119"/>
      <c r="S314" s="119"/>
      <c r="T314" s="119"/>
      <c r="U314" s="341"/>
      <c r="V314" s="341"/>
      <c r="W314" s="341"/>
      <c r="X314" s="341"/>
      <c r="Y314" s="96"/>
      <c r="Z314"/>
      <c r="AA314"/>
      <c r="AB314"/>
      <c r="AC314"/>
    </row>
    <row r="315" spans="1:29" s="129" customFormat="1" ht="15.75" customHeight="1" thickBot="1" x14ac:dyDescent="0.4">
      <c r="A315" s="119"/>
      <c r="B315" s="153"/>
      <c r="C315" s="236"/>
      <c r="D315" s="265" t="s">
        <v>319</v>
      </c>
      <c r="E315" s="260"/>
      <c r="F315" s="261"/>
      <c r="G315" s="274"/>
      <c r="H315" s="161"/>
      <c r="I315" s="906"/>
      <c r="J315" s="907"/>
      <c r="K315" s="907"/>
      <c r="L315" s="907"/>
      <c r="M315" s="907"/>
      <c r="N315" s="907"/>
      <c r="O315" s="908"/>
      <c r="P315" s="119"/>
      <c r="Q315" s="119"/>
      <c r="R315" s="119"/>
      <c r="S315" s="119"/>
      <c r="T315" s="119"/>
      <c r="U315" s="331"/>
      <c r="V315" s="331"/>
      <c r="W315" s="331"/>
      <c r="X315" s="331"/>
      <c r="Z315"/>
      <c r="AA315"/>
      <c r="AB315"/>
      <c r="AC315"/>
    </row>
    <row r="316" spans="1:29" s="135" customFormat="1" ht="15.75" customHeight="1" thickTop="1" x14ac:dyDescent="0.35">
      <c r="A316" s="119"/>
      <c r="B316" s="153"/>
      <c r="C316" s="241"/>
      <c r="D316" s="266" t="s">
        <v>320</v>
      </c>
      <c r="E316" s="262"/>
      <c r="F316" s="263"/>
      <c r="G316" s="274"/>
      <c r="H316" s="161"/>
      <c r="I316" s="909"/>
      <c r="J316" s="910"/>
      <c r="K316" s="910"/>
      <c r="L316" s="910"/>
      <c r="M316" s="910"/>
      <c r="N316" s="910"/>
      <c r="O316" s="911"/>
      <c r="P316" s="119"/>
      <c r="Q316" s="119"/>
      <c r="R316" s="119"/>
      <c r="S316" s="119"/>
      <c r="T316" s="119"/>
      <c r="U316" s="340"/>
      <c r="V316" s="340"/>
      <c r="W316" s="340"/>
      <c r="X316" s="340"/>
      <c r="Z316"/>
      <c r="AA316"/>
      <c r="AB316"/>
      <c r="AC316"/>
    </row>
    <row r="317" spans="1:29" s="138" customFormat="1" ht="16" customHeight="1" thickBot="1" x14ac:dyDescent="0.4">
      <c r="A317" s="129"/>
      <c r="B317" s="130"/>
      <c r="C317" s="237"/>
      <c r="D317" s="221"/>
      <c r="E317" s="131"/>
      <c r="F317" s="132"/>
      <c r="G317" s="132"/>
      <c r="H317" s="132"/>
      <c r="I317" s="133"/>
      <c r="J317" s="129"/>
      <c r="K317" s="134"/>
      <c r="L317" s="129"/>
      <c r="M317" s="134"/>
      <c r="N317" s="129"/>
      <c r="O317" s="134"/>
      <c r="P317" s="129"/>
      <c r="Q317" s="134"/>
      <c r="R317" s="134"/>
      <c r="S317" s="134"/>
      <c r="T317" s="129"/>
      <c r="U317" s="333"/>
      <c r="V317" s="333"/>
      <c r="W317" s="333"/>
      <c r="X317" s="333"/>
      <c r="Z317"/>
      <c r="AA317"/>
      <c r="AB317"/>
      <c r="AC317"/>
    </row>
    <row r="318" spans="1:29" s="138" customFormat="1" ht="36" customHeight="1" thickTop="1" x14ac:dyDescent="0.35">
      <c r="A318" s="147"/>
      <c r="B318" s="147"/>
      <c r="C318" s="236" t="s">
        <v>321</v>
      </c>
      <c r="D318" s="124" t="s">
        <v>322</v>
      </c>
      <c r="E318" s="148"/>
      <c r="F318" s="147"/>
      <c r="G318" s="149"/>
      <c r="H318" s="149"/>
      <c r="I318" s="149"/>
      <c r="J318" s="149"/>
      <c r="K318" s="149"/>
      <c r="L318" s="149"/>
      <c r="M318" s="147"/>
      <c r="N318" s="147"/>
      <c r="O318" s="147"/>
      <c r="P318" s="147"/>
      <c r="Q318" s="147"/>
      <c r="R318" s="147"/>
      <c r="S318" s="147"/>
      <c r="T318" s="147"/>
      <c r="U318" s="333"/>
      <c r="V318" s="333"/>
      <c r="W318" s="333"/>
      <c r="X318" s="333"/>
      <c r="Z318"/>
      <c r="AA318"/>
      <c r="AB318"/>
      <c r="AC318"/>
    </row>
    <row r="319" spans="1:29" s="138" customFormat="1" ht="30.75" customHeight="1" x14ac:dyDescent="0.35">
      <c r="A319" s="119"/>
      <c r="B319" s="153"/>
      <c r="C319" s="241"/>
      <c r="D319" s="925" t="s">
        <v>323</v>
      </c>
      <c r="E319" s="925"/>
      <c r="F319" s="925"/>
      <c r="G319" s="925"/>
      <c r="H319" s="925"/>
      <c r="I319" s="119"/>
      <c r="J319" s="157"/>
      <c r="K319" s="157"/>
      <c r="L319" s="157"/>
      <c r="M319" s="119"/>
      <c r="N319" s="119"/>
      <c r="O319" s="119"/>
      <c r="P319" s="119"/>
      <c r="Q319" s="119"/>
      <c r="R319" s="119"/>
      <c r="S319" s="119"/>
      <c r="T319" s="119"/>
      <c r="U319" s="333"/>
      <c r="V319" s="333"/>
      <c r="W319" s="333"/>
      <c r="X319" s="333"/>
      <c r="Z319"/>
      <c r="AA319"/>
      <c r="AB319"/>
      <c r="AC319"/>
    </row>
    <row r="320" spans="1:29" s="181" customFormat="1" ht="31" customHeight="1" x14ac:dyDescent="0.35">
      <c r="A320" s="119"/>
      <c r="B320" s="153"/>
      <c r="C320" s="241"/>
      <c r="D320" s="273" t="s">
        <v>324</v>
      </c>
      <c r="E320" s="155"/>
      <c r="F320" s="119"/>
      <c r="G320" s="155"/>
      <c r="H320" s="155"/>
      <c r="I320" s="119"/>
      <c r="J320" s="157"/>
      <c r="K320" s="157"/>
      <c r="L320" s="157"/>
      <c r="M320" s="119"/>
      <c r="N320" s="119"/>
      <c r="O320" s="119"/>
      <c r="P320" s="119"/>
      <c r="Q320" s="119"/>
      <c r="R320" s="119"/>
      <c r="S320" s="119"/>
      <c r="T320" s="119"/>
      <c r="U320" s="334" t="str">
        <f>CONCATENATE(U321,V321,U322,V322,U323,V323,U324,V324,U325,V325,U326)</f>
        <v>;;;;;</v>
      </c>
      <c r="V320" s="334"/>
      <c r="W320" s="334"/>
      <c r="X320" s="334"/>
      <c r="Z320"/>
      <c r="AA320"/>
      <c r="AB320"/>
      <c r="AC320"/>
    </row>
    <row r="321" spans="1:32" s="181" customFormat="1" ht="15.75" customHeight="1" x14ac:dyDescent="0.35">
      <c r="A321" s="119"/>
      <c r="B321" s="153"/>
      <c r="C321" s="241"/>
      <c r="D321" s="264" t="s">
        <v>325</v>
      </c>
      <c r="E321" s="267"/>
      <c r="F321" s="268"/>
      <c r="G321" s="274"/>
      <c r="H321" s="161"/>
      <c r="I321" s="256" t="s">
        <v>24</v>
      </c>
      <c r="J321" s="157"/>
      <c r="K321" s="157"/>
      <c r="L321" s="157"/>
      <c r="M321" s="119"/>
      <c r="N321" s="119"/>
      <c r="O321" s="119"/>
      <c r="P321" s="119"/>
      <c r="Q321" s="119"/>
      <c r="R321" s="119"/>
      <c r="S321" s="119"/>
      <c r="T321" s="119"/>
      <c r="U321" s="334" t="str">
        <f>IF(G321="X",D321,"")</f>
        <v/>
      </c>
      <c r="V321" s="334" t="s">
        <v>131</v>
      </c>
      <c r="W321" s="334"/>
      <c r="X321" s="334"/>
      <c r="Z321"/>
      <c r="AA321"/>
      <c r="AB321"/>
      <c r="AC321"/>
    </row>
    <row r="322" spans="1:32" s="181" customFormat="1" ht="15.75" customHeight="1" x14ac:dyDescent="0.35">
      <c r="A322" s="119"/>
      <c r="B322" s="153"/>
      <c r="C322" s="241"/>
      <c r="D322" s="265" t="s">
        <v>326</v>
      </c>
      <c r="E322" s="269"/>
      <c r="F322" s="270"/>
      <c r="G322" s="274"/>
      <c r="H322" s="161"/>
      <c r="I322" s="903"/>
      <c r="J322" s="904"/>
      <c r="K322" s="904"/>
      <c r="L322" s="904"/>
      <c r="M322" s="904"/>
      <c r="N322" s="904"/>
      <c r="O322" s="905"/>
      <c r="P322" s="119"/>
      <c r="Q322" s="119"/>
      <c r="R322" s="119"/>
      <c r="S322" s="119"/>
      <c r="T322" s="119"/>
      <c r="U322" s="334" t="str">
        <f>IF(G322="X",D322,"")</f>
        <v/>
      </c>
      <c r="V322" s="334" t="s">
        <v>131</v>
      </c>
      <c r="W322" s="334"/>
      <c r="X322" s="334"/>
      <c r="Z322"/>
      <c r="AA322"/>
      <c r="AB322"/>
      <c r="AC322"/>
    </row>
    <row r="323" spans="1:32" s="181" customFormat="1" ht="15.75" customHeight="1" x14ac:dyDescent="0.35">
      <c r="A323" s="119"/>
      <c r="B323" s="153"/>
      <c r="C323" s="241"/>
      <c r="D323" s="265" t="s">
        <v>327</v>
      </c>
      <c r="E323" s="269"/>
      <c r="F323" s="270"/>
      <c r="G323" s="274"/>
      <c r="H323" s="161"/>
      <c r="I323" s="906"/>
      <c r="J323" s="907"/>
      <c r="K323" s="907"/>
      <c r="L323" s="907"/>
      <c r="M323" s="907"/>
      <c r="N323" s="907"/>
      <c r="O323" s="908"/>
      <c r="P323" s="119"/>
      <c r="Q323" s="119"/>
      <c r="R323" s="119"/>
      <c r="S323" s="119"/>
      <c r="T323" s="119"/>
      <c r="U323" s="334" t="str">
        <f>IF(G323="X",D323,"")</f>
        <v/>
      </c>
      <c r="V323" s="334" t="s">
        <v>131</v>
      </c>
      <c r="W323" s="334"/>
      <c r="X323" s="334"/>
      <c r="Z323"/>
      <c r="AA323"/>
      <c r="AB323"/>
      <c r="AC323"/>
      <c r="AD323"/>
      <c r="AE323"/>
      <c r="AF323"/>
    </row>
    <row r="324" spans="1:32" s="181" customFormat="1" ht="15.75" customHeight="1" x14ac:dyDescent="0.35">
      <c r="A324" s="119"/>
      <c r="B324" s="153"/>
      <c r="C324" s="241"/>
      <c r="D324" s="265" t="s">
        <v>328</v>
      </c>
      <c r="E324" s="269"/>
      <c r="F324" s="270"/>
      <c r="G324" s="274"/>
      <c r="H324" s="161"/>
      <c r="I324" s="906"/>
      <c r="J324" s="907"/>
      <c r="K324" s="907"/>
      <c r="L324" s="907"/>
      <c r="M324" s="907"/>
      <c r="N324" s="907"/>
      <c r="O324" s="908"/>
      <c r="P324" s="119"/>
      <c r="Q324" s="119"/>
      <c r="R324" s="119"/>
      <c r="S324" s="119"/>
      <c r="T324" s="119"/>
      <c r="U324" s="334" t="str">
        <f t="shared" ref="U324:U326" si="5">IF(G324="X",D324,"")</f>
        <v/>
      </c>
      <c r="V324" s="334" t="s">
        <v>131</v>
      </c>
      <c r="W324" s="334"/>
      <c r="X324" s="334"/>
      <c r="Z324"/>
      <c r="AA324"/>
      <c r="AB324"/>
      <c r="AC324"/>
      <c r="AD324"/>
      <c r="AE324"/>
      <c r="AF324"/>
    </row>
    <row r="325" spans="1:32" s="129" customFormat="1" ht="15.75" customHeight="1" thickBot="1" x14ac:dyDescent="0.4">
      <c r="A325" s="119"/>
      <c r="B325" s="153"/>
      <c r="C325" s="241"/>
      <c r="D325" s="265" t="s">
        <v>329</v>
      </c>
      <c r="E325" s="269"/>
      <c r="F325" s="270"/>
      <c r="G325" s="274"/>
      <c r="H325" s="161"/>
      <c r="I325" s="906"/>
      <c r="J325" s="907"/>
      <c r="K325" s="907"/>
      <c r="L325" s="907"/>
      <c r="M325" s="907"/>
      <c r="N325" s="907"/>
      <c r="O325" s="908"/>
      <c r="P325" s="119"/>
      <c r="Q325" s="119"/>
      <c r="R325" s="119"/>
      <c r="S325" s="119"/>
      <c r="T325" s="119"/>
      <c r="U325" s="334" t="str">
        <f>IF(G325="X",D325,"")</f>
        <v/>
      </c>
      <c r="V325" s="334" t="s">
        <v>131</v>
      </c>
      <c r="W325" s="331"/>
      <c r="X325" s="331"/>
      <c r="Z325"/>
      <c r="AA325"/>
      <c r="AB325"/>
      <c r="AC325"/>
      <c r="AD325"/>
      <c r="AE325"/>
      <c r="AF325"/>
    </row>
    <row r="326" spans="1:32" s="135" customFormat="1" ht="15.75" customHeight="1" thickTop="1" x14ac:dyDescent="0.35">
      <c r="A326" s="119"/>
      <c r="B326" s="153"/>
      <c r="C326" s="241"/>
      <c r="D326" s="266" t="s">
        <v>330</v>
      </c>
      <c r="E326" s="271"/>
      <c r="F326" s="272"/>
      <c r="G326" s="274"/>
      <c r="H326" s="161"/>
      <c r="I326" s="906"/>
      <c r="J326" s="907"/>
      <c r="K326" s="907"/>
      <c r="L326" s="907"/>
      <c r="M326" s="907"/>
      <c r="N326" s="907"/>
      <c r="O326" s="908"/>
      <c r="P326" s="119"/>
      <c r="Q326" s="119"/>
      <c r="R326" s="119"/>
      <c r="S326" s="119"/>
      <c r="T326" s="119"/>
      <c r="U326" s="334" t="str">
        <f t="shared" si="5"/>
        <v/>
      </c>
      <c r="V326" s="340"/>
      <c r="W326" s="340"/>
      <c r="X326" s="340"/>
      <c r="Z326"/>
      <c r="AA326"/>
      <c r="AB326"/>
      <c r="AC326"/>
      <c r="AD326"/>
      <c r="AE326"/>
      <c r="AF326"/>
    </row>
    <row r="327" spans="1:32" s="138" customFormat="1" ht="31" customHeight="1" x14ac:dyDescent="0.35">
      <c r="A327" s="119"/>
      <c r="B327" s="153"/>
      <c r="C327" s="241"/>
      <c r="D327" s="273" t="s">
        <v>331</v>
      </c>
      <c r="E327" s="119"/>
      <c r="F327" s="119"/>
      <c r="G327" s="155"/>
      <c r="H327" s="155"/>
      <c r="I327" s="906"/>
      <c r="J327" s="907"/>
      <c r="K327" s="907"/>
      <c r="L327" s="907"/>
      <c r="M327" s="907"/>
      <c r="N327" s="907"/>
      <c r="O327" s="908"/>
      <c r="P327" s="119"/>
      <c r="Q327" s="119"/>
      <c r="R327" s="119"/>
      <c r="S327" s="119"/>
      <c r="T327" s="119"/>
      <c r="U327" s="334" t="str">
        <f>CONCATENATE(U328,V328,U329,V329,U330,V330,U331,V331,U332,V332,U333)</f>
        <v>;;;;;</v>
      </c>
      <c r="V327" s="333"/>
      <c r="W327" s="333"/>
      <c r="X327" s="333"/>
      <c r="Z327"/>
      <c r="AA327"/>
      <c r="AB327"/>
      <c r="AC327"/>
      <c r="AD327"/>
      <c r="AE327"/>
      <c r="AF327"/>
    </row>
    <row r="328" spans="1:32" s="138" customFormat="1" ht="15.75" customHeight="1" x14ac:dyDescent="0.35">
      <c r="A328" s="119"/>
      <c r="B328" s="153"/>
      <c r="C328" s="241"/>
      <c r="D328" s="264" t="s">
        <v>332</v>
      </c>
      <c r="E328" s="267"/>
      <c r="F328" s="268"/>
      <c r="G328" s="274"/>
      <c r="H328" s="161"/>
      <c r="I328" s="906"/>
      <c r="J328" s="907"/>
      <c r="K328" s="907"/>
      <c r="L328" s="907"/>
      <c r="M328" s="907"/>
      <c r="N328" s="907"/>
      <c r="O328" s="908"/>
      <c r="P328" s="119"/>
      <c r="Q328" s="119"/>
      <c r="R328" s="119"/>
      <c r="S328" s="119"/>
      <c r="T328" s="119"/>
      <c r="U328" s="333" t="str">
        <f>IF(G328="X",D328,"")</f>
        <v/>
      </c>
      <c r="V328" s="333" t="s">
        <v>131</v>
      </c>
      <c r="W328" s="333"/>
      <c r="X328" s="333"/>
      <c r="Z328"/>
      <c r="AA328"/>
      <c r="AB328"/>
      <c r="AC328"/>
      <c r="AD328"/>
      <c r="AE328"/>
      <c r="AF328"/>
    </row>
    <row r="329" spans="1:32" s="138" customFormat="1" ht="15.75" customHeight="1" x14ac:dyDescent="0.35">
      <c r="A329" s="119"/>
      <c r="B329" s="153"/>
      <c r="C329" s="241"/>
      <c r="D329" s="265" t="s">
        <v>333</v>
      </c>
      <c r="E329" s="269"/>
      <c r="F329" s="270"/>
      <c r="G329" s="274"/>
      <c r="H329" s="161"/>
      <c r="I329" s="906"/>
      <c r="J329" s="907"/>
      <c r="K329" s="907"/>
      <c r="L329" s="907"/>
      <c r="M329" s="907"/>
      <c r="N329" s="907"/>
      <c r="O329" s="908"/>
      <c r="P329" s="119"/>
      <c r="Q329" s="119"/>
      <c r="R329" s="119"/>
      <c r="S329" s="119"/>
      <c r="T329" s="119"/>
      <c r="U329" s="333" t="str">
        <f t="shared" ref="U329:U333" si="6">IF(G329="X",D329,"")</f>
        <v/>
      </c>
      <c r="V329" s="333" t="s">
        <v>131</v>
      </c>
      <c r="W329" s="343"/>
      <c r="X329" s="333"/>
      <c r="Z329"/>
      <c r="AA329"/>
      <c r="AB329"/>
      <c r="AC329"/>
      <c r="AD329"/>
      <c r="AE329"/>
      <c r="AF329"/>
    </row>
    <row r="330" spans="1:32" s="138" customFormat="1" ht="15.75" customHeight="1" x14ac:dyDescent="0.35">
      <c r="A330" s="119"/>
      <c r="B330" s="153"/>
      <c r="C330" s="241"/>
      <c r="D330" s="265" t="s">
        <v>334</v>
      </c>
      <c r="E330" s="269"/>
      <c r="F330" s="270"/>
      <c r="G330" s="274"/>
      <c r="H330" s="161"/>
      <c r="I330" s="906"/>
      <c r="J330" s="907"/>
      <c r="K330" s="907"/>
      <c r="L330" s="907"/>
      <c r="M330" s="907"/>
      <c r="N330" s="907"/>
      <c r="O330" s="908"/>
      <c r="P330" s="119"/>
      <c r="Q330" s="119"/>
      <c r="R330" s="119"/>
      <c r="S330" s="119"/>
      <c r="T330" s="119"/>
      <c r="U330" s="333" t="str">
        <f t="shared" si="6"/>
        <v/>
      </c>
      <c r="V330" s="333" t="s">
        <v>131</v>
      </c>
      <c r="W330" s="343"/>
      <c r="X330" s="333"/>
      <c r="Z330"/>
      <c r="AA330"/>
      <c r="AB330"/>
      <c r="AC330"/>
      <c r="AD330"/>
      <c r="AE330"/>
      <c r="AF330"/>
    </row>
    <row r="331" spans="1:32" s="138" customFormat="1" ht="15.75" customHeight="1" x14ac:dyDescent="0.35">
      <c r="A331" s="119"/>
      <c r="B331" s="153"/>
      <c r="C331" s="241"/>
      <c r="D331" s="265" t="s">
        <v>335</v>
      </c>
      <c r="E331" s="269"/>
      <c r="F331" s="270"/>
      <c r="G331" s="274"/>
      <c r="H331" s="161"/>
      <c r="I331" s="906"/>
      <c r="J331" s="907"/>
      <c r="K331" s="907"/>
      <c r="L331" s="907"/>
      <c r="M331" s="907"/>
      <c r="N331" s="907"/>
      <c r="O331" s="908"/>
      <c r="P331" s="119"/>
      <c r="Q331" s="119"/>
      <c r="R331" s="119"/>
      <c r="S331" s="119"/>
      <c r="T331" s="119"/>
      <c r="U331" s="333" t="str">
        <f t="shared" si="6"/>
        <v/>
      </c>
      <c r="V331" s="333" t="s">
        <v>131</v>
      </c>
      <c r="W331" s="343"/>
      <c r="X331" s="333"/>
      <c r="Z331"/>
      <c r="AA331"/>
      <c r="AB331"/>
      <c r="AC331"/>
      <c r="AD331"/>
      <c r="AE331"/>
      <c r="AF331"/>
    </row>
    <row r="332" spans="1:32" s="138" customFormat="1" ht="15.75" customHeight="1" x14ac:dyDescent="0.35">
      <c r="A332" s="119"/>
      <c r="B332" s="153"/>
      <c r="C332" s="241"/>
      <c r="D332" s="265" t="s">
        <v>336</v>
      </c>
      <c r="E332" s="269"/>
      <c r="F332" s="270"/>
      <c r="G332" s="274"/>
      <c r="H332" s="161"/>
      <c r="I332" s="906"/>
      <c r="J332" s="907"/>
      <c r="K332" s="907"/>
      <c r="L332" s="907"/>
      <c r="M332" s="907"/>
      <c r="N332" s="907"/>
      <c r="O332" s="908"/>
      <c r="P332" s="119"/>
      <c r="Q332" s="119"/>
      <c r="R332" s="119"/>
      <c r="S332" s="119"/>
      <c r="T332" s="119"/>
      <c r="U332" s="333" t="str">
        <f>IF(G332="X",D332,"")</f>
        <v/>
      </c>
      <c r="V332" s="333" t="s">
        <v>131</v>
      </c>
      <c r="W332" s="343"/>
      <c r="X332" s="333"/>
      <c r="Z332"/>
      <c r="AA332"/>
      <c r="AB332"/>
      <c r="AC332"/>
      <c r="AD332"/>
      <c r="AE332"/>
      <c r="AF332"/>
    </row>
    <row r="333" spans="1:32" s="138" customFormat="1" ht="15.75" customHeight="1" x14ac:dyDescent="0.35">
      <c r="A333" s="119"/>
      <c r="B333" s="153"/>
      <c r="C333" s="241"/>
      <c r="D333" s="266" t="s">
        <v>337</v>
      </c>
      <c r="E333" s="271"/>
      <c r="F333" s="272"/>
      <c r="G333" s="274"/>
      <c r="H333" s="161"/>
      <c r="I333" s="909"/>
      <c r="J333" s="910"/>
      <c r="K333" s="910"/>
      <c r="L333" s="910"/>
      <c r="M333" s="910"/>
      <c r="N333" s="910"/>
      <c r="O333" s="911"/>
      <c r="P333" s="119"/>
      <c r="Q333" s="119"/>
      <c r="R333" s="119"/>
      <c r="S333" s="119"/>
      <c r="T333" s="119"/>
      <c r="U333" s="333" t="str">
        <f t="shared" si="6"/>
        <v/>
      </c>
      <c r="V333" s="343"/>
      <c r="W333" s="343"/>
      <c r="X333" s="333"/>
      <c r="Z333"/>
      <c r="AA333"/>
      <c r="AB333"/>
      <c r="AC333"/>
      <c r="AD333"/>
      <c r="AE333"/>
      <c r="AF333"/>
    </row>
    <row r="334" spans="1:32" s="138" customFormat="1" ht="16" customHeight="1" thickBot="1" x14ac:dyDescent="0.4">
      <c r="A334" s="129"/>
      <c r="B334" s="130"/>
      <c r="C334" s="237"/>
      <c r="D334" s="221"/>
      <c r="E334" s="131"/>
      <c r="F334" s="132"/>
      <c r="G334" s="132"/>
      <c r="H334" s="132"/>
      <c r="I334" s="133"/>
      <c r="J334" s="129"/>
      <c r="K334" s="134"/>
      <c r="L334" s="129"/>
      <c r="M334" s="134"/>
      <c r="N334" s="129"/>
      <c r="O334" s="134"/>
      <c r="P334" s="129"/>
      <c r="Q334" s="134"/>
      <c r="R334" s="134"/>
      <c r="S334" s="134"/>
      <c r="T334" s="129"/>
      <c r="U334" s="344" t="str">
        <f t="shared" ref="U334:U335" si="7">IF(G325="X",D325,"")</f>
        <v/>
      </c>
      <c r="V334" s="333"/>
      <c r="W334" s="343"/>
      <c r="X334" s="333"/>
      <c r="Z334"/>
      <c r="AA334"/>
      <c r="AB334"/>
      <c r="AC334"/>
      <c r="AD334"/>
      <c r="AE334"/>
      <c r="AF334"/>
    </row>
    <row r="335" spans="1:32" s="138" customFormat="1" ht="36" customHeight="1" thickTop="1" x14ac:dyDescent="0.35">
      <c r="A335" s="147"/>
      <c r="B335" s="147"/>
      <c r="C335" s="236" t="s">
        <v>338</v>
      </c>
      <c r="D335" s="124" t="s">
        <v>339</v>
      </c>
      <c r="E335" s="165"/>
      <c r="F335" s="147"/>
      <c r="G335" s="149"/>
      <c r="H335" s="149"/>
      <c r="I335" s="149"/>
      <c r="J335" s="149"/>
      <c r="K335" s="149"/>
      <c r="L335" s="149"/>
      <c r="M335" s="147"/>
      <c r="N335" s="147"/>
      <c r="O335" s="147"/>
      <c r="P335" s="147"/>
      <c r="Q335" s="147"/>
      <c r="R335" s="147"/>
      <c r="S335" s="147"/>
      <c r="T335" s="147"/>
      <c r="U335" s="344" t="str">
        <f t="shared" si="7"/>
        <v/>
      </c>
      <c r="V335" s="333"/>
      <c r="W335" s="343"/>
      <c r="X335" s="333"/>
      <c r="Z335"/>
      <c r="AA335"/>
      <c r="AB335"/>
      <c r="AC335"/>
      <c r="AD335"/>
      <c r="AE335"/>
      <c r="AF335"/>
    </row>
    <row r="336" spans="1:32" s="138" customFormat="1" ht="16" customHeight="1" x14ac:dyDescent="0.35">
      <c r="A336" s="119"/>
      <c r="B336" s="153"/>
      <c r="C336" s="241"/>
      <c r="D336" s="256" t="s">
        <v>340</v>
      </c>
      <c r="E336" s="155"/>
      <c r="F336" s="119"/>
      <c r="G336" s="157"/>
      <c r="H336" s="157"/>
      <c r="I336" s="157"/>
      <c r="J336" s="157"/>
      <c r="K336" s="157"/>
      <c r="L336" s="157"/>
      <c r="M336" s="119"/>
      <c r="N336" s="119"/>
      <c r="O336" s="119"/>
      <c r="P336" s="119"/>
      <c r="Q336" s="119"/>
      <c r="R336" s="119"/>
      <c r="S336" s="119"/>
      <c r="T336" s="119"/>
      <c r="U336" s="344"/>
      <c r="V336" s="333"/>
      <c r="W336" s="343"/>
      <c r="X336" s="333"/>
      <c r="Z336"/>
      <c r="AA336"/>
      <c r="AB336"/>
      <c r="AC336"/>
      <c r="AD336"/>
      <c r="AE336"/>
      <c r="AF336"/>
    </row>
    <row r="337" spans="1:32" s="138" customFormat="1" ht="16" customHeight="1" x14ac:dyDescent="0.35">
      <c r="A337" s="119"/>
      <c r="B337" s="153"/>
      <c r="C337" s="241"/>
      <c r="D337" s="252" t="s">
        <v>341</v>
      </c>
      <c r="E337" s="119"/>
      <c r="F337" s="119"/>
      <c r="G337" s="155"/>
      <c r="H337" s="155"/>
      <c r="I337" s="155"/>
      <c r="J337" s="157"/>
      <c r="K337" s="157"/>
      <c r="L337" s="157"/>
      <c r="M337" s="119"/>
      <c r="N337" s="119"/>
      <c r="O337" s="119"/>
      <c r="P337" s="119"/>
      <c r="Q337" s="119"/>
      <c r="R337" s="119"/>
      <c r="S337" s="119"/>
      <c r="T337" s="119"/>
      <c r="U337" s="344" t="str">
        <f>CONCATENATE(U338,V338,U339,V339,U340,V340,U341,V341,U342)</f>
        <v>;;;;</v>
      </c>
      <c r="V337" s="333"/>
      <c r="W337" s="343"/>
      <c r="X337" s="333"/>
      <c r="Z337"/>
      <c r="AA337"/>
      <c r="AB337"/>
      <c r="AC337"/>
      <c r="AD337"/>
      <c r="AE337"/>
      <c r="AF337"/>
    </row>
    <row r="338" spans="1:32" s="138" customFormat="1" ht="15.75" customHeight="1" x14ac:dyDescent="0.35">
      <c r="A338" s="119"/>
      <c r="B338" s="153"/>
      <c r="C338" s="241"/>
      <c r="D338" s="264" t="s">
        <v>342</v>
      </c>
      <c r="E338" s="258"/>
      <c r="F338" s="259"/>
      <c r="G338" s="274"/>
      <c r="H338" s="161"/>
      <c r="I338" s="256" t="s">
        <v>24</v>
      </c>
      <c r="J338" s="157"/>
      <c r="K338" s="157"/>
      <c r="L338" s="157"/>
      <c r="M338" s="119"/>
      <c r="N338" s="119"/>
      <c r="O338" s="119"/>
      <c r="P338" s="119"/>
      <c r="Q338" s="119"/>
      <c r="R338" s="119"/>
      <c r="S338" s="119"/>
      <c r="T338" s="119"/>
      <c r="U338" s="344" t="str">
        <f>IF(G338="X",D338,"")</f>
        <v/>
      </c>
      <c r="V338" s="333" t="s">
        <v>131</v>
      </c>
      <c r="W338" s="343"/>
      <c r="X338" s="333"/>
      <c r="Z338"/>
      <c r="AA338"/>
      <c r="AB338"/>
      <c r="AC338"/>
      <c r="AD338"/>
      <c r="AE338"/>
      <c r="AF338"/>
    </row>
    <row r="339" spans="1:32" s="138" customFormat="1" ht="15.75" customHeight="1" x14ac:dyDescent="0.35">
      <c r="A339" s="119"/>
      <c r="B339" s="153"/>
      <c r="C339" s="241"/>
      <c r="D339" s="265" t="s">
        <v>343</v>
      </c>
      <c r="E339" s="260"/>
      <c r="F339" s="261"/>
      <c r="G339" s="274"/>
      <c r="H339" s="161"/>
      <c r="I339" s="878"/>
      <c r="J339" s="878"/>
      <c r="K339" s="878"/>
      <c r="L339" s="878"/>
      <c r="M339" s="878"/>
      <c r="N339" s="878"/>
      <c r="O339" s="878"/>
      <c r="P339" s="119"/>
      <c r="Q339" s="119"/>
      <c r="R339" s="119"/>
      <c r="S339" s="119"/>
      <c r="T339" s="119"/>
      <c r="U339" s="344" t="str">
        <f t="shared" ref="U339:U342" si="8">IF(G339="X",D339,"")</f>
        <v/>
      </c>
      <c r="V339" s="333" t="s">
        <v>131</v>
      </c>
      <c r="W339" s="333"/>
      <c r="X339" s="333"/>
      <c r="Z339"/>
      <c r="AA339"/>
      <c r="AB339"/>
      <c r="AC339"/>
      <c r="AD339"/>
      <c r="AE339"/>
      <c r="AF339"/>
    </row>
    <row r="340" spans="1:32" s="138" customFormat="1" ht="15.75" customHeight="1" x14ac:dyDescent="0.35">
      <c r="A340" s="119"/>
      <c r="B340" s="153"/>
      <c r="C340" s="241"/>
      <c r="D340" s="265" t="s">
        <v>344</v>
      </c>
      <c r="E340" s="260"/>
      <c r="F340" s="261"/>
      <c r="G340" s="274"/>
      <c r="H340" s="161"/>
      <c r="I340" s="878"/>
      <c r="J340" s="878"/>
      <c r="K340" s="878"/>
      <c r="L340" s="878"/>
      <c r="M340" s="878"/>
      <c r="N340" s="878"/>
      <c r="O340" s="878"/>
      <c r="P340" s="119"/>
      <c r="Q340" s="119"/>
      <c r="R340" s="119"/>
      <c r="S340" s="119"/>
      <c r="T340" s="119"/>
      <c r="U340" s="344" t="str">
        <f t="shared" si="8"/>
        <v/>
      </c>
      <c r="V340" s="333" t="s">
        <v>131</v>
      </c>
      <c r="W340" s="343"/>
      <c r="X340" s="333"/>
      <c r="Z340"/>
      <c r="AA340"/>
      <c r="AB340"/>
      <c r="AC340"/>
      <c r="AD340"/>
      <c r="AE340"/>
      <c r="AF340"/>
    </row>
    <row r="341" spans="1:32" s="138" customFormat="1" ht="15.75" customHeight="1" x14ac:dyDescent="0.35">
      <c r="A341" s="119"/>
      <c r="B341" s="153"/>
      <c r="C341" s="241"/>
      <c r="D341" s="265" t="s">
        <v>345</v>
      </c>
      <c r="E341" s="260"/>
      <c r="F341" s="261"/>
      <c r="G341" s="274"/>
      <c r="H341" s="161"/>
      <c r="I341" s="878"/>
      <c r="J341" s="878"/>
      <c r="K341" s="878"/>
      <c r="L341" s="878"/>
      <c r="M341" s="878"/>
      <c r="N341" s="878"/>
      <c r="O341" s="878"/>
      <c r="P341" s="119"/>
      <c r="Q341" s="119"/>
      <c r="R341" s="119"/>
      <c r="S341" s="119"/>
      <c r="T341" s="119"/>
      <c r="U341" s="344" t="str">
        <f t="shared" si="8"/>
        <v/>
      </c>
      <c r="V341" s="333" t="s">
        <v>131</v>
      </c>
      <c r="W341" s="343"/>
      <c r="X341" s="333"/>
      <c r="Z341"/>
      <c r="AA341"/>
      <c r="AB341"/>
      <c r="AC341"/>
      <c r="AD341"/>
      <c r="AE341"/>
      <c r="AF341"/>
    </row>
    <row r="342" spans="1:32" s="138" customFormat="1" ht="15.75" customHeight="1" x14ac:dyDescent="0.35">
      <c r="A342" s="119"/>
      <c r="B342" s="153"/>
      <c r="C342" s="241"/>
      <c r="D342" s="266" t="s">
        <v>346</v>
      </c>
      <c r="E342" s="262"/>
      <c r="F342" s="263"/>
      <c r="G342" s="274"/>
      <c r="H342" s="161"/>
      <c r="I342" s="878"/>
      <c r="J342" s="878"/>
      <c r="K342" s="878"/>
      <c r="L342" s="878"/>
      <c r="M342" s="878"/>
      <c r="N342" s="878"/>
      <c r="O342" s="878"/>
      <c r="P342" s="119"/>
      <c r="Q342" s="119"/>
      <c r="R342" s="119"/>
      <c r="S342" s="119"/>
      <c r="T342" s="119"/>
      <c r="U342" s="344" t="str">
        <f t="shared" si="8"/>
        <v/>
      </c>
      <c r="V342" s="343"/>
      <c r="W342" s="343"/>
      <c r="X342" s="333"/>
      <c r="Z342"/>
      <c r="AA342"/>
      <c r="AB342"/>
      <c r="AC342"/>
      <c r="AD342"/>
      <c r="AE342"/>
      <c r="AF342"/>
    </row>
    <row r="343" spans="1:32" s="138" customFormat="1" ht="16" customHeight="1" thickBot="1" x14ac:dyDescent="0.4">
      <c r="A343" s="129"/>
      <c r="B343" s="130"/>
      <c r="C343" s="237"/>
      <c r="D343" s="221"/>
      <c r="E343" s="131"/>
      <c r="F343" s="132"/>
      <c r="G343" s="132"/>
      <c r="H343" s="132"/>
      <c r="I343" s="133"/>
      <c r="J343" s="129"/>
      <c r="K343" s="134"/>
      <c r="L343" s="129"/>
      <c r="M343" s="134"/>
      <c r="N343" s="129"/>
      <c r="O343" s="134"/>
      <c r="P343" s="129"/>
      <c r="Q343" s="134"/>
      <c r="R343" s="134"/>
      <c r="S343" s="134"/>
      <c r="T343" s="129"/>
      <c r="U343" s="344"/>
      <c r="V343" s="343"/>
      <c r="W343" s="343"/>
      <c r="X343" s="333"/>
      <c r="Z343"/>
      <c r="AA343"/>
      <c r="AB343"/>
      <c r="AC343"/>
      <c r="AD343"/>
      <c r="AE343"/>
      <c r="AF343"/>
    </row>
    <row r="344" spans="1:32" s="138" customFormat="1" ht="16" customHeight="1" thickTop="1" x14ac:dyDescent="0.35">
      <c r="A344" s="166"/>
      <c r="B344" s="167"/>
      <c r="C344" s="239"/>
      <c r="D344" s="222"/>
      <c r="E344" s="168"/>
      <c r="F344" s="169"/>
      <c r="G344" s="169"/>
      <c r="H344" s="169"/>
      <c r="I344" s="145"/>
      <c r="J344" s="166"/>
      <c r="K344" s="170"/>
      <c r="L344" s="166"/>
      <c r="M344" s="170"/>
      <c r="N344" s="166"/>
      <c r="O344" s="170"/>
      <c r="P344" s="166"/>
      <c r="Q344" s="170"/>
      <c r="R344" s="170"/>
      <c r="S344" s="170"/>
      <c r="T344" s="166"/>
      <c r="U344" s="344"/>
      <c r="V344" s="343"/>
      <c r="W344" s="343"/>
      <c r="X344" s="333"/>
      <c r="Z344"/>
      <c r="AA344"/>
      <c r="AB344"/>
      <c r="AC344"/>
      <c r="AD344"/>
      <c r="AE344"/>
      <c r="AF344"/>
    </row>
    <row r="345" spans="1:32" s="138" customFormat="1" ht="36" customHeight="1" x14ac:dyDescent="0.35">
      <c r="A345" s="147"/>
      <c r="B345" s="147"/>
      <c r="C345" s="236" t="s">
        <v>347</v>
      </c>
      <c r="D345" s="124" t="s">
        <v>348</v>
      </c>
      <c r="E345" s="148"/>
      <c r="F345" s="147"/>
      <c r="G345" s="149"/>
      <c r="H345" s="149"/>
      <c r="I345" s="294" t="s">
        <v>24</v>
      </c>
      <c r="J345" s="149"/>
      <c r="K345" s="149"/>
      <c r="L345" s="149"/>
      <c r="M345" s="147"/>
      <c r="N345" s="147"/>
      <c r="O345" s="147"/>
      <c r="P345" s="147"/>
      <c r="Q345" s="147"/>
      <c r="R345" s="147"/>
      <c r="S345" s="147"/>
      <c r="T345" s="147"/>
      <c r="U345" s="344"/>
      <c r="V345" s="333"/>
      <c r="W345" s="343"/>
      <c r="X345" s="333"/>
      <c r="Z345"/>
      <c r="AA345"/>
      <c r="AB345"/>
      <c r="AC345"/>
      <c r="AD345"/>
      <c r="AE345"/>
      <c r="AF345"/>
    </row>
    <row r="346" spans="1:32" s="138" customFormat="1" ht="26.25" customHeight="1" x14ac:dyDescent="0.35">
      <c r="A346" s="147"/>
      <c r="B346" s="147"/>
      <c r="C346" s="236"/>
      <c r="D346" s="941" t="s">
        <v>349</v>
      </c>
      <c r="E346" s="941"/>
      <c r="F346" s="941"/>
      <c r="G346" s="941"/>
      <c r="H346" s="942"/>
      <c r="I346" s="878"/>
      <c r="J346" s="878"/>
      <c r="K346" s="878"/>
      <c r="L346" s="878"/>
      <c r="M346" s="878"/>
      <c r="N346" s="878"/>
      <c r="O346" s="878"/>
      <c r="P346" s="147"/>
      <c r="Q346" s="147"/>
      <c r="R346" s="147"/>
      <c r="S346" s="147"/>
      <c r="T346" s="147"/>
      <c r="U346" s="344"/>
      <c r="V346" s="333"/>
      <c r="W346" s="343"/>
      <c r="X346" s="333"/>
      <c r="Z346"/>
      <c r="AA346"/>
      <c r="AB346"/>
      <c r="AC346"/>
      <c r="AD346"/>
      <c r="AE346"/>
      <c r="AF346"/>
    </row>
    <row r="347" spans="1:32" s="138" customFormat="1" ht="19.5" customHeight="1" x14ac:dyDescent="0.35">
      <c r="A347" s="119"/>
      <c r="B347" s="153"/>
      <c r="C347" s="241"/>
      <c r="D347" s="119"/>
      <c r="E347" s="917"/>
      <c r="F347" s="918"/>
      <c r="G347" s="919"/>
      <c r="H347" s="275"/>
      <c r="I347" s="878"/>
      <c r="J347" s="878"/>
      <c r="K347" s="878"/>
      <c r="L347" s="878"/>
      <c r="M347" s="878"/>
      <c r="N347" s="878"/>
      <c r="O347" s="878"/>
      <c r="P347" s="119"/>
      <c r="Q347" s="119"/>
      <c r="R347" s="119"/>
      <c r="S347" s="119"/>
      <c r="T347" s="119"/>
      <c r="U347" s="343"/>
      <c r="V347" s="343"/>
      <c r="W347" s="343"/>
      <c r="X347" s="333"/>
      <c r="Z347"/>
      <c r="AA347"/>
      <c r="AB347"/>
      <c r="AC347"/>
      <c r="AD347"/>
      <c r="AE347"/>
      <c r="AF347"/>
    </row>
    <row r="348" spans="1:32" s="138" customFormat="1" ht="16" customHeight="1" x14ac:dyDescent="0.35">
      <c r="A348" s="119"/>
      <c r="B348" s="153"/>
      <c r="C348" s="241"/>
      <c r="D348" s="156"/>
      <c r="E348" s="155"/>
      <c r="F348" s="119"/>
      <c r="G348" s="119"/>
      <c r="H348" s="119"/>
      <c r="I348" s="119"/>
      <c r="J348" s="119"/>
      <c r="K348" s="119"/>
      <c r="L348" s="119"/>
      <c r="M348" s="119"/>
      <c r="N348" s="119"/>
      <c r="O348" s="119"/>
      <c r="P348" s="119"/>
      <c r="Q348" s="119"/>
      <c r="R348" s="119"/>
      <c r="S348" s="119"/>
      <c r="T348" s="119"/>
      <c r="U348" s="344"/>
      <c r="V348" s="343"/>
      <c r="W348" s="343"/>
      <c r="X348" s="333"/>
      <c r="Z348"/>
      <c r="AA348"/>
      <c r="AB348"/>
      <c r="AC348"/>
      <c r="AD348"/>
      <c r="AE348"/>
      <c r="AF348"/>
    </row>
    <row r="349" spans="1:32" s="380" customFormat="1" x14ac:dyDescent="0.35">
      <c r="A349" s="138"/>
      <c r="B349" s="115"/>
      <c r="C349" s="241"/>
      <c r="D349" s="154"/>
      <c r="E349" s="119"/>
      <c r="F349" s="141"/>
      <c r="G349" s="198"/>
      <c r="H349" s="198"/>
      <c r="I349" s="198"/>
      <c r="J349" s="138"/>
      <c r="K349" s="143"/>
      <c r="L349" s="138"/>
      <c r="M349" s="143"/>
      <c r="N349" s="138"/>
      <c r="O349" s="143"/>
      <c r="P349" s="138"/>
      <c r="Q349" s="143"/>
      <c r="R349" s="143"/>
      <c r="S349" s="143"/>
      <c r="T349" s="138"/>
      <c r="U349" s="344"/>
      <c r="V349" s="343"/>
      <c r="W349" s="343"/>
      <c r="X349" s="387"/>
      <c r="Z349"/>
      <c r="AA349"/>
      <c r="AB349"/>
      <c r="AC349"/>
      <c r="AD349"/>
      <c r="AE349"/>
      <c r="AF349"/>
    </row>
    <row r="350" spans="1:32" s="380" customFormat="1" ht="91.5" customHeight="1" x14ac:dyDescent="0.35">
      <c r="B350" s="656"/>
      <c r="C350" s="657"/>
      <c r="D350" s="928" t="s">
        <v>350</v>
      </c>
      <c r="E350" s="928"/>
      <c r="F350" s="928"/>
      <c r="G350" s="928"/>
      <c r="H350" s="928"/>
      <c r="I350" s="928"/>
      <c r="J350" s="928"/>
      <c r="K350" s="928"/>
      <c r="L350" s="928"/>
      <c r="M350" s="928"/>
      <c r="O350" s="386"/>
      <c r="Q350" s="386"/>
      <c r="R350" s="386"/>
      <c r="S350" s="386"/>
      <c r="U350" s="387"/>
      <c r="V350" s="387"/>
      <c r="W350" s="387"/>
      <c r="X350" s="387"/>
      <c r="Z350"/>
      <c r="AA350"/>
      <c r="AB350"/>
      <c r="AC350"/>
      <c r="AD350"/>
      <c r="AE350"/>
      <c r="AF350"/>
    </row>
    <row r="351" spans="1:32" x14ac:dyDescent="0.35">
      <c r="A351" s="380"/>
      <c r="B351" s="656"/>
      <c r="C351" s="657"/>
      <c r="D351" s="658"/>
      <c r="E351" s="659"/>
      <c r="F351" s="654"/>
      <c r="G351" s="654"/>
      <c r="H351" s="654"/>
      <c r="I351" s="654"/>
      <c r="J351" s="380"/>
      <c r="K351" s="386"/>
      <c r="L351" s="380"/>
      <c r="M351" s="386"/>
      <c r="N351" s="380"/>
      <c r="O351" s="386"/>
      <c r="P351" s="380"/>
      <c r="Q351" s="386"/>
      <c r="R351" s="386"/>
      <c r="S351" s="386"/>
      <c r="T351" s="380"/>
      <c r="U351" s="387"/>
      <c r="V351" s="387"/>
      <c r="W351" s="387"/>
    </row>
    <row r="352" spans="1:32" hidden="1" x14ac:dyDescent="0.35">
      <c r="A352" s="380"/>
      <c r="B352" s="656"/>
      <c r="C352" s="657"/>
      <c r="D352" s="658"/>
      <c r="E352" s="659"/>
      <c r="F352" s="654"/>
      <c r="G352" s="654"/>
      <c r="H352" s="654"/>
      <c r="I352" s="654"/>
      <c r="J352" s="380"/>
      <c r="K352" s="386"/>
      <c r="L352" s="380"/>
      <c r="M352" s="386"/>
      <c r="N352" s="380"/>
      <c r="O352" s="386"/>
      <c r="P352" s="380"/>
      <c r="Q352" s="386"/>
      <c r="R352" s="386"/>
      <c r="S352" s="386"/>
      <c r="T352" s="380"/>
    </row>
  </sheetData>
  <sheetProtection algorithmName="SHA-512" hashValue="8xtUL0NKlXUEGs22KSDNQVVPBdBfyZPTLvIFogh7Wh//CT/7p/HuYsXnkSdkfKAQjKy5OzxfxBshO3oOJUprbg==" saltValue="hYO3bGpb7o88VFyyUj+hyw==" spinCount="100000" sheet="1" objects="1" scenarios="1"/>
  <mergeCells count="251">
    <mergeCell ref="R101:S101"/>
    <mergeCell ref="H102:I102"/>
    <mergeCell ref="N102:O102"/>
    <mergeCell ref="R102:S102"/>
    <mergeCell ref="D104:I104"/>
    <mergeCell ref="D105:Q105"/>
    <mergeCell ref="D108:R108"/>
    <mergeCell ref="H96:I96"/>
    <mergeCell ref="N96:O96"/>
    <mergeCell ref="R96:S96"/>
    <mergeCell ref="R97:S97"/>
    <mergeCell ref="H98:I98"/>
    <mergeCell ref="N98:O98"/>
    <mergeCell ref="R98:S98"/>
    <mergeCell ref="R99:S99"/>
    <mergeCell ref="H100:I100"/>
    <mergeCell ref="N100:O100"/>
    <mergeCell ref="R100:S100"/>
    <mergeCell ref="H94:I94"/>
    <mergeCell ref="N94:O94"/>
    <mergeCell ref="R94:S94"/>
    <mergeCell ref="R95:S95"/>
    <mergeCell ref="H89:I89"/>
    <mergeCell ref="R89:S89"/>
    <mergeCell ref="H90:I90"/>
    <mergeCell ref="N90:O90"/>
    <mergeCell ref="R90:S90"/>
    <mergeCell ref="R91:S91"/>
    <mergeCell ref="H92:I92"/>
    <mergeCell ref="N92:O92"/>
    <mergeCell ref="R92:S92"/>
    <mergeCell ref="R93:S93"/>
    <mergeCell ref="R66:S66"/>
    <mergeCell ref="R67:S67"/>
    <mergeCell ref="R68:S68"/>
    <mergeCell ref="R69:S69"/>
    <mergeCell ref="R70:S70"/>
    <mergeCell ref="R57:S57"/>
    <mergeCell ref="R58:S58"/>
    <mergeCell ref="R59:S59"/>
    <mergeCell ref="R60:S60"/>
    <mergeCell ref="R61:S61"/>
    <mergeCell ref="R62:S62"/>
    <mergeCell ref="R63:S63"/>
    <mergeCell ref="R64:S64"/>
    <mergeCell ref="R65:S65"/>
    <mergeCell ref="D7:J7"/>
    <mergeCell ref="F8:I8"/>
    <mergeCell ref="F145:I145"/>
    <mergeCell ref="F146:I146"/>
    <mergeCell ref="F147:I147"/>
    <mergeCell ref="F148:I148"/>
    <mergeCell ref="D144:G144"/>
    <mergeCell ref="D142:O143"/>
    <mergeCell ref="D39:D40"/>
    <mergeCell ref="K8:Q10"/>
    <mergeCell ref="F29:I29"/>
    <mergeCell ref="F37:I37"/>
    <mergeCell ref="F35:I35"/>
    <mergeCell ref="F10:I10"/>
    <mergeCell ref="F15:I15"/>
    <mergeCell ref="I130:O131"/>
    <mergeCell ref="I134:O135"/>
    <mergeCell ref="D120:I120"/>
    <mergeCell ref="D84:I84"/>
    <mergeCell ref="F19:M19"/>
    <mergeCell ref="F27:I27"/>
    <mergeCell ref="D85:Q85"/>
    <mergeCell ref="D53:O53"/>
    <mergeCell ref="D135:G135"/>
    <mergeCell ref="D346:H346"/>
    <mergeCell ref="I346:O347"/>
    <mergeCell ref="I231:O235"/>
    <mergeCell ref="E225:G225"/>
    <mergeCell ref="F243:I243"/>
    <mergeCell ref="F292:J292"/>
    <mergeCell ref="I339:O342"/>
    <mergeCell ref="D295:K295"/>
    <mergeCell ref="I312:O316"/>
    <mergeCell ref="D319:H319"/>
    <mergeCell ref="D292:D293"/>
    <mergeCell ref="I297:O307"/>
    <mergeCell ref="I322:O333"/>
    <mergeCell ref="D288:K288"/>
    <mergeCell ref="K254:Q254"/>
    <mergeCell ref="E264:I264"/>
    <mergeCell ref="E262:I262"/>
    <mergeCell ref="E278:I278"/>
    <mergeCell ref="E276:I276"/>
    <mergeCell ref="E274:I274"/>
    <mergeCell ref="E272:I272"/>
    <mergeCell ref="E270:I270"/>
    <mergeCell ref="E268:I268"/>
    <mergeCell ref="E266:I266"/>
    <mergeCell ref="I207:O208"/>
    <mergeCell ref="I251:K251"/>
    <mergeCell ref="D180:G180"/>
    <mergeCell ref="F149:I149"/>
    <mergeCell ref="D172:F172"/>
    <mergeCell ref="D72:I72"/>
    <mergeCell ref="E347:G347"/>
    <mergeCell ref="D282:G282"/>
    <mergeCell ref="D284:G284"/>
    <mergeCell ref="D207:G207"/>
    <mergeCell ref="D152:I153"/>
    <mergeCell ref="I218:O219"/>
    <mergeCell ref="I225:O227"/>
    <mergeCell ref="D224:H224"/>
    <mergeCell ref="E226:G226"/>
    <mergeCell ref="E227:G227"/>
    <mergeCell ref="D219:G219"/>
    <mergeCell ref="D231:G231"/>
    <mergeCell ref="D238:G238"/>
    <mergeCell ref="I238:O239"/>
    <mergeCell ref="D218:H218"/>
    <mergeCell ref="K281:Q285"/>
    <mergeCell ref="D254:H254"/>
    <mergeCell ref="E260:I260"/>
    <mergeCell ref="D258:I258"/>
    <mergeCell ref="I214:O215"/>
    <mergeCell ref="D215:G215"/>
    <mergeCell ref="D246:G246"/>
    <mergeCell ref="D214:H214"/>
    <mergeCell ref="D350:M350"/>
    <mergeCell ref="D121:Q121"/>
    <mergeCell ref="I126:O127"/>
    <mergeCell ref="D138:G138"/>
    <mergeCell ref="I138:O139"/>
    <mergeCell ref="D139:G139"/>
    <mergeCell ref="K145:O149"/>
    <mergeCell ref="I155:M177"/>
    <mergeCell ref="I202:O203"/>
    <mergeCell ref="I197:O198"/>
    <mergeCell ref="D197:G197"/>
    <mergeCell ref="D126:G126"/>
    <mergeCell ref="D130:G130"/>
    <mergeCell ref="D134:G134"/>
    <mergeCell ref="I181:M192"/>
    <mergeCell ref="I250:K250"/>
    <mergeCell ref="I249:K249"/>
    <mergeCell ref="K273:Q278"/>
    <mergeCell ref="D275:I275"/>
    <mergeCell ref="D269:I269"/>
    <mergeCell ref="I248:K248"/>
    <mergeCell ref="I246:O246"/>
    <mergeCell ref="D127:G127"/>
    <mergeCell ref="D131:G131"/>
    <mergeCell ref="D17:D18"/>
    <mergeCell ref="M22:O22"/>
    <mergeCell ref="D22:I22"/>
    <mergeCell ref="F25:G25"/>
    <mergeCell ref="N70:O70"/>
    <mergeCell ref="N68:O68"/>
    <mergeCell ref="N66:O66"/>
    <mergeCell ref="N64:O64"/>
    <mergeCell ref="N62:O62"/>
    <mergeCell ref="N60:O60"/>
    <mergeCell ref="N58:O58"/>
    <mergeCell ref="H57:I57"/>
    <mergeCell ref="H68:I68"/>
    <mergeCell ref="H66:I66"/>
    <mergeCell ref="H64:I64"/>
    <mergeCell ref="H62:I62"/>
    <mergeCell ref="H60:I60"/>
    <mergeCell ref="H58:I58"/>
    <mergeCell ref="H70:I70"/>
    <mergeCell ref="D11:K11"/>
    <mergeCell ref="D45:M45"/>
    <mergeCell ref="F47:M49"/>
    <mergeCell ref="F17:I17"/>
    <mergeCell ref="D24:F24"/>
    <mergeCell ref="D13:F13"/>
    <mergeCell ref="O25:Q25"/>
    <mergeCell ref="K25:M25"/>
    <mergeCell ref="F33:I33"/>
    <mergeCell ref="F31:I31"/>
    <mergeCell ref="F39:Q42"/>
    <mergeCell ref="O111:P111"/>
    <mergeCell ref="O112:P112"/>
    <mergeCell ref="O113:P113"/>
    <mergeCell ref="O114:P114"/>
    <mergeCell ref="O115:P115"/>
    <mergeCell ref="D73:Q73"/>
    <mergeCell ref="G75:H75"/>
    <mergeCell ref="G82:H82"/>
    <mergeCell ref="G81:H81"/>
    <mergeCell ref="G80:H80"/>
    <mergeCell ref="G79:H79"/>
    <mergeCell ref="G78:H78"/>
    <mergeCell ref="G77:H77"/>
    <mergeCell ref="G76:H76"/>
    <mergeCell ref="D74:M74"/>
    <mergeCell ref="M82:N82"/>
    <mergeCell ref="M81:N81"/>
    <mergeCell ref="M80:N80"/>
    <mergeCell ref="M79:N79"/>
    <mergeCell ref="M78:N78"/>
    <mergeCell ref="M77:N77"/>
    <mergeCell ref="M76:N76"/>
    <mergeCell ref="M75:N75"/>
    <mergeCell ref="E75:F75"/>
    <mergeCell ref="O116:P116"/>
    <mergeCell ref="O117:P117"/>
    <mergeCell ref="O118:P118"/>
    <mergeCell ref="R116:S116"/>
    <mergeCell ref="R117:S117"/>
    <mergeCell ref="R118:S118"/>
    <mergeCell ref="L109:M109"/>
    <mergeCell ref="L110:M110"/>
    <mergeCell ref="L111:M111"/>
    <mergeCell ref="L112:M112"/>
    <mergeCell ref="L113:M113"/>
    <mergeCell ref="L114:M114"/>
    <mergeCell ref="L115:M115"/>
    <mergeCell ref="L117:M117"/>
    <mergeCell ref="L118:M118"/>
    <mergeCell ref="R109:S109"/>
    <mergeCell ref="R110:S110"/>
    <mergeCell ref="R111:S111"/>
    <mergeCell ref="R112:S112"/>
    <mergeCell ref="R113:S113"/>
    <mergeCell ref="R114:S114"/>
    <mergeCell ref="R115:S115"/>
    <mergeCell ref="O109:P109"/>
    <mergeCell ref="O110:P110"/>
    <mergeCell ref="H110:J110"/>
    <mergeCell ref="H111:J111"/>
    <mergeCell ref="H112:J112"/>
    <mergeCell ref="H113:J113"/>
    <mergeCell ref="H114:J114"/>
    <mergeCell ref="H115:J115"/>
    <mergeCell ref="H109:J109"/>
    <mergeCell ref="H117:J117"/>
    <mergeCell ref="H118:J118"/>
    <mergeCell ref="D88:R88"/>
    <mergeCell ref="J82:K82"/>
    <mergeCell ref="J81:K81"/>
    <mergeCell ref="J80:K80"/>
    <mergeCell ref="J79:K79"/>
    <mergeCell ref="J78:K78"/>
    <mergeCell ref="J77:K77"/>
    <mergeCell ref="J76:K76"/>
    <mergeCell ref="J75:K75"/>
    <mergeCell ref="R76:S76"/>
    <mergeCell ref="R77:S77"/>
    <mergeCell ref="R78:S78"/>
    <mergeCell ref="R79:S79"/>
    <mergeCell ref="R80:S80"/>
    <mergeCell ref="R74:S75"/>
    <mergeCell ref="R81:S81"/>
    <mergeCell ref="R82:S82"/>
  </mergeCells>
  <dataValidations count="34">
    <dataValidation type="list" allowBlank="1" showInputMessage="1" showErrorMessage="1" sqref="F15:I15 F17:I17" xr:uid="{80B95625-9EA1-4998-86FB-67FD23FDEEF5}">
      <formula1>Land_covers</formula1>
    </dataValidation>
    <dataValidation type="list" errorStyle="information" allowBlank="1" showInputMessage="1" showErrorMessage="1" error="Please select a specific intervention, you selected a category of intervention" sqref="D27 D29 D31 D33 D35 D37" xr:uid="{00D64886-C3C3-42B3-924D-81C4B769D203}">
      <formula1>TYPES</formula1>
    </dataValidation>
    <dataValidation type="list" allowBlank="1" showInputMessage="1" showErrorMessage="1" sqref="L29 L27 L33" xr:uid="{FA1263E4-A5D6-498A-9EE8-03D54A993EB9}">
      <formula1>INDIRECT(#REF!)</formula1>
    </dataValidation>
    <dataValidation type="list" allowBlank="1" showInputMessage="1" showErrorMessage="1" sqref="D172:D178 F178 H297:H300 H311:H316 H302:H307 H321:H326" xr:uid="{6A5EB0C8-444D-45C9-A75C-8A970BFE610C}">
      <formula1>"—, X"</formula1>
    </dataValidation>
    <dataValidation type="list" allowBlank="1" showInputMessage="1" showErrorMessage="1" sqref="D198" xr:uid="{BC1C88FE-2B0A-411B-9899-24E9FC680269}">
      <formula1>Q_20</formula1>
    </dataValidation>
    <dataValidation type="list" allowBlank="1" showInputMessage="1" showErrorMessage="1" sqref="D208" xr:uid="{C64F0585-46AD-489B-A95E-460DC22DCC5D}">
      <formula1>Q_21</formula1>
    </dataValidation>
    <dataValidation type="list" allowBlank="1" showInputMessage="1" showErrorMessage="1" sqref="D240" xr:uid="{F941F89A-982D-454D-A447-98E0707DCB6B}">
      <formula1>Q_28</formula1>
    </dataValidation>
    <dataValidation type="list" allowBlank="1" showInputMessage="1" showErrorMessage="1" sqref="D255" xr:uid="{653D5858-5CE0-43A3-81E9-9DDB70B5F880}">
      <formula1>Q30_</formula1>
    </dataValidation>
    <dataValidation type="list" allowBlank="1" showInputMessage="1" showErrorMessage="1" sqref="D47" xr:uid="{0D9CD181-2FFF-4FBE-965D-25FDC8B68EDE}">
      <formula1>Q18_</formula1>
    </dataValidation>
    <dataValidation allowBlank="1" showInputMessage="1" showErrorMessage="1" error="Please choose an option in the list_x000a_" sqref="F309" xr:uid="{DE57D836-B07D-4405-8A09-02D6B191D8CF}"/>
    <dataValidation type="list" errorStyle="information" allowBlank="1" showInputMessage="1" showErrorMessage="1" error="Please select a specific intervention, you selected a category of intervention" sqref="F37:I37 F27:I27 F31:I31 F33:I33 F35:I35 F29:I29" xr:uid="{1768858B-C537-40E4-BF10-00F4DEAF86C8}">
      <formula1>INDIRECT(D27)</formula1>
    </dataValidation>
    <dataValidation type="list" allowBlank="1" showInputMessage="1" showErrorMessage="1" sqref="F292:J292" xr:uid="{740AD8B5-60CC-48A3-A981-3B2EAFEE7558}">
      <formula1>Q6_</formula1>
    </dataValidation>
    <dataValidation type="list" allowBlank="1" showInputMessage="1" showErrorMessage="1" sqref="G297:G300 G302:G307 G311:G316 G338:G342 G181:G192 G155:G164 G328:G333 G321:G326 G166:G170 G172:G177" xr:uid="{5B61D94B-0644-4119-ABB3-983486F12793}">
      <formula1>"X"</formula1>
    </dataValidation>
    <dataValidation type="list" allowBlank="1" showInputMessage="1" showErrorMessage="1" sqref="E347" xr:uid="{561A0416-31B7-4AEC-A94D-957E3577BEFF}">
      <formula1>Q11_</formula1>
    </dataValidation>
    <dataValidation type="list" allowBlank="1" showInputMessage="1" showErrorMessage="1" sqref="D127:G127" xr:uid="{29C24E71-6844-4939-A66A-D6F0CFCFC777}">
      <formula1>Q12_</formula1>
    </dataValidation>
    <dataValidation type="list" allowBlank="1" showInputMessage="1" showErrorMessage="1" sqref="D131:G131" xr:uid="{46044737-F05C-43E2-A093-A59FE118369A}">
      <formula1>Q13_</formula1>
    </dataValidation>
    <dataValidation type="list" allowBlank="1" showInputMessage="1" showErrorMessage="1" sqref="D135:G135" xr:uid="{8A9A9F01-9866-4A82-B352-D03D8A4217B3}">
      <formula1>Q14_</formula1>
    </dataValidation>
    <dataValidation type="decimal" operator="greaterThan" allowBlank="1" showInputMessage="1" showErrorMessage="1" sqref="I144 E225 I282 I284" xr:uid="{81D8BD8E-A9A1-42B4-AAC6-3B0019F4F8B5}">
      <formula1>0</formula1>
    </dataValidation>
    <dataValidation type="list" allowBlank="1" showInputMessage="1" showErrorMessage="1" sqref="F210:F211" xr:uid="{992265E9-548D-4735-86EF-572FB687BC52}">
      <formula1>Months</formula1>
    </dataValidation>
    <dataValidation type="list" allowBlank="1" showInputMessage="1" showErrorMessage="1" sqref="D215:G215" xr:uid="{BE71F476-8A38-41F6-83DF-D8427D6FD889}">
      <formula1>Q_22</formula1>
    </dataValidation>
    <dataValidation type="list" allowBlank="1" showInputMessage="1" showErrorMessage="1" sqref="D219:G219" xr:uid="{FA60FE64-8C85-45DF-9322-603CE0206F02}">
      <formula1>Q_23</formula1>
    </dataValidation>
    <dataValidation type="whole" operator="greaterThan" allowBlank="1" showInputMessage="1" showErrorMessage="1" sqref="E226" xr:uid="{FDE2E9AC-BC20-46ED-A512-C07938E300F5}">
      <formula1>0</formula1>
    </dataValidation>
    <dataValidation operator="greaterThan" allowBlank="1" showInputMessage="1" showErrorMessage="1" sqref="E227" xr:uid="{E671B193-316E-4BB4-80CB-FC15808C8E60}"/>
    <dataValidation type="list" allowBlank="1" showInputMessage="1" showErrorMessage="1" sqref="F279" xr:uid="{FF166ECB-654E-403F-8DAE-3E251D29610B}">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02F5DFDF-9B84-460F-9692-F613ABDF7B00}">
      <formula1>"—, Increasing, Stable, Decreasing"</formula1>
    </dataValidation>
    <dataValidation allowBlank="1" showInputMessage="1" showErrorMessage="1" sqref="H338:H342 H328:H333" xr:uid="{500A7BD2-FB44-4382-AA3D-5BF4A670E8D1}"/>
    <dataValidation type="list" allowBlank="1" showInputMessage="1" showErrorMessage="1" sqref="D139:G139" xr:uid="{9443A0B8-6239-49FA-8E63-2B0055ABCE39}">
      <formula1>Q14b</formula1>
    </dataValidation>
    <dataValidation type="list" allowBlank="1" showInputMessage="1" showErrorMessage="1" sqref="D232" xr:uid="{C3F2B79C-C09E-45E1-9ACD-EDBA88696F56}">
      <formula1>Q_27</formula1>
    </dataValidation>
    <dataValidation type="list" allowBlank="1" showInputMessage="1" showErrorMessage="1" sqref="D203" xr:uid="{3D92A868-5BB7-4D70-A2C6-8E1D051489ED}">
      <formula1>Q20b</formula1>
    </dataValidation>
    <dataValidation type="list" allowBlank="1" showInputMessage="1" showErrorMessage="1" sqref="D110:D115" xr:uid="{2528917F-8CB8-4742-90AC-0135BBF0BE35}">
      <formula1>Non_market_benefits</formula1>
    </dataValidation>
    <dataValidation allowBlank="1" showInputMessage="1" showErrorMessage="1" prompt="Select year" sqref="R27" xr:uid="{5BAF0450-232D-4484-A4E6-071DDE37037D}"/>
    <dataValidation type="list" allowBlank="1" showInputMessage="1" showErrorMessage="1" sqref="O83 O103 O71 O74" xr:uid="{17B40349-867D-45F1-9A6A-C2583E41C75A}">
      <formula1>benefits_change</formula1>
    </dataValidation>
    <dataValidation type="decimal" allowBlank="1" showInputMessage="1" showErrorMessage="1" sqref="K58 K60 K62 K64 K66 K68 K70 K90 K92 K94 K96 K98 K100 K102" xr:uid="{750737D5-F739-4501-BFBC-DE03CFD890A7}">
      <formula1>0</formula1>
      <formula2>1000000000</formula2>
    </dataValidation>
    <dataValidation type="decimal" allowBlank="1" showInputMessage="1" showErrorMessage="1" sqref="L70:M70 L68:M68 L66:M66 L64:M64 L62:M62 L60:M60 L58:M58 L102:M102 L100:M100 L98:M98 L96:M96 L94:M94 L92:M92 L90:M90" xr:uid="{3BE836A2-FD95-4144-9044-397406E465C9}">
      <formula1>0</formula1>
      <formula2>100000000</formula2>
    </dataValidation>
  </dataValidations>
  <hyperlinks>
    <hyperlink ref="D13" r:id="rId1" xr:uid="{F1C6DCFB-B5EB-4B46-8958-517B0218F8F8}"/>
    <hyperlink ref="D13:F13" r:id="rId2" display="Access the glossary of land cover types" xr:uid="{C017DB57-E8E8-4296-9A75-4FBDF826CCCE}"/>
    <hyperlink ref="D24" r:id="rId3" xr:uid="{231DFEFF-CDAA-4EAD-86C8-356E7CD70A84}"/>
    <hyperlink ref="D24:F24" r:id="rId4" display="Access the glossary of interventions " xr:uid="{0C84027F-FE2F-4FD2-8531-6C4880E9B11A}"/>
    <hyperlink ref="D54" r:id="rId5" xr:uid="{1743B01C-7871-405D-8E46-7CFDB70B0500}"/>
  </hyperlinks>
  <pageMargins left="0.7" right="0.7" top="0.75" bottom="0.75" header="0.3" footer="0.3"/>
  <pageSetup paperSize="9" orientation="portrait" horizontalDpi="0" verticalDpi="0" r:id="rId6"/>
  <ignoredErrors>
    <ignoredError sqref="C110:C114" numberStoredAsText="1"/>
    <ignoredError sqref="N58:Q70 M76:O82 N90:Q102" unlockedFormula="1"/>
  </ignoredErrors>
  <drawing r:id="rId7"/>
  <extLst>
    <ext xmlns:x14="http://schemas.microsoft.com/office/spreadsheetml/2009/9/main" uri="{78C0D931-6437-407d-A8EE-F0AAD7539E65}">
      <x14:conditionalFormattings>
        <x14:conditionalFormatting xmlns:xm="http://schemas.microsoft.com/office/excel/2006/main">
          <x14:cfRule type="iconSet" priority="19" id="{67D75A31-07D2-3046-8C22-FD30AA2C4782}">
            <x14:iconSet iconSet="3Symbols" custom="1">
              <x14:cfvo type="percent">
                <xm:f>0</xm:f>
              </x14:cfvo>
              <x14:cfvo type="num">
                <xm:f>0</xm:f>
              </x14:cfvo>
              <x14:cfvo type="num">
                <xm:f>1</xm:f>
              </x14:cfvo>
              <x14:cfIcon iconSet="NoIcons" iconId="0"/>
              <x14:cfIcon iconSet="NoIcons" iconId="0"/>
              <x14:cfIcon iconSet="3Symbols" iconId="0"/>
            </x14:iconSet>
          </x14:cfRule>
          <xm:sqref>J27 E27</xm:sqref>
        </x14:conditionalFormatting>
        <x14:conditionalFormatting xmlns:xm="http://schemas.microsoft.com/office/excel/2006/main">
          <x14:cfRule type="iconSet" priority="18" id="{20DE14E9-BA21-044B-86E2-F511B1C58B33}">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 xmlns:xm="http://schemas.microsoft.com/office/excel/2006/main">
          <x14:cfRule type="iconSet" priority="7" id="{FD7DF9A7-4B50-044F-948F-A3410E2101AE}">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84FE05FB-7974-8E4D-B542-36282DB64C30}">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E72A0C41-CDB9-E24F-BDD6-6B9D3464928C}">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25C74083-4A95-0E41-B27D-1978BB3D1D4C}">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403C6691-A942-AF47-9B9E-D696BD4FEBC6}">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prompt="Select year" xr:uid="{F5D05465-898F-44CD-8DAA-961A59208131}">
          <x14:formula1>
            <xm:f>'Drop-downs'!$AU$5:$AU$35</xm:f>
          </x14:formula1>
          <xm:sqref>M27 M31 Q31:S31 M33 M35 Q33:S33 Q35:S35 M29 M37 Q37:S37 Q29:S29 Q27 S27</xm:sqref>
        </x14:dataValidation>
        <x14:dataValidation type="list" allowBlank="1" showInputMessage="1" showErrorMessage="1" prompt="Select month" xr:uid="{175FBBD5-00CD-4E01-9D49-A2D52BBF2798}">
          <x14:formula1>
            <xm:f>'Drop-downs'!$AT$5:$AT$16</xm:f>
          </x14:formula1>
          <xm:sqref>K27 K31 O31 K33 K35 O33 O35 K29 K37 O27 O29 O37</xm:sqref>
        </x14:dataValidation>
        <x14:dataValidation type="list" allowBlank="1" showInputMessage="1" showErrorMessage="1" xr:uid="{A787B10A-6802-4FF9-B4F3-522319169E6E}">
          <x14:formula1>
            <xm:f>'Drop-downs'!$AJ$4:$AJ$8</xm:f>
          </x14:formula1>
          <xm:sqref>E260:I260</xm:sqref>
        </x14:dataValidation>
        <x14:dataValidation type="list" allowBlank="1" showInputMessage="1" showErrorMessage="1" xr:uid="{26E1C059-E28B-49CD-AAAD-3A18D732DF02}">
          <x14:formula1>
            <xm:f>'Drop-downs'!$AK$4:$AK$8</xm:f>
          </x14:formula1>
          <xm:sqref>E262:I262</xm:sqref>
        </x14:dataValidation>
        <x14:dataValidation type="list" allowBlank="1" showInputMessage="1" showErrorMessage="1" xr:uid="{19B3050C-9A0A-4663-AF11-A855742775DC}">
          <x14:formula1>
            <xm:f>'Drop-downs'!$AL$4:$AL$7</xm:f>
          </x14:formula1>
          <xm:sqref>E264:I264</xm:sqref>
        </x14:dataValidation>
        <x14:dataValidation type="list" allowBlank="1" showInputMessage="1" showErrorMessage="1" xr:uid="{9832EAC9-AD16-4698-88B6-4ACB8528C84A}">
          <x14:formula1>
            <xm:f>'Drop-downs'!$AM$4:$AM$7</xm:f>
          </x14:formula1>
          <xm:sqref>E266:I266</xm:sqref>
        </x14:dataValidation>
        <x14:dataValidation type="list" allowBlank="1" showInputMessage="1" showErrorMessage="1" xr:uid="{E8D12FD6-7244-4679-9718-EED1EFBC2B84}">
          <x14:formula1>
            <xm:f>'Drop-downs'!$AN$4:$AN$9</xm:f>
          </x14:formula1>
          <xm:sqref>E268:I268</xm:sqref>
        </x14:dataValidation>
        <x14:dataValidation type="list" allowBlank="1" showInputMessage="1" showErrorMessage="1" xr:uid="{8DB94815-D6DF-4C49-AD0C-E05B60A008C6}">
          <x14:formula1>
            <xm:f>'Drop-downs'!$AO$4:$AO$9</xm:f>
          </x14:formula1>
          <xm:sqref>E270:I270</xm:sqref>
        </x14:dataValidation>
        <x14:dataValidation type="list" allowBlank="1" showInputMessage="1" showErrorMessage="1" xr:uid="{84707757-D39E-4575-B1DF-7246F8CEFB89}">
          <x14:formula1>
            <xm:f>'Drop-downs'!$AP$4:$AP$7</xm:f>
          </x14:formula1>
          <xm:sqref>E272:I272</xm:sqref>
        </x14:dataValidation>
        <x14:dataValidation type="list" allowBlank="1" showInputMessage="1" showErrorMessage="1" xr:uid="{1B69FCB7-C80E-4F3E-91A7-FB6E06FCB5F1}">
          <x14:formula1>
            <xm:f>'Drop-downs'!$AQ$4:$AQ$8</xm:f>
          </x14:formula1>
          <xm:sqref>E274:I274</xm:sqref>
        </x14:dataValidation>
        <x14:dataValidation type="list" allowBlank="1" showInputMessage="1" showErrorMessage="1" xr:uid="{FB2471EF-E5D1-44E8-885B-0294A5D9AFF9}">
          <x14:formula1>
            <xm:f>'Drop-downs'!$AR$4:$AR$8</xm:f>
          </x14:formula1>
          <xm:sqref>E276:I276</xm:sqref>
        </x14:dataValidation>
        <x14:dataValidation type="list" allowBlank="1" showInputMessage="1" showErrorMessage="1" xr:uid="{B374E809-DBF6-45D4-A980-45EE8A1F6E27}">
          <x14:formula1>
            <xm:f>'Drop-downs'!$AS$4:$AS$9</xm:f>
          </x14:formula1>
          <xm:sqref>E278:I278</xm:sqref>
        </x14:dataValidation>
        <x14:dataValidation type="list" allowBlank="1" showInputMessage="1" showErrorMessage="1" xr:uid="{777ABCAA-07AF-45F3-8161-3DD75AA65C09}">
          <x14:formula1>
            <xm:f>'Drop-downs'!$BL$5:$BL$9</xm:f>
          </x14:formula1>
          <xm:sqref>L117:L118 G76:G82 L110:L115</xm:sqref>
        </x14:dataValidation>
        <x14:dataValidation type="list" allowBlank="1" showInputMessage="1" showErrorMessage="1" xr:uid="{971A6272-2B9B-4B48-AC14-B70979D42D4A}">
          <x14:formula1>
            <xm:f>'Drop-downs'!$BN$5:$BN$7</xm:f>
          </x14:formula1>
          <xm:sqref>O110:O115 O117:O118</xm:sqref>
        </x14:dataValidation>
        <x14:dataValidation type="list" allowBlank="1" showInputMessage="1" showErrorMessage="1" xr:uid="{83930A52-B840-416D-8A68-3DE1BBD4CCD9}">
          <x14:formula1>
            <xm:f>'Drop-downs'!$BM$5:$BM$8</xm:f>
          </x14:formula1>
          <xm:sqref>R110:R115 R117:R118</xm:sqref>
        </x14:dataValidation>
        <x14:dataValidation type="list" allowBlank="1" showInputMessage="1" showErrorMessage="1" xr:uid="{54EFAFAA-75C9-40CE-B717-9C6A72108A72}">
          <x14:formula1>
            <xm:f>'Drop-downs'!$AX$4:$AX$183</xm:f>
          </x14:formula1>
          <xm:sqref>G54</xm:sqref>
        </x14:dataValidation>
        <x14:dataValidation type="list" allowBlank="1" showInputMessage="1" showErrorMessage="1" xr:uid="{1E0E41B5-1035-4D98-8086-A847A1890166}">
          <x14:formula1>
            <xm:f>'Drop-downs'!$BO$5:$BO$11</xm:f>
          </x14:formula1>
          <xm:sqref>F117:G118 F110:G115 F68 F70 F66 F64 F62 F58 F60 F100 F102 F98 F96 F94 F90 F92</xm:sqref>
        </x14:dataValidation>
        <x14:dataValidation type="list" allowBlank="1" showInputMessage="1" showErrorMessage="1" xr:uid="{DDB918CB-05AA-43CE-8358-4732190BED4F}">
          <x14:formula1>
            <xm:f>'Drop-downs'!$BQ$5:$BQ$25</xm:f>
          </x14:formula1>
          <xm:sqref>J76:J82</xm:sqref>
        </x14:dataValidation>
        <x14:dataValidation type="list" allowBlank="1" showInputMessage="1" showErrorMessage="1" xr:uid="{B3596083-175D-49E8-B742-F9F128B3C325}">
          <x14:formula1>
            <xm:f>'Drop-downs'!$BG$5:$BG$14</xm:f>
          </x14:formula1>
          <xm:sqref>D58 D98 D96 D94 D92 D90 D66 D64 D62 D60</xm:sqref>
        </x14:dataValidation>
        <x14:dataValidation type="list" allowBlank="1" showInputMessage="1" showErrorMessage="1" xr:uid="{B7F5B641-73E5-40CF-9169-C0D5E16FB8CA}">
          <x14:formula1>
            <xm:f>'Drop-downs'!$BR$5:$BR$39</xm:f>
          </x14:formula1>
          <xm:sqref>R76:S82 R102:S102 R100:S100 R98:S98 R96:S96 R94:S94 R90:S90 R92:S92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585A-1B15-4AE4-B0D1-3048D4E7FF46}">
  <sheetPr>
    <tabColor theme="9" tint="0.59999389629810485"/>
  </sheetPr>
  <dimension ref="A1:AF352"/>
  <sheetViews>
    <sheetView zoomScale="80" zoomScaleNormal="80" zoomScaleSheetLayoutView="90" workbookViewId="0">
      <pane ySplit="5" topLeftCell="A6" activePane="bottomLeft" state="frozen"/>
      <selection activeCell="G94" sqref="G94:K94"/>
      <selection pane="bottomLeft" activeCell="G94" sqref="G94:K94"/>
    </sheetView>
  </sheetViews>
  <sheetFormatPr defaultColWidth="0" defaultRowHeight="15.65" customHeight="1" zeroHeight="1" x14ac:dyDescent="0.35"/>
  <cols>
    <col min="1" max="1" width="5" customWidth="1"/>
    <col min="2" max="2" width="1.83203125" bestFit="1" customWidth="1"/>
    <col min="3" max="3" width="7.83203125" customWidth="1"/>
    <col min="4" max="4" width="26.58203125" customWidth="1"/>
    <col min="5" max="5" width="4" customWidth="1"/>
    <col min="6" max="6" width="10.5" customWidth="1"/>
    <col min="7" max="7" width="9" customWidth="1"/>
    <col min="8" max="8" width="13.33203125" customWidth="1"/>
    <col min="9" max="9" width="6.58203125" customWidth="1"/>
    <col min="10" max="10" width="6.83203125" customWidth="1"/>
    <col min="11" max="11" width="8" customWidth="1"/>
    <col min="12" max="12" width="3.5" customWidth="1"/>
    <col min="13" max="13" width="10" customWidth="1"/>
    <col min="14" max="14" width="4.33203125" customWidth="1"/>
    <col min="15" max="15" width="8.08203125" customWidth="1"/>
    <col min="16" max="16" width="2" customWidth="1"/>
    <col min="17" max="17" width="9.83203125" customWidth="1"/>
    <col min="18" max="18" width="10.5" customWidth="1"/>
    <col min="19" max="19" width="7.5" customWidth="1"/>
    <col min="20" max="20" width="7.33203125" customWidth="1"/>
    <col min="21" max="25" width="6.5" hidden="1" customWidth="1"/>
    <col min="26" max="26" width="7" hidden="1" customWidth="1"/>
    <col min="27" max="16384" width="6.5" hidden="1"/>
  </cols>
  <sheetData>
    <row r="1" spans="1:26" s="104" customFormat="1" ht="6" customHeight="1" x14ac:dyDescent="0.35">
      <c r="A1" s="745"/>
      <c r="B1" s="746"/>
      <c r="C1" s="747"/>
      <c r="D1" s="748"/>
      <c r="E1" s="102"/>
      <c r="F1" s="103"/>
      <c r="G1" s="103"/>
      <c r="H1" s="103"/>
      <c r="I1" s="103"/>
      <c r="K1" s="105"/>
      <c r="M1" s="105"/>
      <c r="O1" s="105"/>
      <c r="Q1" s="105"/>
      <c r="R1" s="105"/>
      <c r="S1" s="105"/>
      <c r="U1" s="321"/>
      <c r="V1" s="321"/>
      <c r="W1" s="321"/>
      <c r="X1" s="321"/>
      <c r="Z1"/>
    </row>
    <row r="2" spans="1:26" s="107" customFormat="1" ht="15.5" x14ac:dyDescent="0.35">
      <c r="A2" s="749"/>
      <c r="B2" s="750"/>
      <c r="C2" s="751"/>
      <c r="D2" s="752"/>
      <c r="E2" s="106"/>
      <c r="F2" s="759" t="s">
        <v>0</v>
      </c>
      <c r="G2" s="760"/>
      <c r="H2" s="761"/>
      <c r="I2" s="761"/>
      <c r="J2" s="761"/>
      <c r="L2" s="108"/>
      <c r="N2" s="108"/>
      <c r="Q2" s="108"/>
      <c r="R2" s="108"/>
      <c r="S2" s="108"/>
      <c r="U2" s="322"/>
      <c r="V2" s="322"/>
      <c r="W2" s="322"/>
      <c r="X2" s="322"/>
      <c r="Z2"/>
    </row>
    <row r="3" spans="1:26" s="110" customFormat="1" ht="14.25" customHeight="1" x14ac:dyDescent="0.35">
      <c r="A3" s="753"/>
      <c r="B3" s="750"/>
      <c r="C3" s="751"/>
      <c r="D3" s="754"/>
      <c r="E3" s="109"/>
      <c r="F3" s="762" t="s">
        <v>1</v>
      </c>
      <c r="G3" s="763"/>
      <c r="H3" s="764"/>
      <c r="I3" s="765" t="s">
        <v>2</v>
      </c>
      <c r="J3" s="765"/>
      <c r="K3" s="106"/>
      <c r="L3" s="111"/>
      <c r="M3" s="106"/>
      <c r="N3" s="108"/>
      <c r="Q3" s="108"/>
      <c r="R3" s="108"/>
      <c r="S3" s="108"/>
      <c r="U3" s="323"/>
      <c r="V3" s="323"/>
      <c r="W3" s="323"/>
      <c r="X3" s="323"/>
      <c r="Z3"/>
    </row>
    <row r="4" spans="1:26" s="311" customFormat="1" ht="9.25" customHeight="1" x14ac:dyDescent="0.35">
      <c r="A4" s="755"/>
      <c r="B4" s="756"/>
      <c r="C4" s="757"/>
      <c r="D4" s="758"/>
      <c r="E4" s="309"/>
      <c r="F4" s="310"/>
      <c r="G4" s="310"/>
      <c r="H4" s="310"/>
      <c r="I4" s="310"/>
      <c r="K4" s="312"/>
      <c r="M4" s="312"/>
      <c r="O4" s="312"/>
      <c r="Q4" s="312"/>
      <c r="R4" s="312"/>
      <c r="S4" s="312"/>
      <c r="U4" s="324"/>
      <c r="V4" s="324"/>
      <c r="W4" s="324"/>
      <c r="X4" s="324"/>
      <c r="Z4"/>
    </row>
    <row r="5" spans="1:26" s="318" customFormat="1" ht="23.25" customHeight="1" thickBot="1" x14ac:dyDescent="0.4">
      <c r="B5" s="313"/>
      <c r="C5" s="314"/>
      <c r="D5" s="315">
        <f>General!$E$100</f>
        <v>0</v>
      </c>
      <c r="E5" s="316"/>
      <c r="F5" s="316"/>
      <c r="G5" s="317"/>
      <c r="H5" s="317"/>
      <c r="I5" s="317"/>
      <c r="K5" s="319"/>
      <c r="M5" s="320"/>
      <c r="O5" s="320"/>
      <c r="Q5" s="319"/>
      <c r="R5" s="319"/>
      <c r="S5" s="319"/>
      <c r="U5" s="325"/>
      <c r="V5" s="325"/>
      <c r="W5" s="325"/>
      <c r="X5" s="325"/>
      <c r="Z5"/>
    </row>
    <row r="6" spans="1:26" s="124" customFormat="1" ht="36" customHeight="1" x14ac:dyDescent="0.35">
      <c r="B6" s="123" t="s">
        <v>5</v>
      </c>
      <c r="C6" s="236" t="s">
        <v>107</v>
      </c>
      <c r="D6" s="124" t="s">
        <v>108</v>
      </c>
      <c r="R6" s="862"/>
      <c r="S6" s="862"/>
      <c r="T6" s="862"/>
      <c r="U6" s="330"/>
      <c r="V6" s="330"/>
      <c r="W6" s="330"/>
      <c r="X6" s="330"/>
      <c r="Z6"/>
    </row>
    <row r="7" spans="1:26" s="117" customFormat="1" ht="35.25" customHeight="1" x14ac:dyDescent="0.35">
      <c r="B7" s="115"/>
      <c r="C7" s="234"/>
      <c r="D7" s="925" t="s">
        <v>109</v>
      </c>
      <c r="E7" s="925"/>
      <c r="F7" s="925"/>
      <c r="G7" s="925"/>
      <c r="H7" s="925"/>
      <c r="I7" s="925"/>
      <c r="J7" s="925"/>
      <c r="K7" s="232" t="s">
        <v>24</v>
      </c>
      <c r="R7" s="862"/>
      <c r="S7" s="862"/>
      <c r="T7" s="862"/>
      <c r="U7" s="327"/>
      <c r="V7" s="327"/>
      <c r="W7" s="327"/>
      <c r="X7" s="327"/>
      <c r="Z7"/>
    </row>
    <row r="8" spans="1:26" s="117" customFormat="1" ht="19.5" customHeight="1" x14ac:dyDescent="0.35">
      <c r="B8" s="115"/>
      <c r="C8" s="234"/>
      <c r="D8" s="220" t="s">
        <v>110</v>
      </c>
      <c r="E8" s="116"/>
      <c r="F8" s="868"/>
      <c r="G8" s="868"/>
      <c r="H8" s="868"/>
      <c r="I8" s="868"/>
      <c r="J8" s="125"/>
      <c r="K8" s="878"/>
      <c r="L8" s="878"/>
      <c r="M8" s="878"/>
      <c r="N8" s="878"/>
      <c r="O8" s="878"/>
      <c r="P8" s="878"/>
      <c r="Q8" s="878"/>
      <c r="R8" s="862"/>
      <c r="S8" s="862"/>
      <c r="T8" s="862"/>
      <c r="U8" s="327"/>
      <c r="V8" s="327"/>
      <c r="W8" s="327"/>
      <c r="X8" s="327"/>
      <c r="Z8"/>
    </row>
    <row r="9" spans="1:26" s="117" customFormat="1" ht="12" customHeight="1" x14ac:dyDescent="0.35">
      <c r="B9" s="115"/>
      <c r="C9" s="234"/>
      <c r="D9" s="220"/>
      <c r="E9" s="116"/>
      <c r="F9" s="126"/>
      <c r="G9" s="126"/>
      <c r="H9" s="126"/>
      <c r="I9" s="126"/>
      <c r="J9" s="127"/>
      <c r="K9" s="878"/>
      <c r="L9" s="878"/>
      <c r="M9" s="878"/>
      <c r="N9" s="878"/>
      <c r="O9" s="878"/>
      <c r="P9" s="878"/>
      <c r="Q9" s="878"/>
      <c r="R9" s="862"/>
      <c r="S9" s="862"/>
      <c r="T9" s="862"/>
      <c r="U9" s="327"/>
      <c r="V9" s="327"/>
      <c r="W9" s="327"/>
      <c r="X9" s="327"/>
      <c r="Z9"/>
    </row>
    <row r="10" spans="1:26" s="117" customFormat="1" ht="18.75" customHeight="1" x14ac:dyDescent="0.35">
      <c r="B10" s="115"/>
      <c r="C10" s="234"/>
      <c r="D10" s="220" t="s">
        <v>111</v>
      </c>
      <c r="E10" s="116"/>
      <c r="F10" s="953"/>
      <c r="G10" s="954"/>
      <c r="H10" s="954"/>
      <c r="I10" s="954"/>
      <c r="J10" s="125"/>
      <c r="K10" s="878"/>
      <c r="L10" s="878"/>
      <c r="M10" s="878"/>
      <c r="N10" s="878"/>
      <c r="O10" s="878"/>
      <c r="P10" s="878"/>
      <c r="Q10" s="878"/>
      <c r="R10" s="862"/>
      <c r="S10" s="862"/>
      <c r="T10" s="862"/>
      <c r="U10" s="327"/>
      <c r="V10" s="327"/>
      <c r="W10" s="327"/>
      <c r="X10" s="327"/>
      <c r="Z10"/>
    </row>
    <row r="11" spans="1:26" s="122" customFormat="1" ht="75" customHeight="1" thickBot="1" x14ac:dyDescent="0.4">
      <c r="B11" s="120"/>
      <c r="C11" s="235"/>
      <c r="D11" s="901" t="s">
        <v>112</v>
      </c>
      <c r="E11" s="901"/>
      <c r="F11" s="901"/>
      <c r="G11" s="901"/>
      <c r="H11" s="901"/>
      <c r="I11" s="901"/>
      <c r="J11" s="901"/>
      <c r="K11" s="901"/>
      <c r="L11" s="121"/>
      <c r="M11" s="128"/>
      <c r="R11" s="862"/>
      <c r="S11" s="862"/>
      <c r="T11" s="862"/>
      <c r="U11" s="329"/>
      <c r="V11" s="329"/>
      <c r="W11" s="329"/>
      <c r="X11" s="329"/>
      <c r="Z11"/>
    </row>
    <row r="12" spans="1:26" s="137" customFormat="1" ht="36" customHeight="1" thickTop="1" x14ac:dyDescent="0.35">
      <c r="A12" s="135"/>
      <c r="B12" s="123" t="s">
        <v>5</v>
      </c>
      <c r="C12" s="238" t="s">
        <v>113</v>
      </c>
      <c r="D12" s="136" t="s">
        <v>114</v>
      </c>
      <c r="U12" s="332"/>
      <c r="V12" s="332"/>
      <c r="W12" s="332"/>
      <c r="X12" s="332"/>
      <c r="Z12"/>
    </row>
    <row r="13" spans="1:26" s="137" customFormat="1" ht="20.149999999999999" customHeight="1" x14ac:dyDescent="0.35">
      <c r="A13" s="135"/>
      <c r="B13" s="123"/>
      <c r="C13" s="238"/>
      <c r="D13" s="913" t="s">
        <v>115</v>
      </c>
      <c r="E13" s="913"/>
      <c r="F13" s="913"/>
      <c r="U13" s="332"/>
      <c r="V13" s="332"/>
      <c r="W13" s="332"/>
      <c r="X13" s="332"/>
      <c r="Z13"/>
    </row>
    <row r="14" spans="1:26" s="138" customFormat="1" ht="15.5" x14ac:dyDescent="0.35">
      <c r="B14" s="112"/>
      <c r="C14" s="233"/>
      <c r="D14" s="139"/>
      <c r="E14" s="140"/>
      <c r="F14" s="227"/>
      <c r="G14" s="141"/>
      <c r="H14" s="141"/>
      <c r="I14" s="142"/>
      <c r="K14" s="143"/>
      <c r="M14" s="143"/>
      <c r="O14" s="143"/>
      <c r="Q14" s="143"/>
      <c r="R14" s="143"/>
      <c r="S14" s="143"/>
      <c r="U14" s="333"/>
      <c r="V14" s="333"/>
      <c r="W14" s="333"/>
      <c r="X14" s="333"/>
      <c r="Z14"/>
    </row>
    <row r="15" spans="1:26" s="138" customFormat="1" ht="25" customHeight="1" x14ac:dyDescent="0.35">
      <c r="B15" s="112"/>
      <c r="C15" s="233"/>
      <c r="D15" s="226" t="s">
        <v>116</v>
      </c>
      <c r="E15" s="140"/>
      <c r="F15" s="877"/>
      <c r="G15" s="877"/>
      <c r="H15" s="877"/>
      <c r="I15" s="877"/>
      <c r="K15" s="143"/>
      <c r="M15" s="143"/>
      <c r="O15" s="143"/>
      <c r="Q15" s="143"/>
      <c r="R15" s="143"/>
      <c r="S15" s="143"/>
      <c r="U15" s="333"/>
      <c r="V15" s="333"/>
      <c r="W15" s="333"/>
      <c r="X15" s="333"/>
      <c r="Z15"/>
    </row>
    <row r="16" spans="1:26" s="138" customFormat="1" ht="15.5" x14ac:dyDescent="0.35">
      <c r="B16" s="112"/>
      <c r="C16" s="233"/>
      <c r="D16" s="139"/>
      <c r="E16" s="140"/>
      <c r="F16" s="227"/>
      <c r="G16" s="141"/>
      <c r="H16" s="141"/>
      <c r="I16" s="142"/>
      <c r="K16" s="143"/>
      <c r="M16" s="143"/>
      <c r="O16" s="143"/>
      <c r="Q16" s="143"/>
      <c r="R16" s="143"/>
      <c r="S16" s="143"/>
      <c r="U16" s="333"/>
      <c r="V16" s="333"/>
      <c r="W16" s="333"/>
      <c r="X16" s="333"/>
      <c r="Z16"/>
    </row>
    <row r="17" spans="2:28" s="138" customFormat="1" ht="25" customHeight="1" x14ac:dyDescent="0.35">
      <c r="B17" s="112"/>
      <c r="C17" s="233"/>
      <c r="D17" s="920" t="s">
        <v>117</v>
      </c>
      <c r="E17" s="140"/>
      <c r="F17" s="877"/>
      <c r="G17" s="877"/>
      <c r="H17" s="877"/>
      <c r="I17" s="877"/>
      <c r="K17" s="143"/>
      <c r="M17" s="143"/>
      <c r="O17" s="143"/>
      <c r="Q17" s="143"/>
      <c r="R17" s="143"/>
      <c r="S17" s="143"/>
      <c r="U17" s="333"/>
      <c r="V17" s="333"/>
      <c r="W17" s="333"/>
      <c r="X17" s="333"/>
      <c r="Z17"/>
    </row>
    <row r="18" spans="2:28" s="138" customFormat="1" ht="31" customHeight="1" x14ac:dyDescent="0.35">
      <c r="B18" s="112"/>
      <c r="C18" s="233"/>
      <c r="D18" s="920"/>
      <c r="E18" s="140"/>
      <c r="F18" s="141"/>
      <c r="G18" s="141"/>
      <c r="H18" s="141"/>
      <c r="I18" s="145"/>
      <c r="K18" s="143"/>
      <c r="M18" s="143"/>
      <c r="O18" s="143"/>
      <c r="Q18" s="143"/>
      <c r="R18" s="143"/>
      <c r="S18" s="143"/>
      <c r="U18" s="333"/>
      <c r="V18" s="333"/>
      <c r="W18" s="333"/>
      <c r="X18" s="333"/>
      <c r="Z18"/>
    </row>
    <row r="19" spans="2:28" s="138" customFormat="1" ht="84" customHeight="1" x14ac:dyDescent="0.35">
      <c r="B19" s="112"/>
      <c r="C19" s="233"/>
      <c r="D19" s="226" t="s">
        <v>118</v>
      </c>
      <c r="E19" s="140"/>
      <c r="F19" s="878"/>
      <c r="G19" s="878"/>
      <c r="H19" s="878"/>
      <c r="I19" s="878"/>
      <c r="J19" s="878"/>
      <c r="K19" s="878"/>
      <c r="L19" s="878"/>
      <c r="M19" s="878"/>
      <c r="O19" s="143"/>
      <c r="Q19" s="143"/>
      <c r="R19" s="143"/>
      <c r="S19" s="143"/>
      <c r="U19" s="333"/>
      <c r="V19" s="333"/>
      <c r="W19" s="333"/>
      <c r="X19" s="333"/>
      <c r="Z19"/>
    </row>
    <row r="20" spans="2:28" s="129" customFormat="1" ht="20.25" customHeight="1" thickBot="1" x14ac:dyDescent="0.4">
      <c r="B20" s="130"/>
      <c r="C20" s="237"/>
      <c r="D20" s="221"/>
      <c r="E20" s="131"/>
      <c r="F20" s="132"/>
      <c r="G20" s="132"/>
      <c r="H20" s="132"/>
      <c r="I20" s="133"/>
      <c r="K20" s="134"/>
      <c r="M20" s="134"/>
      <c r="O20" s="134"/>
      <c r="Q20" s="134"/>
      <c r="R20" s="134"/>
      <c r="S20" s="134"/>
      <c r="U20" s="331"/>
      <c r="V20" s="331"/>
      <c r="W20" s="331"/>
      <c r="X20" s="331"/>
      <c r="Z20"/>
    </row>
    <row r="21" spans="2:28" s="113" customFormat="1" ht="36" customHeight="1" thickTop="1" x14ac:dyDescent="0.35">
      <c r="B21" s="123" t="s">
        <v>5</v>
      </c>
      <c r="C21" s="360" t="s">
        <v>119</v>
      </c>
      <c r="D21" s="136" t="s">
        <v>120</v>
      </c>
      <c r="E21" s="176"/>
      <c r="F21" s="114"/>
      <c r="G21" s="114"/>
      <c r="H21" s="114"/>
      <c r="I21" s="114"/>
      <c r="O21" s="688"/>
      <c r="U21" s="326"/>
      <c r="V21" s="326"/>
      <c r="W21" s="326"/>
      <c r="X21" s="326"/>
      <c r="Z21"/>
    </row>
    <row r="22" spans="2:28" s="113" customFormat="1" ht="148" customHeight="1" x14ac:dyDescent="0.35">
      <c r="B22" s="123"/>
      <c r="C22" s="238"/>
      <c r="D22" s="922" t="s">
        <v>121</v>
      </c>
      <c r="E22" s="922"/>
      <c r="F22" s="922"/>
      <c r="G22" s="922"/>
      <c r="H22" s="922"/>
      <c r="I22" s="922"/>
      <c r="J22" s="766"/>
      <c r="K22" s="766"/>
      <c r="M22" s="921" t="s">
        <v>122</v>
      </c>
      <c r="N22" s="921"/>
      <c r="O22" s="921"/>
      <c r="U22" s="326"/>
      <c r="V22" s="326"/>
      <c r="W22" s="326"/>
      <c r="X22" s="326"/>
      <c r="Z22"/>
    </row>
    <row r="23" spans="2:28" s="113" customFormat="1" ht="19" customHeight="1" x14ac:dyDescent="0.35">
      <c r="B23" s="123"/>
      <c r="C23" s="238"/>
      <c r="D23" s="852"/>
      <c r="E23" s="852"/>
      <c r="F23" s="852"/>
      <c r="G23" s="852"/>
      <c r="H23" s="852"/>
      <c r="I23" s="852"/>
      <c r="J23" s="766"/>
      <c r="K23" s="766"/>
      <c r="M23" s="767"/>
      <c r="N23" s="767"/>
      <c r="O23" s="767"/>
      <c r="U23" s="326"/>
      <c r="V23" s="326"/>
      <c r="W23" s="326"/>
      <c r="X23" s="326"/>
      <c r="Z23"/>
    </row>
    <row r="24" spans="2:28" s="113" customFormat="1" ht="19" customHeight="1" x14ac:dyDescent="0.35">
      <c r="B24" s="123"/>
      <c r="C24" s="238"/>
      <c r="D24" s="912" t="s">
        <v>123</v>
      </c>
      <c r="E24" s="912"/>
      <c r="F24" s="912"/>
      <c r="G24" s="852"/>
      <c r="H24" s="852"/>
      <c r="I24" s="852"/>
      <c r="J24" s="766"/>
      <c r="K24" s="766"/>
      <c r="M24" s="767"/>
      <c r="N24" s="767"/>
      <c r="O24" s="767"/>
      <c r="U24" s="326"/>
      <c r="V24" s="326"/>
      <c r="W24" s="326"/>
      <c r="X24" s="326"/>
      <c r="Z24"/>
    </row>
    <row r="25" spans="2:28" s="138" customFormat="1" ht="51" customHeight="1" x14ac:dyDescent="0.35">
      <c r="B25" s="112"/>
      <c r="C25" s="233"/>
      <c r="D25" s="853" t="s">
        <v>124</v>
      </c>
      <c r="E25" s="191"/>
      <c r="F25" s="914" t="s">
        <v>125</v>
      </c>
      <c r="G25" s="914"/>
      <c r="H25" s="676"/>
      <c r="I25" s="191"/>
      <c r="J25" s="677"/>
      <c r="K25" s="914" t="s">
        <v>126</v>
      </c>
      <c r="L25" s="914"/>
      <c r="M25" s="914"/>
      <c r="N25" s="676"/>
      <c r="O25" s="914" t="s">
        <v>127</v>
      </c>
      <c r="P25" s="914"/>
      <c r="Q25" s="914"/>
      <c r="R25" s="809"/>
      <c r="S25" s="809"/>
      <c r="T25" s="809"/>
      <c r="U25" s="334"/>
      <c r="V25" s="333" t="s">
        <v>128</v>
      </c>
      <c r="W25" s="333"/>
      <c r="X25" s="333" t="s">
        <v>129</v>
      </c>
      <c r="Z25"/>
    </row>
    <row r="26" spans="2:28" s="138" customFormat="1" ht="13" customHeight="1" x14ac:dyDescent="0.35">
      <c r="B26" s="112"/>
      <c r="C26" s="233"/>
      <c r="D26" s="223"/>
      <c r="E26" s="177"/>
      <c r="F26" s="372" t="str">
        <f>IF(ISNUMBER(SEARCH("&gt;",F27)),"Category is selected, please select value","")</f>
        <v/>
      </c>
      <c r="G26" s="178"/>
      <c r="H26" s="178"/>
      <c r="I26" s="674"/>
      <c r="J26" s="179"/>
      <c r="K26" s="428" t="str">
        <f>IF(M27&gt;Q27,"End year cannot be anterior to start year!","")</f>
        <v/>
      </c>
      <c r="L26" s="674"/>
      <c r="M26" s="674"/>
      <c r="N26" s="180"/>
      <c r="O26" s="188"/>
      <c r="P26" s="674"/>
      <c r="Q26" s="674"/>
      <c r="R26" s="674"/>
      <c r="S26" s="674"/>
      <c r="T26" s="674"/>
      <c r="U26" s="334"/>
      <c r="V26" s="333"/>
      <c r="W26" s="333"/>
      <c r="X26" s="333"/>
      <c r="Z26"/>
    </row>
    <row r="27" spans="2:28" s="138" customFormat="1" ht="19.5" customHeight="1" x14ac:dyDescent="0.35">
      <c r="B27" s="112"/>
      <c r="C27" s="233"/>
      <c r="D27" s="855"/>
      <c r="E27" s="427" t="s">
        <v>130</v>
      </c>
      <c r="F27" s="915"/>
      <c r="G27" s="915"/>
      <c r="H27" s="915"/>
      <c r="I27" s="915"/>
      <c r="J27" s="182"/>
      <c r="K27" s="707"/>
      <c r="L27" s="183"/>
      <c r="M27" s="480"/>
      <c r="N27" s="482"/>
      <c r="O27" s="480"/>
      <c r="P27" s="482"/>
      <c r="Q27" s="480"/>
      <c r="R27" s="862"/>
      <c r="S27" s="862"/>
      <c r="T27" s="177"/>
      <c r="U27" s="334"/>
      <c r="V27" s="333" t="str">
        <f>IF(D27="ENABLING",CONCATENATE(F27,W27),"")</f>
        <v/>
      </c>
      <c r="W27" s="333" t="s">
        <v>131</v>
      </c>
      <c r="X27" s="333" t="str">
        <f>IF(D27="BIOPHYSICAL",CONCATENATE(F27,Y27),"")</f>
        <v/>
      </c>
      <c r="Y27" s="138" t="s">
        <v>131</v>
      </c>
      <c r="Z27" s="686" t="str">
        <f>CONCATENATE(K27,"/",M27)</f>
        <v>/</v>
      </c>
      <c r="AA27" s="138" t="str">
        <f>CONCATENATE(O27,"/",Q27)</f>
        <v>/</v>
      </c>
      <c r="AB27" s="487"/>
    </row>
    <row r="28" spans="2:28" s="138" customFormat="1" ht="13" customHeight="1" x14ac:dyDescent="0.35">
      <c r="B28" s="112"/>
      <c r="C28" s="233"/>
      <c r="D28" s="230"/>
      <c r="E28" s="427"/>
      <c r="F28" s="372" t="str">
        <f>IF(ISNUMBER(SEARCH("&gt;",F29)),"Category is selected, please select value","")</f>
        <v/>
      </c>
      <c r="G28" s="184"/>
      <c r="H28" s="184"/>
      <c r="I28" s="185"/>
      <c r="J28" s="186"/>
      <c r="K28" s="481" t="str">
        <f>IF(M29&gt;Q29,"End year cannot be anterior to start year!","")</f>
        <v/>
      </c>
      <c r="L28" s="187"/>
      <c r="M28" s="483"/>
      <c r="N28" s="482"/>
      <c r="O28" s="484"/>
      <c r="P28" s="482"/>
      <c r="Q28" s="483"/>
      <c r="R28" s="862"/>
      <c r="S28" s="862"/>
      <c r="T28" s="862"/>
      <c r="U28" s="334"/>
      <c r="V28" s="333"/>
      <c r="W28" s="333"/>
      <c r="X28" s="333"/>
      <c r="Z28" s="686"/>
    </row>
    <row r="29" spans="2:28" s="138" customFormat="1" ht="19.5" customHeight="1" x14ac:dyDescent="0.35">
      <c r="B29" s="112"/>
      <c r="C29" s="233"/>
      <c r="D29" s="855"/>
      <c r="E29" s="427" t="s">
        <v>132</v>
      </c>
      <c r="F29" s="915"/>
      <c r="G29" s="915"/>
      <c r="H29" s="915"/>
      <c r="I29" s="915"/>
      <c r="J29" s="182"/>
      <c r="K29" s="480"/>
      <c r="L29" s="183"/>
      <c r="M29" s="480"/>
      <c r="N29" s="482"/>
      <c r="O29" s="480"/>
      <c r="P29" s="482"/>
      <c r="Q29" s="480"/>
      <c r="R29" s="862"/>
      <c r="S29" s="862"/>
      <c r="T29" s="862"/>
      <c r="U29" s="334"/>
      <c r="V29" s="333" t="str">
        <f>IF(D29="ENABLING",CONCATENATE(F29,W29),"")</f>
        <v/>
      </c>
      <c r="W29" s="333" t="s">
        <v>131</v>
      </c>
      <c r="X29" s="333" t="str">
        <f>IF(D29="BIOPHYSICAL",CONCATENATE(F29,Y29),"")</f>
        <v/>
      </c>
      <c r="Y29" s="138" t="s">
        <v>131</v>
      </c>
      <c r="Z29" s="686" t="str">
        <f>CONCATENATE(K29,"/",M29)</f>
        <v>/</v>
      </c>
      <c r="AA29" s="138" t="str">
        <f>CONCATENATE(O29,"/ ",Q29)</f>
        <v xml:space="preserve">/ </v>
      </c>
      <c r="AB29" s="487"/>
    </row>
    <row r="30" spans="2:28" s="138" customFormat="1" ht="13" customHeight="1" x14ac:dyDescent="0.35">
      <c r="B30" s="112"/>
      <c r="C30" s="233"/>
      <c r="D30" s="230" t="str">
        <f>IF(G30=1,"Category is selected, please select intervention"," ")</f>
        <v xml:space="preserve"> </v>
      </c>
      <c r="E30" s="427"/>
      <c r="F30" s="372" t="str">
        <f>IF(ISNUMBER(SEARCH("&gt;",F31)),"Category is selected, please select value","")</f>
        <v/>
      </c>
      <c r="G30" s="184"/>
      <c r="H30" s="184"/>
      <c r="I30" s="185"/>
      <c r="J30" s="186"/>
      <c r="K30" s="481" t="str">
        <f>IF(M31&gt;Q31,"End year cannot be anterior to start year!","")</f>
        <v/>
      </c>
      <c r="L30" s="189"/>
      <c r="M30" s="485"/>
      <c r="N30" s="486"/>
      <c r="O30" s="484"/>
      <c r="P30" s="486"/>
      <c r="Q30" s="485"/>
      <c r="R30" s="862"/>
      <c r="S30" s="862"/>
      <c r="T30" s="862"/>
      <c r="U30" s="334"/>
      <c r="V30" s="333"/>
      <c r="W30" s="333"/>
      <c r="X30" s="333"/>
      <c r="Z30" s="686"/>
    </row>
    <row r="31" spans="2:28" s="138" customFormat="1" ht="19.5" customHeight="1" x14ac:dyDescent="0.35">
      <c r="B31" s="112"/>
      <c r="C31" s="233"/>
      <c r="D31" s="855"/>
      <c r="E31" s="427" t="s">
        <v>133</v>
      </c>
      <c r="F31" s="915"/>
      <c r="G31" s="915"/>
      <c r="H31" s="915"/>
      <c r="I31" s="915"/>
      <c r="J31" s="182"/>
      <c r="K31" s="480"/>
      <c r="L31" s="190"/>
      <c r="M31" s="480"/>
      <c r="N31" s="486"/>
      <c r="O31" s="480"/>
      <c r="P31" s="486"/>
      <c r="Q31" s="480"/>
      <c r="R31" s="862"/>
      <c r="S31" s="862"/>
      <c r="T31" s="862"/>
      <c r="U31" s="334"/>
      <c r="V31" s="333" t="str">
        <f>IF(D31="ENABLING",CONCATENATE(F31,W31),"")</f>
        <v/>
      </c>
      <c r="W31" s="333" t="s">
        <v>131</v>
      </c>
      <c r="X31" s="333" t="str">
        <f>IF(D31="BIOPHYSICAL",CONCATENATE(F31,Y31),"")</f>
        <v/>
      </c>
      <c r="Y31" s="138" t="s">
        <v>131</v>
      </c>
      <c r="Z31" s="686" t="str">
        <f>CONCATENATE(K31,"/",M31)</f>
        <v>/</v>
      </c>
      <c r="AA31" s="138" t="str">
        <f>CONCATENATE(O31,"/ ",Q31)</f>
        <v xml:space="preserve">/ </v>
      </c>
    </row>
    <row r="32" spans="2:28" s="138" customFormat="1" ht="13" customHeight="1" x14ac:dyDescent="0.35">
      <c r="B32" s="112"/>
      <c r="C32" s="233"/>
      <c r="D32" s="230"/>
      <c r="E32" s="427"/>
      <c r="F32" s="372" t="str">
        <f>IF(ISNUMBER(SEARCH("&gt;",F33)),"Category is selected, please select value","")</f>
        <v/>
      </c>
      <c r="G32" s="184"/>
      <c r="H32" s="184"/>
      <c r="I32" s="185"/>
      <c r="J32" s="186"/>
      <c r="K32" s="481" t="str">
        <f>IF(M33&gt;Q33,"End year cannot be anterior to start year!","")</f>
        <v/>
      </c>
      <c r="L32" s="187"/>
      <c r="M32" s="483"/>
      <c r="N32" s="482"/>
      <c r="O32" s="484"/>
      <c r="P32" s="482"/>
      <c r="Q32" s="483"/>
      <c r="R32" s="862"/>
      <c r="S32" s="862"/>
      <c r="T32" s="862"/>
      <c r="U32" s="334"/>
      <c r="V32" s="333"/>
      <c r="W32" s="333"/>
      <c r="X32" s="333"/>
      <c r="Z32" s="686"/>
    </row>
    <row r="33" spans="1:29" s="138" customFormat="1" ht="19.5" customHeight="1" x14ac:dyDescent="0.35">
      <c r="B33" s="112"/>
      <c r="C33" s="233"/>
      <c r="D33" s="855"/>
      <c r="E33" s="427" t="s">
        <v>134</v>
      </c>
      <c r="F33" s="915"/>
      <c r="G33" s="915"/>
      <c r="H33" s="915"/>
      <c r="I33" s="915"/>
      <c r="J33" s="182"/>
      <c r="K33" s="480"/>
      <c r="L33" s="183"/>
      <c r="M33" s="480"/>
      <c r="N33" s="482"/>
      <c r="O33" s="480"/>
      <c r="P33" s="482"/>
      <c r="Q33" s="480"/>
      <c r="R33" s="862"/>
      <c r="S33" s="862"/>
      <c r="T33" s="862"/>
      <c r="U33" s="334"/>
      <c r="V33" s="333" t="str">
        <f>IF(D33="ENABLING",CONCATENATE(F33,W33),"")</f>
        <v/>
      </c>
      <c r="W33" s="333" t="s">
        <v>131</v>
      </c>
      <c r="X33" s="333" t="str">
        <f>IF(D33="BIOPHYSICAL",CONCATENATE(F33,Y33),"")</f>
        <v/>
      </c>
      <c r="Y33" s="138" t="s">
        <v>131</v>
      </c>
      <c r="Z33" s="686" t="str">
        <f>CONCATENATE(K33,"/",M33)</f>
        <v>/</v>
      </c>
      <c r="AA33" s="138" t="str">
        <f>CONCATENATE(O33,"/",Q33)</f>
        <v>/</v>
      </c>
    </row>
    <row r="34" spans="1:29" s="138" customFormat="1" ht="13" customHeight="1" x14ac:dyDescent="0.35">
      <c r="B34" s="112"/>
      <c r="C34" s="233"/>
      <c r="D34" s="230" t="str">
        <f>IF(G34=1,"Category is selected, please select intervention"," ")</f>
        <v xml:space="preserve"> </v>
      </c>
      <c r="E34" s="427"/>
      <c r="F34" s="372" t="str">
        <f>IF(ISNUMBER(SEARCH("&gt;",F35)),"Category is selected, please select value","")</f>
        <v/>
      </c>
      <c r="G34" s="184"/>
      <c r="H34" s="184"/>
      <c r="I34" s="185"/>
      <c r="J34" s="186"/>
      <c r="K34" s="481" t="str">
        <f>IF(M35&gt;Q35,"End year cannot be anterior to start year!","")</f>
        <v/>
      </c>
      <c r="L34" s="189"/>
      <c r="M34" s="485"/>
      <c r="N34" s="486"/>
      <c r="O34" s="484"/>
      <c r="P34" s="486"/>
      <c r="Q34" s="485"/>
      <c r="R34" s="862"/>
      <c r="S34" s="862"/>
      <c r="T34" s="862"/>
      <c r="U34" s="334"/>
      <c r="V34" s="333"/>
      <c r="W34" s="333"/>
      <c r="X34" s="333"/>
      <c r="Z34" s="686"/>
    </row>
    <row r="35" spans="1:29" s="138" customFormat="1" ht="19.5" customHeight="1" x14ac:dyDescent="0.35">
      <c r="B35" s="112"/>
      <c r="C35" s="233"/>
      <c r="D35" s="855"/>
      <c r="E35" s="427" t="s">
        <v>64</v>
      </c>
      <c r="F35" s="915"/>
      <c r="G35" s="915"/>
      <c r="H35" s="915"/>
      <c r="I35" s="915"/>
      <c r="J35" s="182"/>
      <c r="K35" s="480"/>
      <c r="L35" s="190"/>
      <c r="M35" s="480"/>
      <c r="N35" s="486"/>
      <c r="O35" s="480"/>
      <c r="P35" s="486"/>
      <c r="Q35" s="480"/>
      <c r="R35" s="862"/>
      <c r="S35" s="862"/>
      <c r="T35" s="862"/>
      <c r="U35" s="334"/>
      <c r="V35" s="333" t="str">
        <f>IF(D35="ENABLING",CONCATENATE(F35,W35),"")</f>
        <v/>
      </c>
      <c r="W35" s="333" t="s">
        <v>131</v>
      </c>
      <c r="X35" s="333" t="str">
        <f>IF(D35="BIOPHYSICAL",CONCATENATE(F35,Y35),"")</f>
        <v/>
      </c>
      <c r="Y35" s="138" t="s">
        <v>131</v>
      </c>
      <c r="Z35" s="686" t="str">
        <f>CONCATENATE(K35,"/",M35)</f>
        <v>/</v>
      </c>
      <c r="AA35" s="138" t="str">
        <f>CONCATENATE(O35,"/",Q35)</f>
        <v>/</v>
      </c>
    </row>
    <row r="36" spans="1:29" s="138" customFormat="1" ht="15.5" x14ac:dyDescent="0.35">
      <c r="B36" s="112"/>
      <c r="C36" s="233"/>
      <c r="D36" s="230"/>
      <c r="E36" s="177"/>
      <c r="F36" s="372" t="str">
        <f>IF(ISNUMBER(SEARCH("&gt;",F37)),"Category is selected, please select value","")</f>
        <v/>
      </c>
      <c r="G36" s="184"/>
      <c r="H36" s="184"/>
      <c r="I36" s="185" t="str">
        <f>IF(J36=1,"Category is selected, please select intervention"," ")</f>
        <v xml:space="preserve"> </v>
      </c>
      <c r="J36" s="186"/>
      <c r="K36" s="481" t="str">
        <f>IF(M37&gt;Q37,"End year cannot be anterior to start year!","")</f>
        <v/>
      </c>
      <c r="L36" s="189"/>
      <c r="M36" s="485"/>
      <c r="N36" s="486"/>
      <c r="O36" s="484"/>
      <c r="P36" s="486"/>
      <c r="Q36" s="485"/>
      <c r="R36" s="862"/>
      <c r="S36" s="862"/>
      <c r="T36" s="862"/>
      <c r="U36" s="334"/>
      <c r="V36" s="333"/>
      <c r="W36" s="333"/>
      <c r="X36" s="333"/>
      <c r="Z36" s="686"/>
      <c r="AA36"/>
      <c r="AB36"/>
      <c r="AC36"/>
    </row>
    <row r="37" spans="1:29" s="138" customFormat="1" ht="19.5" customHeight="1" x14ac:dyDescent="0.35">
      <c r="B37" s="112"/>
      <c r="C37" s="233"/>
      <c r="D37" s="855"/>
      <c r="E37" s="427" t="s">
        <v>135</v>
      </c>
      <c r="F37" s="915"/>
      <c r="G37" s="915"/>
      <c r="H37" s="915"/>
      <c r="I37" s="915"/>
      <c r="J37" s="182"/>
      <c r="K37" s="480"/>
      <c r="L37" s="190"/>
      <c r="M37" s="480"/>
      <c r="N37" s="486"/>
      <c r="O37" s="480"/>
      <c r="P37" s="486"/>
      <c r="Q37" s="480"/>
      <c r="R37" s="862"/>
      <c r="S37" s="862"/>
      <c r="T37" s="862"/>
      <c r="U37" s="334"/>
      <c r="V37" s="333" t="str">
        <f>IF(D37="ENABLING",CONCATENATE(F37,W37),"")</f>
        <v/>
      </c>
      <c r="W37" s="333" t="s">
        <v>131</v>
      </c>
      <c r="X37" s="333" t="str">
        <f>IF(D37="BIOPHYSICAL",CONCATENATE(F37,Y37),"")</f>
        <v/>
      </c>
      <c r="Y37" s="138" t="s">
        <v>131</v>
      </c>
      <c r="Z37" s="686" t="str">
        <f>CONCATENATE(K37,"/",M37)</f>
        <v>/</v>
      </c>
      <c r="AA37" s="138" t="str">
        <f>CONCATENATE(O37,"/",Q37)</f>
        <v>/</v>
      </c>
      <c r="AB37"/>
      <c r="AC37"/>
    </row>
    <row r="38" spans="1:29" s="138" customFormat="1" ht="16" customHeight="1" x14ac:dyDescent="0.35">
      <c r="B38" s="112"/>
      <c r="C38" s="233"/>
      <c r="D38" s="144"/>
      <c r="E38" s="177"/>
      <c r="F38" s="191"/>
      <c r="G38" s="184"/>
      <c r="H38" s="184"/>
      <c r="I38" s="192"/>
      <c r="J38" s="193"/>
      <c r="K38" s="194"/>
      <c r="L38" s="190"/>
      <c r="M38" s="194"/>
      <c r="N38" s="190"/>
      <c r="O38" s="194"/>
      <c r="P38" s="190"/>
      <c r="Q38" s="194"/>
      <c r="R38" s="862"/>
      <c r="S38" s="862"/>
      <c r="T38" s="862"/>
      <c r="U38" s="334"/>
      <c r="V38" s="333"/>
      <c r="W38" s="333"/>
      <c r="X38" s="333"/>
      <c r="Z38"/>
      <c r="AA38"/>
      <c r="AB38"/>
      <c r="AC38"/>
    </row>
    <row r="39" spans="1:29" s="138" customFormat="1" ht="13" customHeight="1" x14ac:dyDescent="0.35">
      <c r="B39" s="112"/>
      <c r="C39" s="233"/>
      <c r="D39" s="952" t="s">
        <v>136</v>
      </c>
      <c r="E39" s="177"/>
      <c r="F39" s="878"/>
      <c r="G39" s="878"/>
      <c r="H39" s="878"/>
      <c r="I39" s="878"/>
      <c r="J39" s="878"/>
      <c r="K39" s="878"/>
      <c r="L39" s="878"/>
      <c r="M39" s="878"/>
      <c r="N39" s="878"/>
      <c r="O39" s="878"/>
      <c r="P39" s="878"/>
      <c r="Q39" s="878"/>
      <c r="R39" s="862"/>
      <c r="S39" s="862"/>
      <c r="T39" s="862"/>
      <c r="U39" s="334"/>
      <c r="V39" s="335" t="s">
        <v>137</v>
      </c>
      <c r="W39" s="333"/>
      <c r="X39" s="335" t="s">
        <v>138</v>
      </c>
      <c r="Z39"/>
      <c r="AA39"/>
      <c r="AB39"/>
      <c r="AC39"/>
    </row>
    <row r="40" spans="1:29" s="138" customFormat="1" ht="31" customHeight="1" x14ac:dyDescent="0.35">
      <c r="B40" s="112"/>
      <c r="C40" s="233"/>
      <c r="D40" s="952"/>
      <c r="E40" s="177"/>
      <c r="F40" s="878"/>
      <c r="G40" s="878"/>
      <c r="H40" s="878"/>
      <c r="I40" s="878"/>
      <c r="J40" s="878"/>
      <c r="K40" s="878"/>
      <c r="L40" s="878"/>
      <c r="M40" s="878"/>
      <c r="N40" s="878"/>
      <c r="O40" s="878"/>
      <c r="P40" s="878"/>
      <c r="Q40" s="878"/>
      <c r="R40" s="862"/>
      <c r="S40" s="862"/>
      <c r="T40" s="862"/>
      <c r="U40" s="334"/>
      <c r="V40" s="336" t="str">
        <f>CONCATENATE(V27,V29,V31,V33,V35,V37)</f>
        <v/>
      </c>
      <c r="W40" s="336"/>
      <c r="X40" s="336" t="str">
        <f>CONCATENATE(X27,X29,X31,X33,X35,X37)</f>
        <v/>
      </c>
      <c r="Z40"/>
      <c r="AA40"/>
      <c r="AB40"/>
      <c r="AC40"/>
    </row>
    <row r="41" spans="1:29" s="138" customFormat="1" ht="13" customHeight="1" x14ac:dyDescent="0.35">
      <c r="B41" s="112"/>
      <c r="C41" s="233"/>
      <c r="D41" s="224"/>
      <c r="E41" s="183"/>
      <c r="F41" s="878"/>
      <c r="G41" s="878"/>
      <c r="H41" s="878"/>
      <c r="I41" s="878"/>
      <c r="J41" s="878"/>
      <c r="K41" s="878"/>
      <c r="L41" s="878"/>
      <c r="M41" s="878"/>
      <c r="N41" s="878"/>
      <c r="O41" s="878"/>
      <c r="P41" s="878"/>
      <c r="Q41" s="878"/>
      <c r="R41" s="862"/>
      <c r="S41" s="862"/>
      <c r="T41" s="862"/>
      <c r="U41" s="337" t="s">
        <v>139</v>
      </c>
      <c r="V41" s="338" t="str">
        <f>SUBSTITUTE(V40,"       "," ")</f>
        <v/>
      </c>
      <c r="W41" s="337" t="s">
        <v>139</v>
      </c>
      <c r="X41" s="338" t="str">
        <f>SUBSTITUTE(X40,"       "," ")</f>
        <v/>
      </c>
      <c r="Z41"/>
      <c r="AA41"/>
      <c r="AB41"/>
      <c r="AC41"/>
    </row>
    <row r="42" spans="1:29" s="138" customFormat="1" ht="15.5" x14ac:dyDescent="0.35">
      <c r="B42" s="112"/>
      <c r="C42" s="239"/>
      <c r="D42" s="225"/>
      <c r="E42" s="183"/>
      <c r="F42" s="878"/>
      <c r="G42" s="878"/>
      <c r="H42" s="878"/>
      <c r="I42" s="878"/>
      <c r="J42" s="878"/>
      <c r="K42" s="878"/>
      <c r="L42" s="878"/>
      <c r="M42" s="878"/>
      <c r="N42" s="878"/>
      <c r="O42" s="878"/>
      <c r="P42" s="878"/>
      <c r="Q42" s="878"/>
      <c r="R42" s="862"/>
      <c r="S42" s="862"/>
      <c r="T42" s="862"/>
      <c r="U42" s="334"/>
      <c r="V42" s="333"/>
      <c r="W42" s="333"/>
      <c r="X42" s="333"/>
      <c r="Z42"/>
      <c r="AA42"/>
      <c r="AB42"/>
      <c r="AC42"/>
    </row>
    <row r="43" spans="1:29" s="129" customFormat="1" ht="20.25" customHeight="1" thickBot="1" x14ac:dyDescent="0.4">
      <c r="B43" s="130"/>
      <c r="C43" s="237"/>
      <c r="D43" s="221"/>
      <c r="E43" s="131"/>
      <c r="F43" s="132"/>
      <c r="G43" s="132"/>
      <c r="H43" s="132"/>
      <c r="I43" s="132"/>
      <c r="K43" s="134"/>
      <c r="M43" s="134"/>
      <c r="O43" s="134"/>
      <c r="Q43" s="134"/>
      <c r="R43" s="862"/>
      <c r="S43" s="862"/>
      <c r="T43" s="862"/>
      <c r="U43" s="331"/>
      <c r="V43" s="331"/>
      <c r="W43" s="331"/>
      <c r="X43" s="331"/>
      <c r="Z43"/>
      <c r="AA43"/>
      <c r="AB43"/>
      <c r="AC43"/>
    </row>
    <row r="44" spans="1:29" s="166" customFormat="1" ht="36" customHeight="1" thickTop="1" x14ac:dyDescent="0.35">
      <c r="A44" s="135"/>
      <c r="B44" s="123" t="s">
        <v>5</v>
      </c>
      <c r="C44" s="236" t="s">
        <v>15</v>
      </c>
      <c r="D44" s="124" t="s">
        <v>140</v>
      </c>
      <c r="E44" s="124"/>
      <c r="F44" s="135"/>
      <c r="G44" s="149"/>
      <c r="H44" s="149"/>
      <c r="I44" s="135"/>
      <c r="J44" s="135"/>
      <c r="K44" s="135"/>
      <c r="L44" s="135"/>
      <c r="M44" s="135"/>
      <c r="N44" s="135"/>
      <c r="O44" s="135"/>
      <c r="P44" s="135"/>
      <c r="Q44" s="135"/>
      <c r="R44" s="135"/>
      <c r="S44" s="135"/>
      <c r="T44" s="135"/>
      <c r="U44" s="339"/>
      <c r="V44" s="339"/>
      <c r="W44" s="339"/>
      <c r="X44" s="339"/>
      <c r="Z44"/>
      <c r="AA44"/>
      <c r="AB44"/>
      <c r="AC44"/>
    </row>
    <row r="45" spans="1:29" s="248" customFormat="1" ht="109" customHeight="1" x14ac:dyDescent="0.35">
      <c r="A45" s="138"/>
      <c r="B45" s="115"/>
      <c r="C45" s="241"/>
      <c r="D45" s="902" t="s">
        <v>141</v>
      </c>
      <c r="E45" s="902"/>
      <c r="F45" s="902"/>
      <c r="G45" s="902"/>
      <c r="H45" s="902"/>
      <c r="I45" s="902"/>
      <c r="J45" s="902"/>
      <c r="K45" s="902"/>
      <c r="L45" s="902"/>
      <c r="M45" s="902"/>
      <c r="N45" s="138"/>
      <c r="O45" s="143"/>
      <c r="P45" s="138"/>
      <c r="Q45" s="143"/>
      <c r="R45" s="143"/>
      <c r="S45" s="143"/>
      <c r="T45" s="138"/>
      <c r="U45" s="339"/>
      <c r="V45" s="339"/>
      <c r="W45" s="339"/>
      <c r="X45" s="339"/>
      <c r="Z45"/>
      <c r="AA45"/>
      <c r="AB45"/>
      <c r="AC45"/>
    </row>
    <row r="46" spans="1:29" s="129" customFormat="1" ht="12" customHeight="1" thickBot="1" x14ac:dyDescent="0.4">
      <c r="A46" s="138"/>
      <c r="B46" s="115"/>
      <c r="C46" s="241"/>
      <c r="D46" s="848"/>
      <c r="E46" s="848"/>
      <c r="F46" s="294" t="s">
        <v>24</v>
      </c>
      <c r="G46" s="848"/>
      <c r="H46" s="293"/>
      <c r="I46" s="141"/>
      <c r="J46" s="135"/>
      <c r="K46" s="135"/>
      <c r="L46" s="135"/>
      <c r="M46" s="135"/>
      <c r="N46" s="138"/>
      <c r="O46" s="143"/>
      <c r="P46" s="138"/>
      <c r="Q46" s="143"/>
      <c r="R46" s="143"/>
      <c r="S46" s="143"/>
      <c r="T46" s="138"/>
      <c r="U46" s="331"/>
      <c r="V46" s="331"/>
      <c r="W46" s="331"/>
      <c r="X46" s="331"/>
      <c r="Z46"/>
      <c r="AA46"/>
      <c r="AB46"/>
      <c r="AC46"/>
    </row>
    <row r="47" spans="1:29" s="166" customFormat="1" ht="19.5" customHeight="1" thickTop="1" x14ac:dyDescent="0.35">
      <c r="A47" s="138"/>
      <c r="B47" s="115"/>
      <c r="C47" s="241"/>
      <c r="D47" s="844"/>
      <c r="E47" s="848"/>
      <c r="F47" s="903"/>
      <c r="G47" s="904"/>
      <c r="H47" s="904"/>
      <c r="I47" s="904"/>
      <c r="J47" s="904"/>
      <c r="K47" s="904"/>
      <c r="L47" s="904"/>
      <c r="M47" s="905"/>
      <c r="N47" s="138"/>
      <c r="O47" s="143"/>
      <c r="P47" s="138"/>
      <c r="Q47" s="143"/>
      <c r="R47" s="143"/>
      <c r="S47" s="143"/>
      <c r="T47" s="138"/>
      <c r="U47" s="339"/>
      <c r="V47" s="339"/>
      <c r="W47" s="339"/>
      <c r="X47" s="339"/>
      <c r="Z47"/>
      <c r="AA47"/>
      <c r="AB47"/>
      <c r="AC47"/>
    </row>
    <row r="48" spans="1:29" s="166" customFormat="1" ht="19.5" customHeight="1" x14ac:dyDescent="0.35">
      <c r="A48" s="138"/>
      <c r="B48" s="115"/>
      <c r="C48" s="241"/>
      <c r="D48" s="848"/>
      <c r="E48" s="848"/>
      <c r="F48" s="906"/>
      <c r="G48" s="907"/>
      <c r="H48" s="907"/>
      <c r="I48" s="907"/>
      <c r="J48" s="907"/>
      <c r="K48" s="907"/>
      <c r="L48" s="907"/>
      <c r="M48" s="908"/>
      <c r="N48" s="138"/>
      <c r="O48" s="143"/>
      <c r="P48" s="138"/>
      <c r="Q48" s="143"/>
      <c r="R48" s="143"/>
      <c r="S48" s="143"/>
      <c r="T48" s="138"/>
      <c r="U48" s="339"/>
      <c r="V48" s="339"/>
      <c r="W48" s="339"/>
      <c r="X48" s="339"/>
      <c r="Z48"/>
      <c r="AA48"/>
      <c r="AB48"/>
      <c r="AC48"/>
    </row>
    <row r="49" spans="1:29" s="135" customFormat="1" ht="19.5" customHeight="1" x14ac:dyDescent="0.35">
      <c r="A49" s="138"/>
      <c r="B49" s="115"/>
      <c r="C49" s="241"/>
      <c r="D49" s="138"/>
      <c r="E49" s="119"/>
      <c r="F49" s="909"/>
      <c r="G49" s="910"/>
      <c r="H49" s="910"/>
      <c r="I49" s="910"/>
      <c r="J49" s="910"/>
      <c r="K49" s="910"/>
      <c r="L49" s="910"/>
      <c r="M49" s="911"/>
      <c r="N49" s="138"/>
      <c r="O49" s="143"/>
      <c r="P49" s="138"/>
      <c r="Q49" s="143"/>
      <c r="R49" s="143"/>
      <c r="S49" s="143"/>
      <c r="T49" s="138"/>
      <c r="U49" s="340"/>
      <c r="V49" s="340"/>
      <c r="W49" s="340"/>
      <c r="X49" s="340"/>
      <c r="Z49"/>
      <c r="AA49"/>
      <c r="AB49"/>
      <c r="AC49"/>
    </row>
    <row r="50" spans="1:29" s="129" customFormat="1" ht="20.25" customHeight="1" thickBot="1" x14ac:dyDescent="0.4">
      <c r="B50" s="120"/>
      <c r="C50" s="246"/>
      <c r="D50" s="206"/>
      <c r="E50" s="207"/>
      <c r="F50" s="209"/>
      <c r="G50" s="209"/>
      <c r="H50" s="209"/>
      <c r="I50" s="209"/>
      <c r="K50" s="134"/>
      <c r="M50" s="134"/>
      <c r="O50" s="134"/>
      <c r="Q50" s="134"/>
      <c r="R50" s="134"/>
      <c r="S50" s="134"/>
      <c r="U50" s="331"/>
      <c r="V50" s="331"/>
      <c r="W50" s="331"/>
      <c r="X50" s="331"/>
      <c r="Z50"/>
      <c r="AA50"/>
      <c r="AB50"/>
      <c r="AC50"/>
    </row>
    <row r="51" spans="1:29" s="97" customFormat="1" ht="36" customHeight="1" thickTop="1" x14ac:dyDescent="0.35">
      <c r="A51" s="211"/>
      <c r="B51" s="172"/>
      <c r="C51" s="242" t="s">
        <v>142</v>
      </c>
      <c r="D51" s="353" t="s">
        <v>143</v>
      </c>
      <c r="E51" s="171"/>
      <c r="F51" s="214"/>
      <c r="G51" s="215"/>
      <c r="H51" s="215"/>
      <c r="I51" s="215"/>
      <c r="J51" s="211"/>
      <c r="K51" s="212"/>
      <c r="L51" s="211"/>
      <c r="M51" s="212"/>
      <c r="N51" s="211"/>
      <c r="O51" s="212"/>
      <c r="P51" s="211"/>
      <c r="Q51" s="212"/>
      <c r="R51" s="212"/>
      <c r="S51" s="212"/>
      <c r="T51" s="211"/>
      <c r="U51" s="341"/>
      <c r="V51" s="341"/>
      <c r="W51" s="341"/>
      <c r="X51" s="341"/>
      <c r="Y51" s="96"/>
      <c r="Z51"/>
      <c r="AA51"/>
      <c r="AB51"/>
      <c r="AC51"/>
    </row>
    <row r="52" spans="1:29" s="99" customFormat="1" ht="36" customHeight="1" x14ac:dyDescent="0.35">
      <c r="A52" s="138"/>
      <c r="B52" s="768" t="s">
        <v>5</v>
      </c>
      <c r="C52" s="241" t="s">
        <v>17</v>
      </c>
      <c r="D52" s="154" t="s">
        <v>144</v>
      </c>
      <c r="E52" s="119"/>
      <c r="F52" s="141"/>
      <c r="G52" s="198"/>
      <c r="H52" s="198"/>
      <c r="I52" s="198"/>
      <c r="J52" s="138"/>
      <c r="K52" s="143"/>
      <c r="L52" s="138"/>
      <c r="M52" s="143"/>
      <c r="N52" s="138"/>
      <c r="O52" s="143"/>
      <c r="P52" s="138"/>
      <c r="Q52" s="143"/>
      <c r="R52" s="143"/>
      <c r="S52" s="143"/>
      <c r="T52" s="138"/>
      <c r="U52" s="342"/>
      <c r="V52" s="342"/>
      <c r="W52" s="342"/>
      <c r="X52" s="342"/>
      <c r="Y52" s="98"/>
      <c r="Z52"/>
      <c r="AA52"/>
      <c r="AB52"/>
      <c r="AC52"/>
    </row>
    <row r="53" spans="1:29" s="159" customFormat="1" ht="204" customHeight="1" x14ac:dyDescent="0.35">
      <c r="A53" s="191"/>
      <c r="B53" s="369"/>
      <c r="C53" s="370"/>
      <c r="D53" s="885" t="s">
        <v>145</v>
      </c>
      <c r="E53" s="885"/>
      <c r="F53" s="885"/>
      <c r="G53" s="885"/>
      <c r="H53" s="885"/>
      <c r="I53" s="885"/>
      <c r="J53" s="885"/>
      <c r="K53" s="885"/>
      <c r="L53" s="885"/>
      <c r="M53" s="885"/>
      <c r="N53" s="885"/>
      <c r="O53" s="885"/>
      <c r="P53" s="191"/>
      <c r="Q53" s="191"/>
      <c r="R53" s="191"/>
      <c r="S53" s="191"/>
      <c r="T53" s="191"/>
      <c r="U53" s="343" t="str">
        <f>CONCATENATE(U54,W54,S57,U57,S58,U58,S60)</f>
        <v xml:space="preserve">; ; ; </v>
      </c>
      <c r="V53" s="343"/>
      <c r="W53" s="343"/>
      <c r="X53" s="328"/>
      <c r="Y53" s="158"/>
      <c r="Z53"/>
      <c r="AA53"/>
      <c r="AB53"/>
      <c r="AC53"/>
    </row>
    <row r="54" spans="1:29" s="159" customFormat="1" ht="18" customHeight="1" x14ac:dyDescent="0.35">
      <c r="A54" s="138"/>
      <c r="B54" s="115"/>
      <c r="C54" s="651"/>
      <c r="D54" s="832" t="s">
        <v>146</v>
      </c>
      <c r="E54" s="769"/>
      <c r="F54" s="785" t="s">
        <v>147</v>
      </c>
      <c r="G54" s="834"/>
      <c r="H54" s="769"/>
      <c r="I54" s="769"/>
      <c r="J54" s="769"/>
      <c r="K54" s="769"/>
      <c r="L54" s="769"/>
      <c r="M54" s="769"/>
      <c r="N54" s="783"/>
      <c r="O54" s="862"/>
      <c r="P54" s="652"/>
      <c r="Q54" s="652"/>
      <c r="R54" s="652"/>
      <c r="S54" s="652"/>
      <c r="T54" s="652"/>
      <c r="U54" s="344" t="str">
        <f>IF(G297="X",D297,"")</f>
        <v/>
      </c>
      <c r="V54" s="343"/>
      <c r="W54" s="343" t="s">
        <v>52</v>
      </c>
      <c r="X54" s="328"/>
      <c r="Y54" s="158"/>
      <c r="Z54"/>
      <c r="AA54"/>
      <c r="AB54"/>
      <c r="AC54"/>
    </row>
    <row r="55" spans="1:29" s="119" customFormat="1" ht="19.5" customHeight="1" x14ac:dyDescent="0.35">
      <c r="A55" s="138"/>
      <c r="B55" s="115"/>
      <c r="C55" s="651"/>
      <c r="D55" s="811"/>
      <c r="E55" s="811"/>
      <c r="H55" s="811"/>
      <c r="I55" s="811"/>
      <c r="J55" s="811"/>
      <c r="K55" s="812"/>
      <c r="L55" s="813"/>
      <c r="M55" s="652"/>
      <c r="N55" s="652"/>
      <c r="O55" s="652"/>
      <c r="P55" s="652"/>
      <c r="Q55" s="652"/>
      <c r="R55" s="799"/>
      <c r="S55" s="799"/>
      <c r="T55" s="799"/>
      <c r="W55" s="80"/>
      <c r="X55" s="80"/>
      <c r="Y55" s="80"/>
      <c r="Z55" s="80"/>
    </row>
    <row r="56" spans="1:29" s="119" customFormat="1" ht="19.5" customHeight="1" x14ac:dyDescent="0.35">
      <c r="A56" s="138"/>
      <c r="B56" s="115"/>
      <c r="C56" s="379" t="s">
        <v>148</v>
      </c>
      <c r="D56" s="830" t="s">
        <v>149</v>
      </c>
      <c r="E56" s="811"/>
      <c r="H56" s="811"/>
      <c r="I56" s="811"/>
      <c r="J56" s="811"/>
      <c r="K56" s="812"/>
      <c r="L56" s="813"/>
      <c r="M56" s="652"/>
      <c r="N56" s="652"/>
      <c r="O56" s="652"/>
      <c r="P56" s="652"/>
      <c r="Q56" s="652"/>
      <c r="R56" s="799"/>
      <c r="S56" s="799"/>
      <c r="T56" s="799"/>
      <c r="W56" s="80"/>
      <c r="X56" s="80"/>
      <c r="Y56" s="80"/>
      <c r="Z56" s="80"/>
    </row>
    <row r="57" spans="1:29" s="159" customFormat="1" ht="41.15" customHeight="1" x14ac:dyDescent="0.35">
      <c r="A57" s="138"/>
      <c r="B57" s="115"/>
      <c r="C57" s="862"/>
      <c r="D57" s="831" t="s">
        <v>150</v>
      </c>
      <c r="E57" s="862"/>
      <c r="F57" s="783" t="s">
        <v>151</v>
      </c>
      <c r="G57" s="862"/>
      <c r="H57" s="888" t="s">
        <v>152</v>
      </c>
      <c r="I57" s="888"/>
      <c r="J57" s="119"/>
      <c r="K57" s="849" t="s">
        <v>153</v>
      </c>
      <c r="L57" s="862"/>
      <c r="M57" s="828" t="s">
        <v>154</v>
      </c>
      <c r="N57" s="862"/>
      <c r="O57" s="712" t="s">
        <v>155</v>
      </c>
      <c r="P57" s="663"/>
      <c r="Q57" s="862"/>
      <c r="R57" s="958"/>
      <c r="S57" s="958"/>
      <c r="T57" s="862"/>
      <c r="U57" s="343" t="s">
        <v>52</v>
      </c>
      <c r="V57" s="328"/>
      <c r="W57" s="158"/>
      <c r="X57"/>
      <c r="Y57"/>
      <c r="Z57"/>
      <c r="AA57"/>
    </row>
    <row r="58" spans="1:29" s="159" customFormat="1" ht="19.5" customHeight="1" x14ac:dyDescent="0.35">
      <c r="A58" s="138"/>
      <c r="B58" s="115"/>
      <c r="C58" s="662" t="s">
        <v>59</v>
      </c>
      <c r="D58" s="855"/>
      <c r="E58" s="862"/>
      <c r="F58" s="711"/>
      <c r="G58" s="862"/>
      <c r="H58" s="886"/>
      <c r="I58" s="887"/>
      <c r="J58" s="119"/>
      <c r="K58" s="855"/>
      <c r="L58" s="862"/>
      <c r="M58" s="829"/>
      <c r="N58" s="924">
        <f>K58*M58</f>
        <v>0</v>
      </c>
      <c r="O58" s="924"/>
      <c r="P58" s="119"/>
      <c r="Q58" s="854">
        <f>$G$54</f>
        <v>0</v>
      </c>
      <c r="R58" s="956"/>
      <c r="S58" s="956"/>
      <c r="T58" s="862"/>
      <c r="U58" s="343" t="s">
        <v>52</v>
      </c>
      <c r="V58" s="328"/>
      <c r="W58" s="158"/>
      <c r="X58"/>
      <c r="Y58"/>
      <c r="Z58"/>
      <c r="AA58"/>
    </row>
    <row r="59" spans="1:29" s="475" customFormat="1" ht="11.15" customHeight="1" x14ac:dyDescent="0.35">
      <c r="A59" s="166"/>
      <c r="B59" s="472"/>
      <c r="C59" s="801"/>
      <c r="D59" s="802"/>
      <c r="E59" s="803"/>
      <c r="F59" s="862"/>
      <c r="G59" s="862"/>
      <c r="H59" s="804"/>
      <c r="K59" s="804"/>
      <c r="L59" s="862"/>
      <c r="N59" s="803"/>
      <c r="O59" s="796"/>
      <c r="Q59" s="854"/>
      <c r="R59" s="957"/>
      <c r="S59" s="957"/>
      <c r="T59" s="803"/>
      <c r="U59" s="805"/>
      <c r="X59" s="806"/>
      <c r="Y59" s="806"/>
      <c r="Z59" s="806"/>
      <c r="AA59" s="806"/>
    </row>
    <row r="60" spans="1:29" s="159" customFormat="1" ht="19.5" customHeight="1" x14ac:dyDescent="0.35">
      <c r="A60" s="138"/>
      <c r="B60" s="115"/>
      <c r="C60" s="662" t="s">
        <v>60</v>
      </c>
      <c r="D60" s="855"/>
      <c r="E60" s="862"/>
      <c r="F60" s="711"/>
      <c r="G60" s="862"/>
      <c r="H60" s="886"/>
      <c r="I60" s="887"/>
      <c r="J60" s="119"/>
      <c r="K60" s="855"/>
      <c r="L60" s="862"/>
      <c r="M60" s="829"/>
      <c r="N60" s="923">
        <f>K60*M60</f>
        <v>0</v>
      </c>
      <c r="O60" s="923"/>
      <c r="P60" s="119"/>
      <c r="Q60" s="854">
        <f>$G$54</f>
        <v>0</v>
      </c>
      <c r="R60" s="956"/>
      <c r="S60" s="956"/>
      <c r="T60" s="862"/>
      <c r="U60" s="343"/>
      <c r="V60" s="328"/>
      <c r="W60" s="158"/>
      <c r="X60"/>
      <c r="Y60"/>
      <c r="Z60"/>
      <c r="AA60"/>
    </row>
    <row r="61" spans="1:29" s="475" customFormat="1" ht="11.15" customHeight="1" x14ac:dyDescent="0.35">
      <c r="A61" s="166"/>
      <c r="B61" s="472"/>
      <c r="C61" s="801"/>
      <c r="D61" s="802"/>
      <c r="E61" s="803"/>
      <c r="F61" s="862"/>
      <c r="G61" s="862"/>
      <c r="H61" s="804"/>
      <c r="K61" s="804"/>
      <c r="L61" s="862"/>
      <c r="N61" s="803"/>
      <c r="O61" s="660"/>
      <c r="Q61" s="854"/>
      <c r="R61" s="957"/>
      <c r="S61" s="957"/>
      <c r="T61" s="803"/>
      <c r="U61" s="805"/>
      <c r="X61" s="806"/>
      <c r="Y61" s="806"/>
      <c r="Z61" s="806"/>
      <c r="AA61" s="806"/>
    </row>
    <row r="62" spans="1:29" s="159" customFormat="1" ht="19.5" customHeight="1" x14ac:dyDescent="0.35">
      <c r="A62" s="138"/>
      <c r="B62" s="115"/>
      <c r="C62" s="662" t="s">
        <v>61</v>
      </c>
      <c r="D62" s="855"/>
      <c r="E62" s="862"/>
      <c r="F62" s="711"/>
      <c r="G62" s="862"/>
      <c r="H62" s="886"/>
      <c r="I62" s="887"/>
      <c r="J62" s="119"/>
      <c r="K62" s="855"/>
      <c r="L62" s="862"/>
      <c r="M62" s="829"/>
      <c r="N62" s="923">
        <f>K62*M62</f>
        <v>0</v>
      </c>
      <c r="O62" s="923"/>
      <c r="P62" s="119"/>
      <c r="Q62" s="854">
        <f>$G$54</f>
        <v>0</v>
      </c>
      <c r="R62" s="956"/>
      <c r="S62" s="956"/>
      <c r="T62" s="862"/>
      <c r="U62" s="343"/>
      <c r="V62" s="328"/>
      <c r="W62" s="158"/>
      <c r="X62"/>
      <c r="Y62"/>
      <c r="Z62"/>
      <c r="AA62"/>
    </row>
    <row r="63" spans="1:29" s="475" customFormat="1" ht="11.15" customHeight="1" x14ac:dyDescent="0.35">
      <c r="A63" s="166"/>
      <c r="B63" s="472"/>
      <c r="C63" s="801"/>
      <c r="D63" s="802"/>
      <c r="E63" s="803"/>
      <c r="F63" s="862"/>
      <c r="G63" s="862"/>
      <c r="H63" s="804"/>
      <c r="K63" s="804"/>
      <c r="L63" s="862"/>
      <c r="N63" s="803"/>
      <c r="O63" s="660"/>
      <c r="Q63" s="854"/>
      <c r="R63" s="957"/>
      <c r="S63" s="957"/>
      <c r="T63" s="803"/>
      <c r="U63" s="805"/>
      <c r="X63" s="806"/>
      <c r="Y63" s="806"/>
      <c r="Z63" s="806"/>
      <c r="AA63" s="806"/>
    </row>
    <row r="64" spans="1:29" s="159" customFormat="1" ht="19.5" customHeight="1" x14ac:dyDescent="0.35">
      <c r="A64" s="138"/>
      <c r="B64" s="115"/>
      <c r="C64" s="662" t="s">
        <v>62</v>
      </c>
      <c r="D64" s="855"/>
      <c r="E64" s="862"/>
      <c r="F64" s="711"/>
      <c r="G64" s="862"/>
      <c r="H64" s="886"/>
      <c r="I64" s="887"/>
      <c r="J64" s="119"/>
      <c r="K64" s="855"/>
      <c r="L64" s="862"/>
      <c r="M64" s="829"/>
      <c r="N64" s="923">
        <f>K64*M64</f>
        <v>0</v>
      </c>
      <c r="O64" s="923"/>
      <c r="P64" s="119"/>
      <c r="Q64" s="854">
        <f>$G$54</f>
        <v>0</v>
      </c>
      <c r="R64" s="956"/>
      <c r="S64" s="956"/>
      <c r="T64" s="862"/>
      <c r="U64" s="343" t="s">
        <v>52</v>
      </c>
      <c r="V64" s="328"/>
      <c r="W64" s="158"/>
      <c r="X64"/>
      <c r="Y64"/>
      <c r="Z64"/>
      <c r="AA64"/>
    </row>
    <row r="65" spans="1:32" s="475" customFormat="1" ht="11.15" customHeight="1" x14ac:dyDescent="0.35">
      <c r="A65" s="166"/>
      <c r="B65" s="472"/>
      <c r="C65" s="801"/>
      <c r="D65" s="802"/>
      <c r="E65" s="803"/>
      <c r="F65" s="783"/>
      <c r="G65" s="862"/>
      <c r="H65" s="804"/>
      <c r="K65" s="804"/>
      <c r="L65" s="862"/>
      <c r="N65" s="803"/>
      <c r="O65" s="660"/>
      <c r="Q65" s="854"/>
      <c r="R65" s="957"/>
      <c r="S65" s="957"/>
      <c r="T65" s="803"/>
      <c r="U65" s="805"/>
      <c r="X65" s="806"/>
      <c r="Y65" s="806"/>
      <c r="Z65" s="806"/>
      <c r="AA65" s="806"/>
    </row>
    <row r="66" spans="1:32" s="159" customFormat="1" ht="19.5" customHeight="1" x14ac:dyDescent="0.35">
      <c r="A66" s="138"/>
      <c r="B66" s="115"/>
      <c r="C66" s="662" t="s">
        <v>64</v>
      </c>
      <c r="D66" s="855"/>
      <c r="E66" s="862"/>
      <c r="F66" s="711"/>
      <c r="G66" s="862"/>
      <c r="H66" s="886"/>
      <c r="I66" s="887"/>
      <c r="J66" s="119"/>
      <c r="K66" s="855"/>
      <c r="L66" s="862"/>
      <c r="M66" s="829"/>
      <c r="N66" s="923">
        <f>K66*M66</f>
        <v>0</v>
      </c>
      <c r="O66" s="923"/>
      <c r="P66" s="119"/>
      <c r="Q66" s="854">
        <f>$G$54</f>
        <v>0</v>
      </c>
      <c r="R66" s="956"/>
      <c r="S66" s="956"/>
      <c r="T66" s="862"/>
      <c r="U66" s="343" t="s">
        <v>52</v>
      </c>
      <c r="V66" s="328"/>
      <c r="W66" s="158"/>
      <c r="X66"/>
      <c r="Y66"/>
      <c r="Z66"/>
      <c r="AA66"/>
    </row>
    <row r="67" spans="1:32" s="119" customFormat="1" ht="24" customHeight="1" x14ac:dyDescent="0.35">
      <c r="A67" s="138"/>
      <c r="B67" s="115"/>
      <c r="C67" s="798"/>
      <c r="D67" s="810" t="s">
        <v>156</v>
      </c>
      <c r="E67" s="799"/>
      <c r="F67" s="862"/>
      <c r="G67" s="862"/>
      <c r="H67" s="808"/>
      <c r="K67" s="808"/>
      <c r="L67" s="862"/>
      <c r="N67" s="799"/>
      <c r="O67" s="799"/>
      <c r="Q67" s="854"/>
      <c r="R67" s="957"/>
      <c r="S67" s="957"/>
      <c r="T67" s="799"/>
      <c r="U67" s="800" t="s">
        <v>52</v>
      </c>
      <c r="X67" s="80"/>
      <c r="Y67" s="80"/>
      <c r="Z67" s="80"/>
      <c r="AA67" s="80"/>
    </row>
    <row r="68" spans="1:32" s="159" customFormat="1" ht="19.5" customHeight="1" x14ac:dyDescent="0.35">
      <c r="A68" s="138"/>
      <c r="B68" s="115"/>
      <c r="C68" s="662" t="s">
        <v>135</v>
      </c>
      <c r="D68" s="855"/>
      <c r="E68" s="862"/>
      <c r="F68" s="711"/>
      <c r="G68" s="862"/>
      <c r="H68" s="886"/>
      <c r="I68" s="887"/>
      <c r="J68" s="119"/>
      <c r="K68" s="855"/>
      <c r="L68" s="862"/>
      <c r="M68" s="829"/>
      <c r="N68" s="923">
        <f>K68*M68</f>
        <v>0</v>
      </c>
      <c r="O68" s="923"/>
      <c r="P68" s="119"/>
      <c r="Q68" s="854">
        <f>$G$54</f>
        <v>0</v>
      </c>
      <c r="R68" s="956"/>
      <c r="S68" s="956"/>
      <c r="T68" s="862"/>
      <c r="U68" s="343" t="s">
        <v>52</v>
      </c>
      <c r="V68" s="328"/>
      <c r="W68" s="158"/>
      <c r="X68"/>
      <c r="Y68"/>
      <c r="Z68"/>
      <c r="AA68"/>
    </row>
    <row r="69" spans="1:32" s="475" customFormat="1" ht="11.15" customHeight="1" x14ac:dyDescent="0.35">
      <c r="A69" s="166"/>
      <c r="B69" s="472"/>
      <c r="C69" s="801"/>
      <c r="D69" s="807"/>
      <c r="E69" s="803"/>
      <c r="F69" s="862"/>
      <c r="G69" s="862"/>
      <c r="H69" s="804"/>
      <c r="K69" s="804"/>
      <c r="L69" s="862"/>
      <c r="N69" s="803"/>
      <c r="O69" s="660"/>
      <c r="Q69" s="854"/>
      <c r="R69" s="957"/>
      <c r="S69" s="957"/>
      <c r="T69" s="803"/>
      <c r="U69" s="805"/>
      <c r="X69" s="806"/>
      <c r="Y69" s="806"/>
      <c r="Z69" s="806"/>
      <c r="AA69" s="806"/>
    </row>
    <row r="70" spans="1:32" s="159" customFormat="1" ht="19.5" customHeight="1" x14ac:dyDescent="0.35">
      <c r="A70" s="138"/>
      <c r="B70" s="115"/>
      <c r="C70" s="662" t="s">
        <v>157</v>
      </c>
      <c r="D70" s="855"/>
      <c r="E70" s="862"/>
      <c r="F70" s="711"/>
      <c r="G70" s="862"/>
      <c r="H70" s="886"/>
      <c r="I70" s="887"/>
      <c r="J70" s="119"/>
      <c r="K70" s="855"/>
      <c r="L70" s="862"/>
      <c r="M70" s="829"/>
      <c r="N70" s="923">
        <f>K70*M70</f>
        <v>0</v>
      </c>
      <c r="O70" s="923"/>
      <c r="P70" s="119"/>
      <c r="Q70" s="854">
        <f>$G$54</f>
        <v>0</v>
      </c>
      <c r="R70" s="956"/>
      <c r="S70" s="956"/>
      <c r="T70" s="862"/>
      <c r="U70" s="343" t="s">
        <v>52</v>
      </c>
      <c r="V70" s="328"/>
      <c r="W70" s="158"/>
      <c r="X70"/>
      <c r="Y70"/>
      <c r="Z70"/>
      <c r="AA70"/>
    </row>
    <row r="71" spans="1:32" s="159" customFormat="1" ht="18.649999999999999" customHeight="1" x14ac:dyDescent="0.35">
      <c r="A71" s="862"/>
      <c r="B71" s="862"/>
      <c r="C71" s="862"/>
      <c r="D71" s="862"/>
      <c r="E71" s="862"/>
      <c r="F71" s="862"/>
      <c r="G71" s="862"/>
      <c r="H71" s="862"/>
      <c r="I71" s="862"/>
      <c r="J71" s="862"/>
      <c r="K71" s="862"/>
      <c r="L71" s="862"/>
      <c r="M71" s="862"/>
      <c r="N71" s="862"/>
      <c r="O71" s="862"/>
      <c r="P71" s="862"/>
      <c r="Q71" s="862"/>
      <c r="R71" s="862"/>
      <c r="S71" s="862"/>
      <c r="T71" s="862"/>
      <c r="U71" s="344" t="str">
        <f>IF(G307="X",D307,"")</f>
        <v/>
      </c>
      <c r="V71" s="343"/>
      <c r="W71" s="343"/>
      <c r="X71" s="328"/>
      <c r="Y71" s="158"/>
      <c r="Z71"/>
      <c r="AA71"/>
      <c r="AB71"/>
      <c r="AC71"/>
    </row>
    <row r="72" spans="1:32" s="129" customFormat="1" ht="25" customHeight="1" thickBot="1" x14ac:dyDescent="0.4">
      <c r="A72" s="138"/>
      <c r="B72" s="115"/>
      <c r="C72" s="382"/>
      <c r="D72" s="938" t="s">
        <v>158</v>
      </c>
      <c r="E72" s="938"/>
      <c r="F72" s="938"/>
      <c r="G72" s="938"/>
      <c r="H72" s="938"/>
      <c r="I72" s="938"/>
      <c r="J72" s="862"/>
      <c r="K72" s="862"/>
      <c r="L72" s="862"/>
      <c r="M72" s="862"/>
      <c r="N72" s="862"/>
      <c r="O72" s="862"/>
      <c r="P72" s="862"/>
      <c r="Q72" s="862"/>
      <c r="R72" s="862"/>
      <c r="S72" s="862"/>
      <c r="T72" s="380"/>
      <c r="U72" s="331"/>
      <c r="V72" s="331"/>
      <c r="W72" s="331"/>
      <c r="X72" s="331"/>
      <c r="Z72"/>
      <c r="AA72"/>
      <c r="AB72"/>
      <c r="AC72"/>
    </row>
    <row r="73" spans="1:32" s="97" customFormat="1" ht="53.15" customHeight="1" thickTop="1" x14ac:dyDescent="0.35">
      <c r="A73" s="138"/>
      <c r="B73" s="115"/>
      <c r="C73" s="382"/>
      <c r="D73" s="865"/>
      <c r="E73" s="899"/>
      <c r="F73" s="899"/>
      <c r="G73" s="899"/>
      <c r="H73" s="899"/>
      <c r="I73" s="899"/>
      <c r="J73" s="899"/>
      <c r="K73" s="899"/>
      <c r="L73" s="899"/>
      <c r="M73" s="899"/>
      <c r="N73" s="899"/>
      <c r="O73" s="899"/>
      <c r="P73" s="899"/>
      <c r="Q73" s="866"/>
      <c r="R73" s="862"/>
      <c r="S73" s="862"/>
      <c r="T73" s="380"/>
      <c r="U73" s="341"/>
      <c r="V73" s="341"/>
      <c r="W73" s="341"/>
      <c r="X73" s="341"/>
      <c r="Y73" s="96"/>
      <c r="Z73"/>
      <c r="AA73"/>
      <c r="AB73"/>
      <c r="AC73"/>
    </row>
    <row r="74" spans="1:32" s="159" customFormat="1" ht="82" customHeight="1" x14ac:dyDescent="0.35">
      <c r="A74" s="862"/>
      <c r="B74" s="862"/>
      <c r="C74" s="862"/>
      <c r="D74" s="885" t="s">
        <v>159</v>
      </c>
      <c r="E74" s="885"/>
      <c r="F74" s="885"/>
      <c r="G74" s="885"/>
      <c r="H74" s="885"/>
      <c r="I74" s="885"/>
      <c r="J74" s="885"/>
      <c r="K74" s="885"/>
      <c r="L74" s="885"/>
      <c r="M74" s="885"/>
      <c r="N74" s="862"/>
      <c r="O74" s="862"/>
      <c r="P74" s="862"/>
      <c r="Q74" s="862"/>
      <c r="R74" s="889" t="s">
        <v>160</v>
      </c>
      <c r="S74" s="889"/>
      <c r="T74" s="862"/>
      <c r="U74" s="344"/>
      <c r="V74" s="343"/>
      <c r="W74" s="343"/>
      <c r="X74" s="328"/>
      <c r="Y74" s="158"/>
      <c r="Z74"/>
      <c r="AA74"/>
      <c r="AB74"/>
      <c r="AC74"/>
    </row>
    <row r="75" spans="1:32" s="159" customFormat="1" ht="28" customHeight="1" x14ac:dyDescent="0.35">
      <c r="A75" s="862"/>
      <c r="B75" s="862"/>
      <c r="C75" s="862"/>
      <c r="D75" s="849" t="s">
        <v>161</v>
      </c>
      <c r="E75" s="896"/>
      <c r="F75" s="896"/>
      <c r="G75" s="888" t="s">
        <v>162</v>
      </c>
      <c r="H75" s="888"/>
      <c r="I75" s="862"/>
      <c r="J75" s="888" t="s">
        <v>163</v>
      </c>
      <c r="K75" s="888"/>
      <c r="L75" s="119"/>
      <c r="M75" s="889" t="s">
        <v>164</v>
      </c>
      <c r="N75" s="889"/>
      <c r="O75" s="862"/>
      <c r="P75" s="862"/>
      <c r="Q75" s="862"/>
      <c r="R75" s="889"/>
      <c r="S75" s="889"/>
      <c r="T75" s="862"/>
      <c r="U75" s="862"/>
      <c r="V75" s="862"/>
      <c r="W75" s="862"/>
      <c r="X75" s="344"/>
      <c r="Y75" s="343"/>
      <c r="Z75" s="343"/>
      <c r="AA75" s="328"/>
      <c r="AB75" s="158"/>
      <c r="AC75"/>
      <c r="AD75"/>
      <c r="AE75"/>
      <c r="AF75"/>
    </row>
    <row r="76" spans="1:32" s="159" customFormat="1" ht="19.5" customHeight="1" x14ac:dyDescent="0.35">
      <c r="A76" s="862"/>
      <c r="B76" s="862"/>
      <c r="C76" s="662" t="s">
        <v>59</v>
      </c>
      <c r="D76" s="862">
        <f>$D58</f>
        <v>0</v>
      </c>
      <c r="E76" s="862"/>
      <c r="F76" s="862"/>
      <c r="G76" s="886"/>
      <c r="H76" s="887"/>
      <c r="I76" s="862"/>
      <c r="J76" s="886"/>
      <c r="K76" s="887"/>
      <c r="L76" s="119"/>
      <c r="M76" s="900">
        <f>N58*(1+(J76/100))-N58</f>
        <v>0</v>
      </c>
      <c r="N76" s="900"/>
      <c r="O76" s="854">
        <f t="shared" ref="O76:O82" si="0">$G$54</f>
        <v>0</v>
      </c>
      <c r="P76" s="862"/>
      <c r="Q76" s="862"/>
      <c r="R76" s="868"/>
      <c r="S76" s="868"/>
      <c r="T76" s="862"/>
      <c r="U76" s="862"/>
      <c r="V76" s="862"/>
      <c r="W76" s="862"/>
      <c r="X76" s="344"/>
      <c r="Y76" s="343"/>
      <c r="Z76" s="343"/>
      <c r="AA76" s="328"/>
      <c r="AB76" s="158"/>
      <c r="AC76"/>
      <c r="AD76"/>
      <c r="AE76"/>
      <c r="AF76"/>
    </row>
    <row r="77" spans="1:32" s="159" customFormat="1" ht="19.5" customHeight="1" x14ac:dyDescent="0.35">
      <c r="A77" s="862"/>
      <c r="B77" s="862"/>
      <c r="C77" s="662" t="s">
        <v>60</v>
      </c>
      <c r="D77" s="862">
        <f>$D60</f>
        <v>0</v>
      </c>
      <c r="E77" s="862"/>
      <c r="F77" s="862"/>
      <c r="G77" s="886"/>
      <c r="H77" s="887"/>
      <c r="I77" s="862"/>
      <c r="J77" s="886"/>
      <c r="K77" s="887"/>
      <c r="L77" s="119"/>
      <c r="M77" s="900">
        <f>N60*(1+(J77/100))-N60</f>
        <v>0</v>
      </c>
      <c r="N77" s="900"/>
      <c r="O77" s="854">
        <f t="shared" si="0"/>
        <v>0</v>
      </c>
      <c r="P77" s="862"/>
      <c r="Q77" s="862"/>
      <c r="R77" s="868"/>
      <c r="S77" s="868"/>
      <c r="T77" s="862"/>
      <c r="U77" s="862"/>
      <c r="V77" s="862"/>
      <c r="W77" s="862"/>
      <c r="X77" s="344"/>
      <c r="Y77" s="343"/>
      <c r="Z77" s="343"/>
      <c r="AA77" s="328"/>
      <c r="AB77" s="158"/>
      <c r="AC77"/>
      <c r="AD77"/>
      <c r="AE77"/>
      <c r="AF77"/>
    </row>
    <row r="78" spans="1:32" s="159" customFormat="1" ht="19.5" customHeight="1" x14ac:dyDescent="0.35">
      <c r="A78" s="862"/>
      <c r="B78" s="862"/>
      <c r="C78" s="662" t="s">
        <v>61</v>
      </c>
      <c r="D78" s="862">
        <f>$D62</f>
        <v>0</v>
      </c>
      <c r="E78" s="862"/>
      <c r="F78" s="862"/>
      <c r="G78" s="886"/>
      <c r="H78" s="887"/>
      <c r="I78" s="862"/>
      <c r="J78" s="886"/>
      <c r="K78" s="887"/>
      <c r="L78" s="119"/>
      <c r="M78" s="900">
        <f>N62*(1+(J78/100))-N62</f>
        <v>0</v>
      </c>
      <c r="N78" s="900"/>
      <c r="O78" s="854">
        <f t="shared" si="0"/>
        <v>0</v>
      </c>
      <c r="P78" s="862"/>
      <c r="Q78" s="862"/>
      <c r="R78" s="868"/>
      <c r="S78" s="868"/>
      <c r="T78" s="862"/>
      <c r="U78" s="862"/>
      <c r="V78" s="862"/>
      <c r="W78" s="862"/>
      <c r="X78" s="344"/>
      <c r="Y78" s="343"/>
      <c r="Z78" s="343"/>
      <c r="AA78" s="328"/>
      <c r="AB78" s="158"/>
      <c r="AC78"/>
      <c r="AD78"/>
      <c r="AE78"/>
      <c r="AF78"/>
    </row>
    <row r="79" spans="1:32" s="159" customFormat="1" ht="19.5" customHeight="1" x14ac:dyDescent="0.35">
      <c r="A79" s="862"/>
      <c r="B79" s="862"/>
      <c r="C79" s="662" t="s">
        <v>62</v>
      </c>
      <c r="D79" s="862">
        <f>$D64</f>
        <v>0</v>
      </c>
      <c r="E79" s="862"/>
      <c r="F79" s="862"/>
      <c r="G79" s="886"/>
      <c r="H79" s="887"/>
      <c r="I79" s="862"/>
      <c r="J79" s="886"/>
      <c r="K79" s="887"/>
      <c r="L79" s="119"/>
      <c r="M79" s="900">
        <f>N64*(1+(J79/100))-N64</f>
        <v>0</v>
      </c>
      <c r="N79" s="900"/>
      <c r="O79" s="854">
        <f t="shared" si="0"/>
        <v>0</v>
      </c>
      <c r="P79" s="862"/>
      <c r="Q79" s="862"/>
      <c r="R79" s="868"/>
      <c r="S79" s="868"/>
      <c r="T79" s="862"/>
      <c r="U79" s="862"/>
      <c r="V79" s="862"/>
      <c r="W79" s="862"/>
      <c r="X79" s="344"/>
      <c r="Y79" s="343"/>
      <c r="Z79" s="343"/>
      <c r="AA79" s="328"/>
      <c r="AB79" s="158"/>
      <c r="AC79"/>
      <c r="AD79"/>
      <c r="AE79"/>
      <c r="AF79"/>
    </row>
    <row r="80" spans="1:32" s="159" customFormat="1" ht="19.5" customHeight="1" x14ac:dyDescent="0.35">
      <c r="A80" s="862"/>
      <c r="B80" s="862"/>
      <c r="C80" s="662" t="s">
        <v>64</v>
      </c>
      <c r="D80" s="862">
        <f>$D66</f>
        <v>0</v>
      </c>
      <c r="E80" s="862"/>
      <c r="F80" s="862"/>
      <c r="G80" s="886"/>
      <c r="H80" s="887"/>
      <c r="I80" s="862"/>
      <c r="J80" s="886"/>
      <c r="K80" s="887"/>
      <c r="L80" s="119"/>
      <c r="M80" s="900">
        <f>N66*(1+(J80/100))-N66</f>
        <v>0</v>
      </c>
      <c r="N80" s="900"/>
      <c r="O80" s="854">
        <f t="shared" si="0"/>
        <v>0</v>
      </c>
      <c r="P80" s="862"/>
      <c r="Q80" s="862"/>
      <c r="R80" s="868"/>
      <c r="S80" s="868"/>
      <c r="T80" s="862"/>
      <c r="U80" s="862"/>
      <c r="V80" s="862"/>
      <c r="W80" s="862"/>
      <c r="X80" s="344"/>
      <c r="Y80" s="343"/>
      <c r="Z80" s="343"/>
      <c r="AA80" s="328"/>
      <c r="AB80" s="158"/>
      <c r="AC80"/>
      <c r="AD80"/>
      <c r="AE80"/>
      <c r="AF80"/>
    </row>
    <row r="81" spans="1:32" s="159" customFormat="1" ht="19.5" customHeight="1" x14ac:dyDescent="0.35">
      <c r="A81" s="862"/>
      <c r="B81" s="862"/>
      <c r="C81" s="662" t="s">
        <v>135</v>
      </c>
      <c r="D81" s="794">
        <f>$D68</f>
        <v>0</v>
      </c>
      <c r="E81" s="862"/>
      <c r="F81" s="862"/>
      <c r="G81" s="886"/>
      <c r="H81" s="887"/>
      <c r="I81" s="862"/>
      <c r="J81" s="886"/>
      <c r="K81" s="887"/>
      <c r="L81" s="119"/>
      <c r="M81" s="900">
        <f>N68*(1+(J81/100))-N68</f>
        <v>0</v>
      </c>
      <c r="N81" s="900"/>
      <c r="O81" s="854">
        <f t="shared" si="0"/>
        <v>0</v>
      </c>
      <c r="P81" s="862"/>
      <c r="Q81" s="862"/>
      <c r="R81" s="868"/>
      <c r="S81" s="868"/>
      <c r="T81" s="862"/>
      <c r="U81" s="862"/>
      <c r="V81" s="862"/>
      <c r="W81" s="862"/>
      <c r="X81" s="344"/>
      <c r="Y81" s="343"/>
      <c r="Z81" s="343"/>
      <c r="AA81" s="328"/>
      <c r="AB81" s="158"/>
      <c r="AC81"/>
      <c r="AD81"/>
      <c r="AE81"/>
      <c r="AF81"/>
    </row>
    <row r="82" spans="1:32" s="159" customFormat="1" ht="19.5" customHeight="1" x14ac:dyDescent="0.35">
      <c r="A82" s="862"/>
      <c r="B82" s="862"/>
      <c r="C82" s="662" t="s">
        <v>157</v>
      </c>
      <c r="D82" s="794">
        <f>$D70</f>
        <v>0</v>
      </c>
      <c r="E82" s="862"/>
      <c r="F82" s="862"/>
      <c r="G82" s="886"/>
      <c r="H82" s="887"/>
      <c r="I82" s="862"/>
      <c r="J82" s="886"/>
      <c r="K82" s="887"/>
      <c r="L82" s="119"/>
      <c r="M82" s="900">
        <f>N70*(1+(J82/100))-N70</f>
        <v>0</v>
      </c>
      <c r="N82" s="900"/>
      <c r="O82" s="854">
        <f t="shared" si="0"/>
        <v>0</v>
      </c>
      <c r="P82" s="862"/>
      <c r="Q82" s="862"/>
      <c r="R82" s="868"/>
      <c r="S82" s="868"/>
      <c r="T82" s="862"/>
      <c r="U82" s="862"/>
      <c r="V82" s="862"/>
      <c r="W82" s="862"/>
      <c r="X82" s="344"/>
      <c r="Y82" s="343"/>
      <c r="Z82" s="343"/>
      <c r="AA82" s="328"/>
      <c r="AB82" s="158"/>
      <c r="AC82"/>
      <c r="AD82"/>
      <c r="AE82"/>
      <c r="AF82"/>
    </row>
    <row r="83" spans="1:32" s="159" customFormat="1" ht="12.75" customHeight="1" x14ac:dyDescent="0.35">
      <c r="A83" s="862"/>
      <c r="B83" s="862"/>
      <c r="C83" s="862"/>
      <c r="D83" s="862"/>
      <c r="E83" s="862"/>
      <c r="F83" s="862"/>
      <c r="G83" s="862"/>
      <c r="H83" s="862"/>
      <c r="I83" s="862"/>
      <c r="J83" s="862"/>
      <c r="K83" s="862"/>
      <c r="L83" s="799"/>
      <c r="M83" s="862"/>
      <c r="N83" s="862"/>
      <c r="O83" s="862"/>
      <c r="P83" s="862"/>
      <c r="Q83" s="862"/>
      <c r="R83" s="862"/>
      <c r="S83" s="862"/>
      <c r="T83" s="862"/>
      <c r="U83" s="344"/>
      <c r="V83" s="343"/>
      <c r="W83" s="343"/>
      <c r="X83" s="328"/>
      <c r="Y83" s="158"/>
      <c r="Z83"/>
      <c r="AA83"/>
      <c r="AB83"/>
      <c r="AC83"/>
    </row>
    <row r="84" spans="1:32" s="129" customFormat="1" ht="14.25" customHeight="1" thickBot="1" x14ac:dyDescent="0.4">
      <c r="A84" s="138"/>
      <c r="B84" s="115"/>
      <c r="C84" s="382"/>
      <c r="D84" s="938" t="s">
        <v>158</v>
      </c>
      <c r="E84" s="938"/>
      <c r="F84" s="938"/>
      <c r="G84" s="938"/>
      <c r="H84" s="938"/>
      <c r="I84" s="938"/>
      <c r="J84" s="862"/>
      <c r="K84" s="862"/>
      <c r="L84" s="799"/>
      <c r="M84" s="862"/>
      <c r="N84" s="862"/>
      <c r="O84" s="862"/>
      <c r="P84" s="862"/>
      <c r="Q84" s="862"/>
      <c r="R84" s="862"/>
      <c r="S84" s="862"/>
      <c r="T84" s="380"/>
      <c r="U84" s="331"/>
      <c r="V84" s="331"/>
      <c r="W84" s="331"/>
      <c r="X84" s="331"/>
      <c r="Z84"/>
      <c r="AA84"/>
      <c r="AB84"/>
      <c r="AC84"/>
    </row>
    <row r="85" spans="1:32" s="97" customFormat="1" ht="36" customHeight="1" thickTop="1" x14ac:dyDescent="0.35">
      <c r="A85" s="138"/>
      <c r="B85" s="115"/>
      <c r="C85" s="382"/>
      <c r="D85" s="865"/>
      <c r="E85" s="899"/>
      <c r="F85" s="899"/>
      <c r="G85" s="899"/>
      <c r="H85" s="899"/>
      <c r="I85" s="899"/>
      <c r="J85" s="899"/>
      <c r="K85" s="899"/>
      <c r="L85" s="899"/>
      <c r="M85" s="899"/>
      <c r="N85" s="899"/>
      <c r="O85" s="899"/>
      <c r="P85" s="899"/>
      <c r="Q85" s="866"/>
      <c r="R85" s="862"/>
      <c r="S85" s="862"/>
      <c r="T85" s="380"/>
      <c r="U85" s="341"/>
      <c r="V85" s="341"/>
      <c r="W85" s="341"/>
      <c r="X85" s="341"/>
      <c r="Y85" s="96"/>
      <c r="Z85"/>
      <c r="AA85"/>
      <c r="AB85"/>
      <c r="AC85"/>
    </row>
    <row r="86" spans="1:32" s="159" customFormat="1" ht="18" customHeight="1" x14ac:dyDescent="0.35">
      <c r="A86" s="138"/>
      <c r="B86" s="115"/>
      <c r="C86" s="382"/>
      <c r="D86" s="653"/>
      <c r="E86" s="653"/>
      <c r="F86" s="654"/>
      <c r="G86" s="862"/>
      <c r="H86" s="862"/>
      <c r="I86" s="862"/>
      <c r="J86" s="862"/>
      <c r="K86" s="862"/>
      <c r="L86" s="862"/>
      <c r="M86" s="862"/>
      <c r="N86" s="862"/>
      <c r="O86" s="862"/>
      <c r="P86" s="862"/>
      <c r="Q86" s="862"/>
      <c r="R86" s="862"/>
      <c r="S86" s="862"/>
      <c r="T86" s="380"/>
      <c r="U86" s="343" t="str">
        <f>CONCATENATE(U109,W109,U110,W110,U111,W111,U112,W112,U113,W113,U114)</f>
        <v xml:space="preserve">; ; ; ; </v>
      </c>
      <c r="V86" s="328"/>
      <c r="W86" s="328"/>
      <c r="X86" s="328"/>
      <c r="Y86" s="158"/>
      <c r="Z86"/>
      <c r="AA86"/>
      <c r="AB86"/>
      <c r="AC86"/>
    </row>
    <row r="87" spans="1:32" s="119" customFormat="1" ht="19.5" customHeight="1" x14ac:dyDescent="0.35">
      <c r="A87" s="138"/>
      <c r="B87" s="115"/>
      <c r="C87" s="379" t="s">
        <v>165</v>
      </c>
      <c r="D87" s="830" t="s">
        <v>166</v>
      </c>
      <c r="E87" s="811"/>
      <c r="H87" s="811"/>
      <c r="I87" s="811"/>
      <c r="J87" s="811"/>
      <c r="K87" s="812"/>
      <c r="L87" s="813"/>
      <c r="M87" s="652"/>
      <c r="N87" s="652"/>
      <c r="O87" s="652"/>
      <c r="P87" s="652"/>
      <c r="Q87" s="652"/>
      <c r="R87" s="799"/>
      <c r="S87" s="799"/>
      <c r="T87" s="799"/>
      <c r="W87" s="80"/>
      <c r="X87" s="80"/>
      <c r="Y87" s="80"/>
      <c r="Z87" s="80"/>
    </row>
    <row r="88" spans="1:32" s="119" customFormat="1" ht="133.5" customHeight="1" x14ac:dyDescent="0.35">
      <c r="A88" s="138"/>
      <c r="B88" s="115"/>
      <c r="C88" s="379"/>
      <c r="D88" s="885" t="s">
        <v>167</v>
      </c>
      <c r="E88" s="885"/>
      <c r="F88" s="885"/>
      <c r="G88" s="885"/>
      <c r="H88" s="885"/>
      <c r="I88" s="885"/>
      <c r="J88" s="885"/>
      <c r="K88" s="885"/>
      <c r="L88" s="885"/>
      <c r="M88" s="885"/>
      <c r="N88" s="885"/>
      <c r="O88" s="885"/>
      <c r="P88" s="885"/>
      <c r="Q88" s="885"/>
      <c r="R88" s="885"/>
      <c r="S88" s="799"/>
      <c r="T88" s="799"/>
      <c r="W88" s="80"/>
      <c r="X88" s="80"/>
      <c r="Y88" s="80"/>
      <c r="Z88" s="80"/>
    </row>
    <row r="89" spans="1:32" s="159" customFormat="1" ht="41.15" customHeight="1" x14ac:dyDescent="0.35">
      <c r="A89" s="138"/>
      <c r="B89" s="115"/>
      <c r="C89" s="862"/>
      <c r="D89" s="831" t="s">
        <v>168</v>
      </c>
      <c r="E89" s="862"/>
      <c r="F89" s="783" t="s">
        <v>151</v>
      </c>
      <c r="G89" s="862"/>
      <c r="H89" s="888" t="s">
        <v>152</v>
      </c>
      <c r="I89" s="888"/>
      <c r="J89" s="119"/>
      <c r="K89" s="849" t="s">
        <v>153</v>
      </c>
      <c r="L89" s="862"/>
      <c r="M89" s="828" t="s">
        <v>154</v>
      </c>
      <c r="N89" s="862"/>
      <c r="O89" s="712" t="s">
        <v>155</v>
      </c>
      <c r="P89" s="663"/>
      <c r="Q89" s="862"/>
      <c r="R89" s="889" t="s">
        <v>169</v>
      </c>
      <c r="S89" s="889"/>
      <c r="T89" s="862"/>
      <c r="U89" s="343" t="s">
        <v>52</v>
      </c>
      <c r="V89" s="328"/>
      <c r="W89" s="158"/>
      <c r="X89"/>
      <c r="Y89"/>
      <c r="Z89"/>
      <c r="AA89"/>
    </row>
    <row r="90" spans="1:32" s="159" customFormat="1" ht="19.5" customHeight="1" x14ac:dyDescent="0.35">
      <c r="A90" s="138"/>
      <c r="B90" s="115"/>
      <c r="C90" s="662" t="s">
        <v>59</v>
      </c>
      <c r="D90" s="855"/>
      <c r="E90" s="862"/>
      <c r="F90" s="711"/>
      <c r="G90" s="862"/>
      <c r="H90" s="886"/>
      <c r="I90" s="887"/>
      <c r="J90" s="119"/>
      <c r="K90" s="855"/>
      <c r="L90" s="862"/>
      <c r="M90" s="829"/>
      <c r="N90" s="924">
        <f>K90*M90</f>
        <v>0</v>
      </c>
      <c r="O90" s="924"/>
      <c r="P90" s="119"/>
      <c r="Q90" s="854">
        <f>$G$54</f>
        <v>0</v>
      </c>
      <c r="R90" s="868"/>
      <c r="S90" s="868"/>
      <c r="T90" s="862"/>
      <c r="U90" s="343" t="s">
        <v>52</v>
      </c>
      <c r="V90" s="328"/>
      <c r="W90" s="158"/>
      <c r="X90"/>
      <c r="Y90"/>
      <c r="Z90"/>
      <c r="AA90"/>
    </row>
    <row r="91" spans="1:32" s="475" customFormat="1" ht="11.15" customHeight="1" x14ac:dyDescent="0.35">
      <c r="A91" s="166"/>
      <c r="B91" s="472"/>
      <c r="C91" s="801"/>
      <c r="D91" s="802"/>
      <c r="E91" s="803"/>
      <c r="F91" s="862"/>
      <c r="G91" s="862"/>
      <c r="H91" s="804"/>
      <c r="K91" s="804"/>
      <c r="L91" s="862"/>
      <c r="N91" s="803"/>
      <c r="O91" s="796"/>
      <c r="Q91" s="854"/>
      <c r="R91" s="896"/>
      <c r="S91" s="896"/>
      <c r="T91" s="803"/>
      <c r="U91" s="805"/>
      <c r="X91" s="806"/>
      <c r="Y91" s="806"/>
      <c r="Z91" s="806"/>
      <c r="AA91" s="806"/>
    </row>
    <row r="92" spans="1:32" s="159" customFormat="1" ht="19.5" customHeight="1" x14ac:dyDescent="0.35">
      <c r="A92" s="138"/>
      <c r="B92" s="115"/>
      <c r="C92" s="662" t="s">
        <v>60</v>
      </c>
      <c r="D92" s="855"/>
      <c r="E92" s="862"/>
      <c r="F92" s="711"/>
      <c r="G92" s="862"/>
      <c r="H92" s="886"/>
      <c r="I92" s="887"/>
      <c r="J92" s="119"/>
      <c r="K92" s="855"/>
      <c r="L92" s="862"/>
      <c r="M92" s="829"/>
      <c r="N92" s="923">
        <f>K92*M92</f>
        <v>0</v>
      </c>
      <c r="O92" s="923"/>
      <c r="P92" s="119"/>
      <c r="Q92" s="854">
        <f>$G$54</f>
        <v>0</v>
      </c>
      <c r="R92" s="868"/>
      <c r="S92" s="868"/>
      <c r="T92" s="862"/>
      <c r="U92" s="343"/>
      <c r="V92" s="328"/>
      <c r="W92" s="158"/>
      <c r="X92"/>
      <c r="Y92"/>
      <c r="Z92"/>
      <c r="AA92"/>
    </row>
    <row r="93" spans="1:32" s="475" customFormat="1" ht="11.15" customHeight="1" x14ac:dyDescent="0.35">
      <c r="A93" s="166"/>
      <c r="B93" s="472"/>
      <c r="C93" s="801"/>
      <c r="D93" s="802"/>
      <c r="E93" s="803"/>
      <c r="F93" s="862"/>
      <c r="G93" s="862"/>
      <c r="H93" s="804"/>
      <c r="K93" s="804"/>
      <c r="L93" s="862"/>
      <c r="N93" s="803"/>
      <c r="O93" s="660"/>
      <c r="Q93" s="854"/>
      <c r="R93" s="896"/>
      <c r="S93" s="896"/>
      <c r="T93" s="803"/>
      <c r="U93" s="805"/>
      <c r="X93" s="806"/>
      <c r="Y93" s="806"/>
      <c r="Z93" s="806"/>
      <c r="AA93" s="806"/>
    </row>
    <row r="94" spans="1:32" s="159" customFormat="1" ht="19.5" customHeight="1" x14ac:dyDescent="0.35">
      <c r="A94" s="138"/>
      <c r="B94" s="115"/>
      <c r="C94" s="662" t="s">
        <v>61</v>
      </c>
      <c r="D94" s="855"/>
      <c r="E94" s="862"/>
      <c r="F94" s="711"/>
      <c r="G94" s="862"/>
      <c r="H94" s="886"/>
      <c r="I94" s="887"/>
      <c r="J94" s="119"/>
      <c r="K94" s="855"/>
      <c r="L94" s="862"/>
      <c r="M94" s="829"/>
      <c r="N94" s="923">
        <f>K94*M94</f>
        <v>0</v>
      </c>
      <c r="O94" s="923"/>
      <c r="P94" s="119"/>
      <c r="Q94" s="854">
        <f>$G$54</f>
        <v>0</v>
      </c>
      <c r="R94" s="868"/>
      <c r="S94" s="868"/>
      <c r="T94" s="862"/>
      <c r="U94" s="343"/>
      <c r="V94" s="328"/>
      <c r="W94" s="158"/>
      <c r="X94"/>
      <c r="Y94"/>
      <c r="Z94"/>
      <c r="AA94"/>
    </row>
    <row r="95" spans="1:32" s="475" customFormat="1" ht="11.15" customHeight="1" x14ac:dyDescent="0.35">
      <c r="A95" s="166"/>
      <c r="B95" s="472"/>
      <c r="C95" s="801"/>
      <c r="D95" s="802"/>
      <c r="E95" s="803"/>
      <c r="F95" s="862"/>
      <c r="G95" s="862"/>
      <c r="H95" s="804"/>
      <c r="K95" s="804"/>
      <c r="L95" s="862"/>
      <c r="N95" s="803"/>
      <c r="O95" s="660"/>
      <c r="Q95" s="854"/>
      <c r="R95" s="896"/>
      <c r="S95" s="896"/>
      <c r="T95" s="803"/>
      <c r="U95" s="805"/>
      <c r="X95" s="806"/>
      <c r="Y95" s="806"/>
      <c r="Z95" s="806"/>
      <c r="AA95" s="806"/>
    </row>
    <row r="96" spans="1:32" s="159" customFormat="1" ht="19.5" customHeight="1" x14ac:dyDescent="0.35">
      <c r="A96" s="138"/>
      <c r="B96" s="115"/>
      <c r="C96" s="662" t="s">
        <v>62</v>
      </c>
      <c r="D96" s="855"/>
      <c r="E96" s="862"/>
      <c r="F96" s="711"/>
      <c r="G96" s="862"/>
      <c r="H96" s="886"/>
      <c r="I96" s="887"/>
      <c r="J96" s="119"/>
      <c r="K96" s="855"/>
      <c r="L96" s="862"/>
      <c r="M96" s="829"/>
      <c r="N96" s="923">
        <f>K96*M96</f>
        <v>0</v>
      </c>
      <c r="O96" s="923"/>
      <c r="P96" s="119"/>
      <c r="Q96" s="854">
        <f>$G$54</f>
        <v>0</v>
      </c>
      <c r="R96" s="868"/>
      <c r="S96" s="868"/>
      <c r="T96" s="862"/>
      <c r="U96" s="343" t="s">
        <v>52</v>
      </c>
      <c r="V96" s="328"/>
      <c r="W96" s="158"/>
      <c r="X96"/>
      <c r="Y96"/>
      <c r="Z96"/>
      <c r="AA96"/>
    </row>
    <row r="97" spans="1:29" s="475" customFormat="1" ht="11.15" customHeight="1" x14ac:dyDescent="0.35">
      <c r="A97" s="166"/>
      <c r="B97" s="472"/>
      <c r="C97" s="801"/>
      <c r="D97" s="802"/>
      <c r="E97" s="803"/>
      <c r="F97" s="783"/>
      <c r="G97" s="862"/>
      <c r="H97" s="804"/>
      <c r="K97" s="804"/>
      <c r="L97" s="862"/>
      <c r="N97" s="803"/>
      <c r="O97" s="660"/>
      <c r="Q97" s="854"/>
      <c r="R97" s="896"/>
      <c r="S97" s="896"/>
      <c r="T97" s="803"/>
      <c r="U97" s="805"/>
      <c r="X97" s="806"/>
      <c r="Y97" s="806"/>
      <c r="Z97" s="806"/>
      <c r="AA97" s="806"/>
    </row>
    <row r="98" spans="1:29" s="159" customFormat="1" ht="19.5" customHeight="1" x14ac:dyDescent="0.35">
      <c r="A98" s="138"/>
      <c r="B98" s="115"/>
      <c r="C98" s="662" t="s">
        <v>64</v>
      </c>
      <c r="D98" s="855"/>
      <c r="E98" s="862"/>
      <c r="F98" s="711"/>
      <c r="G98" s="862"/>
      <c r="H98" s="886"/>
      <c r="I98" s="887"/>
      <c r="J98" s="119"/>
      <c r="K98" s="855"/>
      <c r="L98" s="862"/>
      <c r="M98" s="829"/>
      <c r="N98" s="923">
        <f>K98*M98</f>
        <v>0</v>
      </c>
      <c r="O98" s="923"/>
      <c r="P98" s="119"/>
      <c r="Q98" s="854">
        <f>$G$54</f>
        <v>0</v>
      </c>
      <c r="R98" s="868"/>
      <c r="S98" s="868"/>
      <c r="T98" s="862"/>
      <c r="U98" s="343" t="s">
        <v>52</v>
      </c>
      <c r="V98" s="328"/>
      <c r="W98" s="158"/>
      <c r="X98"/>
      <c r="Y98"/>
      <c r="Z98"/>
      <c r="AA98"/>
    </row>
    <row r="99" spans="1:29" s="119" customFormat="1" ht="24" customHeight="1" x14ac:dyDescent="0.35">
      <c r="A99" s="138"/>
      <c r="B99" s="115"/>
      <c r="C99" s="798"/>
      <c r="D99" s="810" t="s">
        <v>156</v>
      </c>
      <c r="E99" s="799"/>
      <c r="F99" s="862"/>
      <c r="G99" s="862"/>
      <c r="H99" s="808"/>
      <c r="K99" s="808"/>
      <c r="L99" s="862"/>
      <c r="N99" s="799"/>
      <c r="O99" s="799"/>
      <c r="Q99" s="854"/>
      <c r="R99" s="896"/>
      <c r="S99" s="896"/>
      <c r="T99" s="799"/>
      <c r="U99" s="800" t="s">
        <v>52</v>
      </c>
      <c r="X99" s="80"/>
      <c r="Y99" s="80"/>
      <c r="Z99" s="80"/>
      <c r="AA99" s="80"/>
    </row>
    <row r="100" spans="1:29" s="159" customFormat="1" ht="19.5" customHeight="1" x14ac:dyDescent="0.35">
      <c r="A100" s="138"/>
      <c r="B100" s="115"/>
      <c r="C100" s="662" t="s">
        <v>135</v>
      </c>
      <c r="D100" s="855"/>
      <c r="E100" s="862"/>
      <c r="F100" s="711"/>
      <c r="G100" s="862"/>
      <c r="H100" s="886"/>
      <c r="I100" s="887"/>
      <c r="J100" s="119"/>
      <c r="K100" s="855"/>
      <c r="L100" s="862"/>
      <c r="M100" s="829"/>
      <c r="N100" s="923">
        <f>K100*M100</f>
        <v>0</v>
      </c>
      <c r="O100" s="923"/>
      <c r="P100" s="119"/>
      <c r="Q100" s="854">
        <f>$G$54</f>
        <v>0</v>
      </c>
      <c r="R100" s="868"/>
      <c r="S100" s="868"/>
      <c r="T100" s="862"/>
      <c r="U100" s="343" t="s">
        <v>52</v>
      </c>
      <c r="V100" s="328"/>
      <c r="W100" s="158"/>
      <c r="X100"/>
      <c r="Y100"/>
      <c r="Z100"/>
      <c r="AA100"/>
    </row>
    <row r="101" spans="1:29" s="475" customFormat="1" ht="11.15" customHeight="1" x14ac:dyDescent="0.35">
      <c r="A101" s="166"/>
      <c r="B101" s="472"/>
      <c r="C101" s="801"/>
      <c r="D101" s="807"/>
      <c r="E101" s="803"/>
      <c r="F101" s="862"/>
      <c r="G101" s="862"/>
      <c r="H101" s="804"/>
      <c r="K101" s="804"/>
      <c r="L101" s="862"/>
      <c r="N101" s="803"/>
      <c r="O101" s="660"/>
      <c r="Q101" s="854"/>
      <c r="R101" s="896"/>
      <c r="S101" s="896"/>
      <c r="T101" s="803"/>
      <c r="U101" s="805"/>
      <c r="X101" s="806"/>
      <c r="Y101" s="806"/>
      <c r="Z101" s="806"/>
      <c r="AA101" s="806"/>
    </row>
    <row r="102" spans="1:29" s="159" customFormat="1" ht="19.5" customHeight="1" x14ac:dyDescent="0.35">
      <c r="A102" s="138"/>
      <c r="B102" s="115"/>
      <c r="C102" s="662" t="s">
        <v>157</v>
      </c>
      <c r="D102" s="855"/>
      <c r="E102" s="862"/>
      <c r="F102" s="711"/>
      <c r="G102" s="862"/>
      <c r="H102" s="886"/>
      <c r="I102" s="887"/>
      <c r="J102" s="119"/>
      <c r="K102" s="855"/>
      <c r="L102" s="862"/>
      <c r="M102" s="829"/>
      <c r="N102" s="923">
        <f>K102*M102</f>
        <v>0</v>
      </c>
      <c r="O102" s="923"/>
      <c r="P102" s="119"/>
      <c r="Q102" s="854">
        <f>$G$54</f>
        <v>0</v>
      </c>
      <c r="R102" s="868"/>
      <c r="S102" s="868"/>
      <c r="T102" s="862"/>
      <c r="U102" s="343" t="s">
        <v>52</v>
      </c>
      <c r="V102" s="328"/>
      <c r="W102" s="158"/>
      <c r="X102"/>
      <c r="Y102"/>
      <c r="Z102"/>
      <c r="AA102"/>
    </row>
    <row r="103" spans="1:29" s="159" customFormat="1" ht="18.649999999999999" customHeight="1" x14ac:dyDescent="0.35">
      <c r="A103" s="862"/>
      <c r="B103" s="862"/>
      <c r="C103" s="862"/>
      <c r="D103" s="862"/>
      <c r="E103" s="862"/>
      <c r="F103" s="862"/>
      <c r="G103" s="862"/>
      <c r="H103" s="862"/>
      <c r="I103" s="862"/>
      <c r="J103" s="862"/>
      <c r="K103" s="862"/>
      <c r="L103" s="862"/>
      <c r="M103" s="862"/>
      <c r="N103" s="862"/>
      <c r="O103" s="862"/>
      <c r="P103" s="862"/>
      <c r="Q103" s="862"/>
      <c r="R103" s="862"/>
      <c r="S103" s="862"/>
      <c r="T103" s="862"/>
      <c r="U103" s="344" t="str">
        <f>IF(G338="X",D338,"")</f>
        <v/>
      </c>
      <c r="V103" s="343"/>
      <c r="W103" s="343"/>
      <c r="X103" s="328"/>
      <c r="Y103" s="158"/>
      <c r="Z103"/>
      <c r="AA103"/>
      <c r="AB103"/>
      <c r="AC103"/>
    </row>
    <row r="104" spans="1:29" s="129" customFormat="1" ht="25" customHeight="1" thickBot="1" x14ac:dyDescent="0.4">
      <c r="A104" s="138"/>
      <c r="B104" s="115"/>
      <c r="C104" s="382"/>
      <c r="D104" s="938" t="s">
        <v>158</v>
      </c>
      <c r="E104" s="938"/>
      <c r="F104" s="938"/>
      <c r="G104" s="938"/>
      <c r="H104" s="938"/>
      <c r="I104" s="938"/>
      <c r="J104" s="862"/>
      <c r="K104" s="862"/>
      <c r="L104" s="862"/>
      <c r="M104" s="862"/>
      <c r="N104" s="862"/>
      <c r="O104" s="862"/>
      <c r="P104" s="862"/>
      <c r="Q104" s="862"/>
      <c r="R104" s="862"/>
      <c r="S104" s="862"/>
      <c r="T104" s="380"/>
      <c r="U104" s="331"/>
      <c r="V104" s="331"/>
      <c r="W104" s="331"/>
      <c r="X104" s="331"/>
      <c r="Z104"/>
      <c r="AA104"/>
      <c r="AB104"/>
      <c r="AC104"/>
    </row>
    <row r="105" spans="1:29" s="97" customFormat="1" ht="53.15" customHeight="1" thickTop="1" x14ac:dyDescent="0.35">
      <c r="A105" s="138"/>
      <c r="B105" s="115"/>
      <c r="C105" s="382"/>
      <c r="D105" s="865"/>
      <c r="E105" s="899"/>
      <c r="F105" s="899"/>
      <c r="G105" s="899"/>
      <c r="H105" s="899"/>
      <c r="I105" s="899"/>
      <c r="J105" s="899"/>
      <c r="K105" s="899"/>
      <c r="L105" s="899"/>
      <c r="M105" s="899"/>
      <c r="N105" s="899"/>
      <c r="O105" s="899"/>
      <c r="P105" s="899"/>
      <c r="Q105" s="866"/>
      <c r="R105" s="862"/>
      <c r="S105" s="862"/>
      <c r="T105" s="380"/>
      <c r="U105" s="341"/>
      <c r="V105" s="341"/>
      <c r="W105" s="341"/>
      <c r="X105" s="341"/>
      <c r="Y105" s="96"/>
      <c r="Z105"/>
      <c r="AA105"/>
      <c r="AB105"/>
      <c r="AC105"/>
    </row>
    <row r="106" spans="1:29" s="159" customFormat="1" ht="18" customHeight="1" x14ac:dyDescent="0.35">
      <c r="A106" s="138"/>
      <c r="B106" s="115"/>
      <c r="C106" s="382"/>
      <c r="D106" s="653"/>
      <c r="E106" s="653"/>
      <c r="F106" s="654"/>
      <c r="G106" s="862"/>
      <c r="H106" s="862"/>
      <c r="I106" s="862"/>
      <c r="J106" s="862"/>
      <c r="K106" s="862"/>
      <c r="L106" s="862"/>
      <c r="M106" s="862"/>
      <c r="N106" s="862"/>
      <c r="O106" s="862"/>
      <c r="P106" s="862"/>
      <c r="Q106" s="862"/>
      <c r="R106" s="862"/>
      <c r="S106" s="862"/>
      <c r="T106" s="380"/>
      <c r="U106" s="343"/>
      <c r="V106" s="328"/>
      <c r="W106" s="328"/>
      <c r="X106" s="328"/>
      <c r="Y106" s="158"/>
      <c r="Z106"/>
      <c r="AA106"/>
      <c r="AB106"/>
      <c r="AC106"/>
    </row>
    <row r="107" spans="1:29" s="159" customFormat="1" ht="22" customHeight="1" x14ac:dyDescent="0.35">
      <c r="A107" s="138"/>
      <c r="B107" s="115"/>
      <c r="C107" s="379" t="s">
        <v>170</v>
      </c>
      <c r="D107" s="827" t="s">
        <v>171</v>
      </c>
      <c r="E107" s="653"/>
      <c r="F107" s="654"/>
      <c r="G107" s="862"/>
      <c r="H107" s="862"/>
      <c r="I107" s="862"/>
      <c r="J107" s="862"/>
      <c r="K107" s="862"/>
      <c r="L107" s="862"/>
      <c r="M107" s="862"/>
      <c r="N107" s="862"/>
      <c r="O107" s="862"/>
      <c r="P107" s="862"/>
      <c r="Q107" s="862"/>
      <c r="R107" s="862"/>
      <c r="S107" s="862"/>
      <c r="T107" s="380"/>
      <c r="U107" s="343"/>
      <c r="V107" s="328"/>
      <c r="W107" s="328"/>
      <c r="X107" s="328"/>
      <c r="Y107" s="158"/>
      <c r="Z107"/>
      <c r="AA107"/>
      <c r="AB107"/>
      <c r="AC107"/>
    </row>
    <row r="108" spans="1:29" s="159" customFormat="1" ht="89.15" customHeight="1" x14ac:dyDescent="0.35">
      <c r="A108" s="138"/>
      <c r="B108" s="115"/>
      <c r="C108" s="379"/>
      <c r="D108" s="902" t="s">
        <v>172</v>
      </c>
      <c r="E108" s="902"/>
      <c r="F108" s="902"/>
      <c r="G108" s="902"/>
      <c r="H108" s="902"/>
      <c r="I108" s="902"/>
      <c r="J108" s="902"/>
      <c r="K108" s="902"/>
      <c r="L108" s="902"/>
      <c r="M108" s="902"/>
      <c r="N108" s="902"/>
      <c r="O108" s="902"/>
      <c r="P108" s="902"/>
      <c r="Q108" s="902"/>
      <c r="R108" s="902"/>
      <c r="S108" s="862"/>
      <c r="T108" s="380"/>
      <c r="U108" s="343"/>
      <c r="V108" s="328"/>
      <c r="W108" s="328"/>
      <c r="X108" s="328"/>
      <c r="Y108" s="158"/>
      <c r="Z108"/>
      <c r="AA108"/>
      <c r="AB108"/>
      <c r="AC108"/>
    </row>
    <row r="109" spans="1:29" s="159" customFormat="1" ht="59.15" customHeight="1" x14ac:dyDescent="0.35">
      <c r="A109" s="138"/>
      <c r="B109" s="115"/>
      <c r="C109" s="862"/>
      <c r="D109" s="836" t="s">
        <v>150</v>
      </c>
      <c r="E109" s="675"/>
      <c r="F109" s="835" t="s">
        <v>173</v>
      </c>
      <c r="G109" s="835" t="s">
        <v>174</v>
      </c>
      <c r="H109" s="893" t="s">
        <v>175</v>
      </c>
      <c r="I109" s="893"/>
      <c r="J109" s="893"/>
      <c r="K109" s="837"/>
      <c r="L109" s="898" t="s">
        <v>176</v>
      </c>
      <c r="M109" s="898"/>
      <c r="N109" s="838"/>
      <c r="O109" s="898" t="s">
        <v>177</v>
      </c>
      <c r="P109" s="898"/>
      <c r="Q109" s="837"/>
      <c r="R109" s="898" t="s">
        <v>178</v>
      </c>
      <c r="S109" s="898"/>
      <c r="T109" s="862"/>
      <c r="U109" s="344" t="str">
        <f t="shared" ref="U109:U115" si="1">IF(G311="X",D311,"")</f>
        <v/>
      </c>
      <c r="V109" s="343"/>
      <c r="W109" s="343"/>
      <c r="X109" s="328"/>
      <c r="Y109" s="158"/>
      <c r="Z109"/>
      <c r="AA109"/>
      <c r="AB109"/>
      <c r="AC109"/>
    </row>
    <row r="110" spans="1:29" s="159" customFormat="1" ht="19.5" customHeight="1" x14ac:dyDescent="0.35">
      <c r="A110" s="138"/>
      <c r="B110" s="115"/>
      <c r="C110" s="662" t="s">
        <v>59</v>
      </c>
      <c r="D110" s="730"/>
      <c r="E110" s="862"/>
      <c r="F110" s="711"/>
      <c r="G110" s="711"/>
      <c r="H110" s="890"/>
      <c r="I110" s="891"/>
      <c r="J110" s="892"/>
      <c r="K110" s="862"/>
      <c r="L110" s="897"/>
      <c r="M110" s="897"/>
      <c r="N110" s="862"/>
      <c r="O110" s="897"/>
      <c r="P110" s="897"/>
      <c r="Q110" s="862"/>
      <c r="R110" s="897"/>
      <c r="S110" s="897"/>
      <c r="T110" s="380"/>
      <c r="U110" s="344" t="str">
        <f t="shared" si="1"/>
        <v/>
      </c>
      <c r="V110" s="343"/>
      <c r="W110" s="343" t="s">
        <v>52</v>
      </c>
      <c r="X110" s="328"/>
      <c r="Y110" s="158"/>
      <c r="Z110"/>
      <c r="AA110"/>
      <c r="AB110"/>
      <c r="AC110"/>
    </row>
    <row r="111" spans="1:29" s="159" customFormat="1" ht="19.5" customHeight="1" x14ac:dyDescent="0.35">
      <c r="A111" s="138"/>
      <c r="B111" s="115"/>
      <c r="C111" s="662" t="s">
        <v>60</v>
      </c>
      <c r="D111" s="730"/>
      <c r="E111" s="862"/>
      <c r="F111" s="711"/>
      <c r="G111" s="711"/>
      <c r="H111" s="890"/>
      <c r="I111" s="891"/>
      <c r="J111" s="892"/>
      <c r="K111" s="862"/>
      <c r="L111" s="897"/>
      <c r="M111" s="897"/>
      <c r="N111" s="862"/>
      <c r="O111" s="897"/>
      <c r="P111" s="897"/>
      <c r="Q111" s="862"/>
      <c r="R111" s="897"/>
      <c r="S111" s="897"/>
      <c r="T111" s="380"/>
      <c r="U111" s="344" t="str">
        <f t="shared" si="1"/>
        <v/>
      </c>
      <c r="V111" s="343"/>
      <c r="W111" s="343" t="s">
        <v>52</v>
      </c>
      <c r="X111" s="328"/>
      <c r="Y111" s="158"/>
      <c r="Z111"/>
      <c r="AA111"/>
      <c r="AB111"/>
      <c r="AC111"/>
    </row>
    <row r="112" spans="1:29" s="159" customFormat="1" ht="19.5" customHeight="1" x14ac:dyDescent="0.35">
      <c r="A112" s="138"/>
      <c r="B112" s="115"/>
      <c r="C112" s="662" t="s">
        <v>61</v>
      </c>
      <c r="D112" s="730"/>
      <c r="E112" s="862"/>
      <c r="F112" s="711"/>
      <c r="G112" s="711"/>
      <c r="H112" s="890"/>
      <c r="I112" s="891"/>
      <c r="J112" s="892"/>
      <c r="K112" s="862"/>
      <c r="L112" s="897"/>
      <c r="M112" s="897"/>
      <c r="N112" s="862"/>
      <c r="O112" s="897"/>
      <c r="P112" s="897"/>
      <c r="Q112" s="862"/>
      <c r="R112" s="897"/>
      <c r="S112" s="897"/>
      <c r="T112" s="380"/>
      <c r="U112" s="344" t="str">
        <f t="shared" si="1"/>
        <v/>
      </c>
      <c r="V112" s="343"/>
      <c r="W112" s="343" t="s">
        <v>52</v>
      </c>
      <c r="X112" s="328"/>
      <c r="Y112" s="158"/>
      <c r="Z112"/>
      <c r="AA112"/>
      <c r="AB112"/>
      <c r="AC112"/>
    </row>
    <row r="113" spans="1:32" s="159" customFormat="1" ht="19.5" customHeight="1" x14ac:dyDescent="0.35">
      <c r="A113" s="138"/>
      <c r="B113" s="115"/>
      <c r="C113" s="662" t="s">
        <v>62</v>
      </c>
      <c r="D113" s="730"/>
      <c r="E113" s="862"/>
      <c r="F113" s="711"/>
      <c r="G113" s="711"/>
      <c r="H113" s="890"/>
      <c r="I113" s="891"/>
      <c r="J113" s="892"/>
      <c r="K113" s="862"/>
      <c r="L113" s="897"/>
      <c r="M113" s="897"/>
      <c r="N113" s="862"/>
      <c r="O113" s="897"/>
      <c r="P113" s="897"/>
      <c r="Q113" s="862"/>
      <c r="R113" s="897"/>
      <c r="S113" s="897"/>
      <c r="T113" s="380"/>
      <c r="U113" s="344" t="str">
        <f t="shared" si="1"/>
        <v/>
      </c>
      <c r="V113" s="343"/>
      <c r="W113" s="343" t="s">
        <v>52</v>
      </c>
      <c r="X113" s="328"/>
      <c r="Y113" s="158"/>
      <c r="Z113"/>
      <c r="AA113"/>
      <c r="AB113"/>
      <c r="AC113"/>
    </row>
    <row r="114" spans="1:32" s="159" customFormat="1" ht="19.5" customHeight="1" x14ac:dyDescent="0.35">
      <c r="A114" s="138"/>
      <c r="B114" s="115"/>
      <c r="C114" s="662" t="s">
        <v>64</v>
      </c>
      <c r="D114" s="730"/>
      <c r="E114" s="862"/>
      <c r="F114" s="711"/>
      <c r="G114" s="711"/>
      <c r="H114" s="890"/>
      <c r="I114" s="891"/>
      <c r="J114" s="892"/>
      <c r="K114" s="862"/>
      <c r="L114" s="897"/>
      <c r="M114" s="897"/>
      <c r="N114" s="862"/>
      <c r="O114" s="897"/>
      <c r="P114" s="897"/>
      <c r="Q114" s="862"/>
      <c r="R114" s="897"/>
      <c r="S114" s="897"/>
      <c r="T114" s="380"/>
      <c r="U114" s="344" t="str">
        <f t="shared" si="1"/>
        <v/>
      </c>
      <c r="V114" s="343"/>
      <c r="W114" s="343" t="s">
        <v>52</v>
      </c>
      <c r="X114" s="328"/>
      <c r="Y114" s="158"/>
      <c r="Z114"/>
      <c r="AA114"/>
      <c r="AB114"/>
      <c r="AC114"/>
    </row>
    <row r="115" spans="1:32" s="129" customFormat="1" ht="19.5" customHeight="1" thickBot="1" x14ac:dyDescent="0.4">
      <c r="A115" s="138"/>
      <c r="B115" s="115"/>
      <c r="C115" s="662" t="s">
        <v>135</v>
      </c>
      <c r="D115" s="730"/>
      <c r="E115" s="862"/>
      <c r="F115" s="711"/>
      <c r="G115" s="711"/>
      <c r="H115" s="890"/>
      <c r="I115" s="891"/>
      <c r="J115" s="892"/>
      <c r="K115" s="862"/>
      <c r="L115" s="897"/>
      <c r="M115" s="897"/>
      <c r="N115" s="862"/>
      <c r="O115" s="897"/>
      <c r="P115" s="897"/>
      <c r="Q115" s="862"/>
      <c r="R115" s="897"/>
      <c r="S115" s="897"/>
      <c r="T115" s="380"/>
      <c r="U115" s="344" t="str">
        <f t="shared" si="1"/>
        <v/>
      </c>
      <c r="V115" s="343"/>
      <c r="W115" s="343"/>
      <c r="X115" s="331"/>
      <c r="Z115"/>
      <c r="AA115"/>
      <c r="AB115"/>
      <c r="AC115"/>
    </row>
    <row r="116" spans="1:32" s="97" customFormat="1" ht="14.5" customHeight="1" thickTop="1" x14ac:dyDescent="0.35">
      <c r="A116" s="862"/>
      <c r="B116" s="862"/>
      <c r="C116" s="662"/>
      <c r="D116" s="847" t="s">
        <v>156</v>
      </c>
      <c r="E116" s="862"/>
      <c r="F116" s="847"/>
      <c r="G116" s="847"/>
      <c r="H116" s="847"/>
      <c r="I116" s="862"/>
      <c r="J116" s="862"/>
      <c r="K116" s="862"/>
      <c r="L116" s="847"/>
      <c r="M116" s="826"/>
      <c r="N116" s="862"/>
      <c r="O116" s="896"/>
      <c r="P116" s="896"/>
      <c r="Q116" s="862"/>
      <c r="R116" s="896"/>
      <c r="S116" s="896"/>
      <c r="T116" s="862"/>
      <c r="U116" s="341"/>
      <c r="V116" s="341"/>
      <c r="W116" s="341"/>
      <c r="X116" s="341"/>
      <c r="Y116" s="96"/>
      <c r="Z116"/>
      <c r="AA116"/>
      <c r="AB116"/>
      <c r="AC116"/>
    </row>
    <row r="117" spans="1:32" s="159" customFormat="1" ht="19.5" customHeight="1" x14ac:dyDescent="0.35">
      <c r="A117" s="138"/>
      <c r="B117" s="115"/>
      <c r="C117" s="662" t="s">
        <v>157</v>
      </c>
      <c r="D117" s="730"/>
      <c r="E117" s="862"/>
      <c r="F117" s="711"/>
      <c r="G117" s="711"/>
      <c r="H117" s="894"/>
      <c r="I117" s="895"/>
      <c r="J117" s="895"/>
      <c r="K117" s="862"/>
      <c r="L117" s="897"/>
      <c r="M117" s="897"/>
      <c r="N117" s="862"/>
      <c r="O117" s="897"/>
      <c r="P117" s="897"/>
      <c r="Q117" s="862"/>
      <c r="R117" s="897"/>
      <c r="S117" s="897"/>
      <c r="T117" s="380"/>
      <c r="U117" s="328"/>
      <c r="V117" s="328"/>
      <c r="W117" s="328"/>
      <c r="X117" s="328"/>
      <c r="Y117" s="158"/>
      <c r="Z117"/>
      <c r="AA117"/>
      <c r="AB117"/>
      <c r="AC117"/>
    </row>
    <row r="118" spans="1:32" s="159" customFormat="1" ht="19.5" customHeight="1" x14ac:dyDescent="0.35">
      <c r="A118" s="138"/>
      <c r="B118" s="115"/>
      <c r="C118" s="662" t="s">
        <v>179</v>
      </c>
      <c r="D118" s="730"/>
      <c r="E118" s="862"/>
      <c r="F118" s="711"/>
      <c r="G118" s="711"/>
      <c r="H118" s="894"/>
      <c r="I118" s="895"/>
      <c r="J118" s="895"/>
      <c r="K118" s="862"/>
      <c r="L118" s="897"/>
      <c r="M118" s="897"/>
      <c r="N118" s="862"/>
      <c r="O118" s="897"/>
      <c r="P118" s="897"/>
      <c r="Q118" s="862"/>
      <c r="R118" s="897"/>
      <c r="S118" s="897"/>
      <c r="T118" s="380"/>
      <c r="U118" s="343" t="e">
        <f>CONCATENATE(U119,W119,U120,W120,U121,W121,#REF!,#REF!,#REF!,#REF!,#REF!)</f>
        <v>#REF!</v>
      </c>
      <c r="V118" s="343"/>
      <c r="W118" s="343"/>
      <c r="X118" s="328"/>
      <c r="Y118" s="158"/>
      <c r="Z118"/>
      <c r="AA118"/>
      <c r="AB118"/>
      <c r="AC118"/>
    </row>
    <row r="119" spans="1:32" s="159" customFormat="1" ht="12.75" customHeight="1" x14ac:dyDescent="0.35">
      <c r="A119" s="138"/>
      <c r="B119" s="115"/>
      <c r="C119" s="382"/>
      <c r="D119" s="653"/>
      <c r="E119" s="653"/>
      <c r="F119" s="862"/>
      <c r="G119" s="862"/>
      <c r="H119" s="862"/>
      <c r="I119" s="862"/>
      <c r="J119" s="862"/>
      <c r="K119" s="862"/>
      <c r="L119" s="862"/>
      <c r="M119" s="862"/>
      <c r="N119" s="862"/>
      <c r="O119" s="862"/>
      <c r="P119" s="862"/>
      <c r="Q119" s="862"/>
      <c r="R119" s="862"/>
      <c r="S119" s="862"/>
      <c r="T119" s="380"/>
      <c r="U119" s="344" t="str">
        <f>IF(G321="X",D321,"")</f>
        <v/>
      </c>
      <c r="V119" s="343"/>
      <c r="W119" s="343" t="s">
        <v>52</v>
      </c>
      <c r="X119" s="328"/>
      <c r="Y119" s="158"/>
      <c r="Z119"/>
      <c r="AA119"/>
      <c r="AB119"/>
      <c r="AC119"/>
    </row>
    <row r="120" spans="1:32" s="159" customFormat="1" ht="13" customHeight="1" x14ac:dyDescent="0.35">
      <c r="A120" s="138"/>
      <c r="B120" s="115"/>
      <c r="C120" s="382"/>
      <c r="D120" s="955" t="s">
        <v>158</v>
      </c>
      <c r="E120" s="955"/>
      <c r="F120" s="955"/>
      <c r="G120" s="955"/>
      <c r="H120" s="955"/>
      <c r="I120" s="955"/>
      <c r="J120" s="862"/>
      <c r="K120" s="862"/>
      <c r="L120" s="862"/>
      <c r="M120" s="862"/>
      <c r="N120" s="862"/>
      <c r="O120" s="862"/>
      <c r="P120" s="862"/>
      <c r="Q120" s="862"/>
      <c r="R120" s="862"/>
      <c r="S120" s="862"/>
      <c r="T120" s="380"/>
      <c r="U120" s="344" t="str">
        <f>IF(G322="X",D322,"")</f>
        <v/>
      </c>
      <c r="V120" s="343"/>
      <c r="W120" s="343" t="s">
        <v>52</v>
      </c>
      <c r="X120" s="328"/>
      <c r="Y120" s="158"/>
      <c r="Z120"/>
      <c r="AA120"/>
      <c r="AB120"/>
      <c r="AC120"/>
    </row>
    <row r="121" spans="1:32" s="159" customFormat="1" ht="56.15" customHeight="1" x14ac:dyDescent="0.35">
      <c r="A121" s="138"/>
      <c r="B121" s="115"/>
      <c r="C121" s="382"/>
      <c r="D121" s="865"/>
      <c r="E121" s="899"/>
      <c r="F121" s="899"/>
      <c r="G121" s="899"/>
      <c r="H121" s="899"/>
      <c r="I121" s="899"/>
      <c r="J121" s="899"/>
      <c r="K121" s="899"/>
      <c r="L121" s="899"/>
      <c r="M121" s="899"/>
      <c r="N121" s="899"/>
      <c r="O121" s="899"/>
      <c r="P121" s="899"/>
      <c r="Q121" s="866"/>
      <c r="R121" s="862"/>
      <c r="S121" s="862"/>
      <c r="T121" s="380"/>
      <c r="U121" s="344" t="str">
        <f>IF(G323="X",D323,"")</f>
        <v/>
      </c>
      <c r="V121" s="343"/>
      <c r="W121" s="343" t="s">
        <v>52</v>
      </c>
      <c r="X121" s="328"/>
      <c r="Y121" s="158"/>
      <c r="Z121"/>
      <c r="AA121"/>
      <c r="AB121"/>
      <c r="AC121"/>
    </row>
    <row r="122" spans="1:32" s="159" customFormat="1" ht="15.5" x14ac:dyDescent="0.35">
      <c r="A122" s="862"/>
      <c r="B122" s="862"/>
      <c r="C122" s="862"/>
      <c r="D122" s="862"/>
      <c r="E122" s="862"/>
      <c r="F122" s="862"/>
      <c r="G122" s="862"/>
      <c r="H122" s="862"/>
      <c r="I122" s="862"/>
      <c r="J122" s="862"/>
      <c r="K122" s="862"/>
      <c r="L122" s="862"/>
      <c r="M122" s="862"/>
      <c r="N122" s="862"/>
      <c r="O122" s="862"/>
      <c r="P122" s="862"/>
      <c r="Q122" s="862"/>
      <c r="R122" s="862"/>
      <c r="S122" s="862"/>
      <c r="T122" s="862"/>
      <c r="U122" s="343" t="e">
        <f>CONCATENATE(#REF!,#REF!,U288,W288,U289,W289,U290,W290,U291)</f>
        <v>#REF!</v>
      </c>
      <c r="V122" s="343"/>
      <c r="W122" s="343"/>
      <c r="X122" s="328"/>
      <c r="Y122" s="158"/>
      <c r="Z122"/>
      <c r="AA122"/>
      <c r="AB122"/>
      <c r="AC122"/>
    </row>
    <row r="123" spans="1:32" s="138" customFormat="1" ht="36" customHeight="1" x14ac:dyDescent="0.35">
      <c r="A123" s="276"/>
      <c r="B123" s="172" t="s">
        <v>3</v>
      </c>
      <c r="C123" s="242" t="s">
        <v>180</v>
      </c>
      <c r="D123" s="276" t="s">
        <v>181</v>
      </c>
      <c r="E123" s="173"/>
      <c r="F123" s="173"/>
      <c r="G123" s="173"/>
      <c r="H123" s="173"/>
      <c r="I123" s="173"/>
      <c r="J123" s="173"/>
      <c r="K123" s="174"/>
      <c r="L123" s="171"/>
      <c r="M123" s="171"/>
      <c r="N123" s="171"/>
      <c r="O123" s="171"/>
      <c r="P123" s="171"/>
      <c r="Q123" s="171"/>
      <c r="R123" s="171"/>
      <c r="S123" s="171"/>
      <c r="T123" s="171"/>
      <c r="U123" s="344" t="str">
        <f>IF(G174="X",D174,"")</f>
        <v/>
      </c>
      <c r="V123" s="343"/>
      <c r="W123" s="343" t="s">
        <v>52</v>
      </c>
      <c r="X123" s="333"/>
      <c r="Z123"/>
      <c r="AA123"/>
      <c r="AB123"/>
      <c r="AC123"/>
      <c r="AD123"/>
      <c r="AE123"/>
      <c r="AF123"/>
    </row>
    <row r="124" spans="1:32" s="138" customFormat="1" ht="24" customHeight="1" x14ac:dyDescent="0.35">
      <c r="A124" s="380"/>
      <c r="B124" s="381" t="s">
        <v>3</v>
      </c>
      <c r="C124" s="382"/>
      <c r="D124" s="383" t="s">
        <v>182</v>
      </c>
      <c r="E124" s="384"/>
      <c r="F124" s="385"/>
      <c r="G124" s="367"/>
      <c r="H124" s="367"/>
      <c r="I124" s="367"/>
      <c r="J124" s="380"/>
      <c r="K124" s="386"/>
      <c r="L124" s="380"/>
      <c r="M124" s="386"/>
      <c r="N124" s="380"/>
      <c r="O124" s="386"/>
      <c r="P124" s="380"/>
      <c r="Q124" s="386"/>
      <c r="R124" s="386"/>
      <c r="S124" s="386"/>
      <c r="T124" s="380"/>
      <c r="U124" s="344" t="str">
        <f>IF(G175="X",D175,"")</f>
        <v/>
      </c>
      <c r="V124" s="343"/>
      <c r="W124" s="343" t="s">
        <v>52</v>
      </c>
      <c r="X124" s="333"/>
      <c r="Z124"/>
      <c r="AA124"/>
      <c r="AB124"/>
      <c r="AC124"/>
      <c r="AD124"/>
      <c r="AE124"/>
      <c r="AF124"/>
    </row>
    <row r="125" spans="1:32" s="138" customFormat="1" ht="36" customHeight="1" x14ac:dyDescent="0.35">
      <c r="A125" s="147"/>
      <c r="B125" s="123"/>
      <c r="C125" s="236" t="s">
        <v>20</v>
      </c>
      <c r="D125" s="124" t="s">
        <v>183</v>
      </c>
      <c r="E125" s="165"/>
      <c r="F125" s="147"/>
      <c r="G125" s="80"/>
      <c r="H125" s="80"/>
      <c r="I125" s="294" t="s">
        <v>24</v>
      </c>
      <c r="J125" s="149"/>
      <c r="K125" s="149"/>
      <c r="L125" s="149"/>
      <c r="M125" s="147"/>
      <c r="N125" s="147"/>
      <c r="O125" s="147"/>
      <c r="P125" s="149"/>
      <c r="Q125" s="147"/>
      <c r="R125" s="147"/>
      <c r="S125" s="147"/>
      <c r="T125" s="147"/>
      <c r="U125" s="344" t="str">
        <f>IF(G176="X",D176,"")</f>
        <v/>
      </c>
      <c r="V125" s="343"/>
      <c r="W125" s="343" t="s">
        <v>52</v>
      </c>
      <c r="X125" s="333"/>
      <c r="Z125"/>
      <c r="AA125"/>
      <c r="AB125"/>
      <c r="AC125"/>
      <c r="AD125"/>
      <c r="AE125"/>
      <c r="AF125"/>
    </row>
    <row r="126" spans="1:32" s="138" customFormat="1" ht="16" customHeight="1" x14ac:dyDescent="0.35">
      <c r="A126" s="119"/>
      <c r="B126" s="153"/>
      <c r="C126" s="241"/>
      <c r="D126" s="929" t="s">
        <v>184</v>
      </c>
      <c r="E126" s="929"/>
      <c r="F126" s="929"/>
      <c r="G126" s="929"/>
      <c r="H126" s="80"/>
      <c r="I126" s="878"/>
      <c r="J126" s="878"/>
      <c r="K126" s="878"/>
      <c r="L126" s="878"/>
      <c r="M126" s="878"/>
      <c r="N126" s="878"/>
      <c r="O126" s="878"/>
      <c r="P126" s="175"/>
      <c r="Q126" s="119"/>
      <c r="R126" s="119"/>
      <c r="S126" s="119"/>
      <c r="T126" s="119"/>
      <c r="U126" s="344" t="str">
        <f>IF(G177="X",D177,"")</f>
        <v/>
      </c>
      <c r="V126" s="333"/>
      <c r="W126" s="343"/>
      <c r="X126" s="333"/>
      <c r="Z126"/>
      <c r="AA126"/>
      <c r="AB126"/>
      <c r="AC126"/>
      <c r="AD126"/>
      <c r="AE126"/>
      <c r="AF126"/>
    </row>
    <row r="127" spans="1:32" s="129" customFormat="1" ht="19.5" customHeight="1" thickBot="1" x14ac:dyDescent="0.4">
      <c r="A127" s="119"/>
      <c r="B127" s="153"/>
      <c r="C127" s="241"/>
      <c r="D127" s="917"/>
      <c r="E127" s="918"/>
      <c r="F127" s="918"/>
      <c r="G127" s="919"/>
      <c r="H127" s="119"/>
      <c r="I127" s="878"/>
      <c r="J127" s="878"/>
      <c r="K127" s="878"/>
      <c r="L127" s="878"/>
      <c r="M127" s="878"/>
      <c r="N127" s="878"/>
      <c r="O127" s="878"/>
      <c r="P127" s="175"/>
      <c r="Q127" s="119"/>
      <c r="R127" s="119"/>
      <c r="S127" s="119"/>
      <c r="T127" s="119"/>
      <c r="U127" s="331"/>
      <c r="V127" s="331"/>
      <c r="W127" s="331"/>
      <c r="X127" s="331"/>
      <c r="Z127"/>
      <c r="AA127"/>
      <c r="AB127"/>
      <c r="AC127"/>
      <c r="AD127"/>
      <c r="AE127"/>
      <c r="AF127"/>
    </row>
    <row r="128" spans="1:32" s="135" customFormat="1" ht="19.5" customHeight="1" thickTop="1" x14ac:dyDescent="0.35">
      <c r="A128" s="119"/>
      <c r="B128" s="153"/>
      <c r="C128" s="241"/>
      <c r="D128" s="204"/>
      <c r="E128" s="155"/>
      <c r="F128" s="119"/>
      <c r="G128" s="119"/>
      <c r="H128" s="119"/>
      <c r="I128" s="175"/>
      <c r="J128" s="175"/>
      <c r="K128" s="175"/>
      <c r="L128" s="175"/>
      <c r="M128" s="175"/>
      <c r="N128" s="175"/>
      <c r="O128" s="175"/>
      <c r="P128" s="175"/>
      <c r="Q128" s="119"/>
      <c r="R128" s="119"/>
      <c r="S128" s="119"/>
      <c r="T128" s="119"/>
      <c r="U128" s="340"/>
      <c r="V128" s="340"/>
      <c r="W128" s="340"/>
      <c r="X128" s="340"/>
      <c r="Z128"/>
      <c r="AA128"/>
      <c r="AB128"/>
      <c r="AC128"/>
      <c r="AD128"/>
      <c r="AE128"/>
      <c r="AF128"/>
    </row>
    <row r="129" spans="1:32" s="138" customFormat="1" ht="36" customHeight="1" x14ac:dyDescent="0.35">
      <c r="A129" s="119"/>
      <c r="B129" s="123"/>
      <c r="C129" s="236" t="s">
        <v>22</v>
      </c>
      <c r="D129" s="124" t="s">
        <v>185</v>
      </c>
      <c r="E129" s="155"/>
      <c r="F129" s="119"/>
      <c r="G129" s="119"/>
      <c r="H129" s="119"/>
      <c r="I129" s="294" t="s">
        <v>24</v>
      </c>
      <c r="J129" s="149"/>
      <c r="K129" s="149"/>
      <c r="L129" s="149"/>
      <c r="M129" s="147"/>
      <c r="N129" s="147"/>
      <c r="O129" s="147"/>
      <c r="P129" s="175"/>
      <c r="Q129" s="119"/>
      <c r="R129" s="119"/>
      <c r="S129" s="119"/>
      <c r="T129" s="119"/>
      <c r="U129" s="333"/>
      <c r="V129" s="333"/>
      <c r="W129" s="333"/>
      <c r="X129" s="333"/>
      <c r="Z129"/>
      <c r="AA129"/>
      <c r="AB129"/>
      <c r="AC129"/>
      <c r="AD129"/>
      <c r="AE129"/>
      <c r="AF129"/>
    </row>
    <row r="130" spans="1:32" s="138" customFormat="1" ht="29.25" customHeight="1" x14ac:dyDescent="0.35">
      <c r="A130" s="119"/>
      <c r="B130" s="153"/>
      <c r="C130" s="241"/>
      <c r="D130" s="931" t="s">
        <v>186</v>
      </c>
      <c r="E130" s="931"/>
      <c r="F130" s="931"/>
      <c r="G130" s="931"/>
      <c r="H130" s="119"/>
      <c r="I130" s="878"/>
      <c r="J130" s="878"/>
      <c r="K130" s="878"/>
      <c r="L130" s="878"/>
      <c r="M130" s="878"/>
      <c r="N130" s="878"/>
      <c r="O130" s="878"/>
      <c r="P130" s="175"/>
      <c r="Q130" s="119"/>
      <c r="R130" s="119"/>
      <c r="S130" s="119"/>
      <c r="T130" s="119"/>
      <c r="U130" s="333"/>
      <c r="V130" s="333"/>
      <c r="W130" s="333"/>
      <c r="X130" s="333"/>
      <c r="Z130"/>
      <c r="AA130"/>
      <c r="AB130"/>
      <c r="AC130"/>
      <c r="AD130"/>
      <c r="AE130"/>
      <c r="AF130"/>
    </row>
    <row r="131" spans="1:32" s="138" customFormat="1" ht="19.5" customHeight="1" x14ac:dyDescent="0.35">
      <c r="A131" s="119"/>
      <c r="B131" s="153"/>
      <c r="C131" s="241"/>
      <c r="D131" s="917"/>
      <c r="E131" s="918"/>
      <c r="F131" s="918"/>
      <c r="G131" s="919"/>
      <c r="H131" s="119"/>
      <c r="I131" s="878"/>
      <c r="J131" s="878"/>
      <c r="K131" s="878"/>
      <c r="L131" s="878"/>
      <c r="M131" s="878"/>
      <c r="N131" s="878"/>
      <c r="O131" s="878"/>
      <c r="P131" s="175"/>
      <c r="Q131" s="119"/>
      <c r="R131" s="119"/>
      <c r="S131" s="119"/>
      <c r="T131" s="119"/>
      <c r="U131" s="333"/>
      <c r="V131" s="333"/>
      <c r="W131" s="333"/>
      <c r="X131" s="333"/>
      <c r="Z131"/>
      <c r="AA131"/>
      <c r="AB131"/>
      <c r="AC131"/>
      <c r="AD131"/>
      <c r="AE131"/>
      <c r="AF131"/>
    </row>
    <row r="132" spans="1:32" s="138" customFormat="1" ht="20.25" customHeight="1" x14ac:dyDescent="0.35">
      <c r="A132" s="119"/>
      <c r="B132" s="153"/>
      <c r="C132" s="241"/>
      <c r="D132" s="204"/>
      <c r="E132" s="155"/>
      <c r="F132" s="119"/>
      <c r="G132" s="119"/>
      <c r="H132" s="119"/>
      <c r="I132" s="175"/>
      <c r="J132" s="175"/>
      <c r="K132" s="175"/>
      <c r="L132" s="175"/>
      <c r="M132" s="175"/>
      <c r="N132" s="175"/>
      <c r="O132" s="175"/>
      <c r="P132" s="175"/>
      <c r="Q132" s="119"/>
      <c r="R132" s="119"/>
      <c r="S132" s="119"/>
      <c r="T132" s="119"/>
      <c r="U132" s="333"/>
      <c r="V132" s="333"/>
      <c r="W132" s="333"/>
      <c r="X132" s="333"/>
      <c r="Z132"/>
      <c r="AA132"/>
      <c r="AB132"/>
      <c r="AC132"/>
      <c r="AD132"/>
      <c r="AE132"/>
      <c r="AF132"/>
    </row>
    <row r="133" spans="1:32" s="138" customFormat="1" ht="36" customHeight="1" x14ac:dyDescent="0.35">
      <c r="A133" s="119"/>
      <c r="B133" s="153"/>
      <c r="C133" s="236" t="s">
        <v>26</v>
      </c>
      <c r="D133" s="124" t="s">
        <v>187</v>
      </c>
      <c r="E133" s="155"/>
      <c r="F133" s="119"/>
      <c r="G133" s="119"/>
      <c r="H133" s="119"/>
      <c r="I133" s="294" t="s">
        <v>24</v>
      </c>
      <c r="J133" s="149"/>
      <c r="K133" s="149"/>
      <c r="L133" s="149"/>
      <c r="M133" s="147"/>
      <c r="N133" s="147"/>
      <c r="O133" s="147"/>
      <c r="P133" s="175"/>
      <c r="Q133" s="119"/>
      <c r="R133" s="119"/>
      <c r="S133" s="119"/>
      <c r="T133" s="119"/>
      <c r="U133" s="333"/>
      <c r="V133" s="333"/>
      <c r="W133" s="333"/>
      <c r="X133" s="333"/>
      <c r="Z133"/>
      <c r="AA133"/>
      <c r="AB133"/>
      <c r="AC133"/>
      <c r="AD133"/>
      <c r="AE133"/>
      <c r="AF133"/>
    </row>
    <row r="134" spans="1:32" s="129" customFormat="1" ht="50.5" customHeight="1" thickBot="1" x14ac:dyDescent="0.4">
      <c r="A134" s="119"/>
      <c r="B134" s="153"/>
      <c r="C134" s="241"/>
      <c r="D134" s="929" t="s">
        <v>188</v>
      </c>
      <c r="E134" s="929"/>
      <c r="F134" s="929"/>
      <c r="G134" s="929"/>
      <c r="H134" s="119"/>
      <c r="I134" s="878"/>
      <c r="J134" s="878"/>
      <c r="K134" s="878"/>
      <c r="L134" s="878"/>
      <c r="M134" s="878"/>
      <c r="N134" s="878"/>
      <c r="O134" s="878"/>
      <c r="P134" s="175"/>
      <c r="Q134" s="119"/>
      <c r="R134" s="119"/>
      <c r="S134" s="119"/>
      <c r="T134" s="119"/>
      <c r="U134" s="331"/>
      <c r="V134" s="331"/>
      <c r="W134" s="331"/>
      <c r="X134" s="331"/>
      <c r="Z134"/>
      <c r="AA134"/>
      <c r="AB134"/>
      <c r="AC134"/>
      <c r="AD134"/>
      <c r="AE134"/>
      <c r="AF134"/>
    </row>
    <row r="135" spans="1:32" s="135" customFormat="1" ht="19.5" customHeight="1" thickTop="1" x14ac:dyDescent="0.35">
      <c r="A135" s="147"/>
      <c r="B135" s="147"/>
      <c r="C135" s="147"/>
      <c r="D135" s="886"/>
      <c r="E135" s="926"/>
      <c r="F135" s="926"/>
      <c r="G135" s="887"/>
      <c r="H135" s="147"/>
      <c r="I135" s="878"/>
      <c r="J135" s="878"/>
      <c r="K135" s="878"/>
      <c r="L135" s="878"/>
      <c r="M135" s="878"/>
      <c r="N135" s="878"/>
      <c r="O135" s="878"/>
      <c r="P135" s="149"/>
      <c r="Q135" s="147"/>
      <c r="R135" s="147"/>
      <c r="S135" s="147"/>
      <c r="T135" s="147"/>
      <c r="U135" s="340"/>
      <c r="V135" s="340"/>
      <c r="W135" s="340"/>
      <c r="X135" s="340"/>
      <c r="Z135"/>
      <c r="AA135"/>
      <c r="AB135"/>
      <c r="AC135"/>
      <c r="AD135"/>
      <c r="AE135"/>
      <c r="AF135"/>
    </row>
    <row r="136" spans="1:32" s="138" customFormat="1" ht="19" customHeight="1" x14ac:dyDescent="0.35">
      <c r="A136" s="119"/>
      <c r="B136" s="153"/>
      <c r="C136" s="241"/>
      <c r="D136" s="204"/>
      <c r="E136" s="155"/>
      <c r="F136" s="119"/>
      <c r="G136" s="119"/>
      <c r="H136" s="119"/>
      <c r="I136" s="175"/>
      <c r="J136" s="175"/>
      <c r="K136" s="175"/>
      <c r="L136" s="175"/>
      <c r="M136" s="175"/>
      <c r="N136" s="175"/>
      <c r="O136" s="175"/>
      <c r="P136" s="175"/>
      <c r="Q136" s="119"/>
      <c r="R136" s="119"/>
      <c r="S136" s="119"/>
      <c r="T136" s="119"/>
      <c r="U136" s="343" t="str">
        <f>CONCATENATE(U137,W137,U138,W138,U139,W139,U140,W140,U141,W141,U142,W142,U143,W143,U144,W144,U145,W145,U146,W146,U147,W147,U148)</f>
        <v xml:space="preserve">; ; ; ; ; ; ; ; ; ; ; </v>
      </c>
      <c r="V136" s="343"/>
      <c r="W136" s="343"/>
      <c r="X136" s="333"/>
      <c r="Z136"/>
      <c r="AA136"/>
      <c r="AB136"/>
      <c r="AC136"/>
      <c r="AD136"/>
      <c r="AE136"/>
      <c r="AF136"/>
    </row>
    <row r="137" spans="1:32" s="181" customFormat="1" ht="36" customHeight="1" x14ac:dyDescent="0.35">
      <c r="A137" s="119"/>
      <c r="B137" s="153"/>
      <c r="C137" s="236" t="s">
        <v>29</v>
      </c>
      <c r="D137" s="124" t="s">
        <v>189</v>
      </c>
      <c r="E137" s="155"/>
      <c r="F137" s="119"/>
      <c r="G137" s="119"/>
      <c r="H137" s="119"/>
      <c r="I137" s="294" t="s">
        <v>24</v>
      </c>
      <c r="J137" s="149"/>
      <c r="K137" s="149"/>
      <c r="L137" s="149"/>
      <c r="M137" s="147"/>
      <c r="N137" s="147"/>
      <c r="O137" s="147"/>
      <c r="P137" s="175"/>
      <c r="Q137" s="119"/>
      <c r="R137" s="119"/>
      <c r="S137" s="119"/>
      <c r="T137" s="119"/>
      <c r="U137" s="344" t="str">
        <f t="shared" ref="U137:U148" si="2">IF(G181="X",D181,"")</f>
        <v/>
      </c>
      <c r="V137" s="343"/>
      <c r="W137" s="343" t="s">
        <v>52</v>
      </c>
      <c r="X137" s="334"/>
      <c r="Z137"/>
      <c r="AA137"/>
      <c r="AB137"/>
      <c r="AC137"/>
      <c r="AD137"/>
      <c r="AE137"/>
      <c r="AF137"/>
    </row>
    <row r="138" spans="1:32" s="181" customFormat="1" ht="125.5" customHeight="1" x14ac:dyDescent="0.35">
      <c r="A138" s="119"/>
      <c r="B138" s="153"/>
      <c r="C138" s="241"/>
      <c r="D138" s="929" t="s">
        <v>190</v>
      </c>
      <c r="E138" s="929"/>
      <c r="F138" s="929"/>
      <c r="G138" s="929"/>
      <c r="H138" s="119"/>
      <c r="I138" s="930"/>
      <c r="J138" s="930"/>
      <c r="K138" s="930"/>
      <c r="L138" s="930"/>
      <c r="M138" s="930"/>
      <c r="N138" s="930"/>
      <c r="O138" s="930"/>
      <c r="P138" s="175"/>
      <c r="Q138" s="119"/>
      <c r="R138" s="119"/>
      <c r="S138" s="119"/>
      <c r="T138" s="119"/>
      <c r="U138" s="344" t="str">
        <f>IF(G182="X",D182,"")</f>
        <v/>
      </c>
      <c r="V138" s="343"/>
      <c r="W138" s="343" t="s">
        <v>52</v>
      </c>
      <c r="X138" s="334"/>
      <c r="Z138"/>
      <c r="AA138"/>
      <c r="AB138"/>
      <c r="AC138"/>
      <c r="AD138"/>
      <c r="AE138"/>
      <c r="AF138"/>
    </row>
    <row r="139" spans="1:32" s="181" customFormat="1" ht="19.5" customHeight="1" x14ac:dyDescent="0.35">
      <c r="A139" s="147"/>
      <c r="B139" s="147"/>
      <c r="C139" s="147"/>
      <c r="D139" s="917"/>
      <c r="E139" s="918"/>
      <c r="F139" s="918"/>
      <c r="G139" s="919"/>
      <c r="H139" s="147"/>
      <c r="I139" s="930"/>
      <c r="J139" s="930"/>
      <c r="K139" s="930"/>
      <c r="L139" s="930"/>
      <c r="M139" s="930"/>
      <c r="N139" s="930"/>
      <c r="O139" s="930"/>
      <c r="P139" s="149"/>
      <c r="Q139" s="147"/>
      <c r="R139" s="147"/>
      <c r="S139" s="147"/>
      <c r="T139" s="147"/>
      <c r="U139" s="344" t="str">
        <f t="shared" si="2"/>
        <v/>
      </c>
      <c r="V139" s="343"/>
      <c r="W139" s="343" t="s">
        <v>52</v>
      </c>
      <c r="X139" s="334"/>
      <c r="Z139"/>
      <c r="AA139"/>
      <c r="AB139"/>
      <c r="AC139"/>
      <c r="AD139"/>
      <c r="AE139"/>
      <c r="AF139"/>
    </row>
    <row r="140" spans="1:32" s="181" customFormat="1" ht="16" customHeight="1" thickBot="1" x14ac:dyDescent="0.4">
      <c r="A140" s="129"/>
      <c r="B140" s="130"/>
      <c r="C140" s="237"/>
      <c r="D140" s="221"/>
      <c r="E140" s="131"/>
      <c r="F140" s="195"/>
      <c r="G140" s="195"/>
      <c r="H140" s="195"/>
      <c r="I140" s="133"/>
      <c r="J140" s="129"/>
      <c r="K140" s="134"/>
      <c r="L140" s="129"/>
      <c r="M140" s="134"/>
      <c r="N140" s="129"/>
      <c r="O140" s="134"/>
      <c r="P140" s="129"/>
      <c r="Q140" s="134"/>
      <c r="R140" s="134"/>
      <c r="S140" s="134"/>
      <c r="T140" s="129"/>
      <c r="U140" s="344" t="str">
        <f t="shared" si="2"/>
        <v/>
      </c>
      <c r="V140" s="343"/>
      <c r="W140" s="343" t="s">
        <v>52</v>
      </c>
      <c r="X140" s="334"/>
      <c r="Z140"/>
      <c r="AA140"/>
      <c r="AB140"/>
      <c r="AC140"/>
      <c r="AD140"/>
      <c r="AE140"/>
      <c r="AF140"/>
    </row>
    <row r="141" spans="1:32" s="181" customFormat="1" ht="36" customHeight="1" thickTop="1" x14ac:dyDescent="0.35">
      <c r="A141" s="135"/>
      <c r="B141" s="123"/>
      <c r="C141" s="236" t="s">
        <v>32</v>
      </c>
      <c r="D141" s="124" t="s">
        <v>191</v>
      </c>
      <c r="E141" s="196"/>
      <c r="F141" s="136"/>
      <c r="G141" s="136"/>
      <c r="H141" s="136"/>
      <c r="I141" s="197"/>
      <c r="J141" s="135"/>
      <c r="K141" s="135"/>
      <c r="L141" s="135"/>
      <c r="M141" s="135"/>
      <c r="N141" s="135"/>
      <c r="O141" s="135"/>
      <c r="P141" s="135"/>
      <c r="Q141" s="135"/>
      <c r="R141" s="135"/>
      <c r="S141" s="135"/>
      <c r="T141" s="135"/>
      <c r="U141" s="344" t="str">
        <f t="shared" si="2"/>
        <v/>
      </c>
      <c r="V141" s="343"/>
      <c r="W141" s="343" t="s">
        <v>52</v>
      </c>
      <c r="X141" s="334"/>
      <c r="Z141"/>
      <c r="AA141"/>
      <c r="AB141"/>
      <c r="AC141"/>
      <c r="AD141"/>
      <c r="AE141"/>
      <c r="AF141"/>
    </row>
    <row r="142" spans="1:32" s="181" customFormat="1" ht="16" customHeight="1" x14ac:dyDescent="0.35">
      <c r="A142" s="138"/>
      <c r="B142" s="115"/>
      <c r="C142" s="241"/>
      <c r="D142" s="925" t="s">
        <v>192</v>
      </c>
      <c r="E142" s="925"/>
      <c r="F142" s="925"/>
      <c r="G142" s="925"/>
      <c r="H142" s="925"/>
      <c r="I142" s="925"/>
      <c r="J142" s="925"/>
      <c r="K142" s="925"/>
      <c r="L142" s="925"/>
      <c r="M142" s="925"/>
      <c r="N142" s="925"/>
      <c r="O142" s="925"/>
      <c r="P142" s="138"/>
      <c r="Q142" s="143"/>
      <c r="R142" s="143"/>
      <c r="S142" s="143"/>
      <c r="T142" s="138"/>
      <c r="U142" s="344" t="str">
        <f t="shared" si="2"/>
        <v/>
      </c>
      <c r="V142" s="333"/>
      <c r="W142" s="343" t="s">
        <v>52</v>
      </c>
      <c r="X142" s="334"/>
      <c r="Z142"/>
      <c r="AA142"/>
      <c r="AB142"/>
      <c r="AC142"/>
      <c r="AD142"/>
      <c r="AE142"/>
      <c r="AF142"/>
    </row>
    <row r="143" spans="1:32" s="181" customFormat="1" ht="59.15" customHeight="1" x14ac:dyDescent="0.35">
      <c r="A143" s="138"/>
      <c r="B143" s="115"/>
      <c r="C143" s="241"/>
      <c r="D143" s="925"/>
      <c r="E143" s="925"/>
      <c r="F143" s="925"/>
      <c r="G143" s="925"/>
      <c r="H143" s="925"/>
      <c r="I143" s="925"/>
      <c r="J143" s="925"/>
      <c r="K143" s="925"/>
      <c r="L143" s="925"/>
      <c r="M143" s="925"/>
      <c r="N143" s="925"/>
      <c r="O143" s="925"/>
      <c r="P143" s="138"/>
      <c r="Q143" s="143"/>
      <c r="R143" s="143"/>
      <c r="S143" s="143"/>
      <c r="T143" s="138"/>
      <c r="U143" s="344" t="str">
        <f t="shared" si="2"/>
        <v/>
      </c>
      <c r="V143" s="333"/>
      <c r="W143" s="343" t="s">
        <v>52</v>
      </c>
      <c r="X143" s="334"/>
      <c r="Z143"/>
      <c r="AA143"/>
      <c r="AB143"/>
      <c r="AC143"/>
      <c r="AD143"/>
      <c r="AE143"/>
      <c r="AF143"/>
    </row>
    <row r="144" spans="1:32" s="181" customFormat="1" ht="16" customHeight="1" x14ac:dyDescent="0.35">
      <c r="A144" s="138"/>
      <c r="B144" s="115"/>
      <c r="C144" s="241"/>
      <c r="D144" s="943"/>
      <c r="E144" s="943"/>
      <c r="F144" s="943"/>
      <c r="G144" s="943"/>
      <c r="H144" s="850"/>
      <c r="I144" s="80"/>
      <c r="J144" s="80"/>
      <c r="K144" s="256" t="s">
        <v>24</v>
      </c>
      <c r="L144" s="138"/>
      <c r="M144" s="143"/>
      <c r="N144" s="138"/>
      <c r="O144" s="143"/>
      <c r="P144" s="138"/>
      <c r="Q144" s="143"/>
      <c r="R144" s="143"/>
      <c r="S144" s="143"/>
      <c r="T144" s="138"/>
      <c r="U144" s="344" t="str">
        <f t="shared" si="2"/>
        <v/>
      </c>
      <c r="V144" s="333"/>
      <c r="W144" s="343" t="s">
        <v>52</v>
      </c>
      <c r="X144" s="334"/>
      <c r="Z144"/>
      <c r="AA144"/>
      <c r="AB144"/>
      <c r="AC144"/>
      <c r="AD144"/>
      <c r="AE144"/>
      <c r="AF144"/>
    </row>
    <row r="145" spans="1:32" s="181" customFormat="1" ht="16" customHeight="1" x14ac:dyDescent="0.35">
      <c r="B145" s="295"/>
      <c r="C145" s="296"/>
      <c r="D145" s="363" t="s">
        <v>193</v>
      </c>
      <c r="E145" s="362"/>
      <c r="F145" s="933"/>
      <c r="G145" s="934"/>
      <c r="H145" s="934"/>
      <c r="I145" s="935"/>
      <c r="K145" s="878"/>
      <c r="L145" s="878"/>
      <c r="M145" s="878"/>
      <c r="N145" s="878"/>
      <c r="O145" s="878"/>
      <c r="Q145" s="297"/>
      <c r="R145" s="297"/>
      <c r="S145" s="297"/>
      <c r="U145" s="344" t="str">
        <f t="shared" si="2"/>
        <v/>
      </c>
      <c r="V145" s="333"/>
      <c r="W145" s="343" t="s">
        <v>52</v>
      </c>
      <c r="X145" s="334"/>
      <c r="Z145"/>
      <c r="AA145"/>
      <c r="AB145"/>
      <c r="AC145"/>
      <c r="AD145"/>
      <c r="AE145"/>
      <c r="AF145"/>
    </row>
    <row r="146" spans="1:32" s="181" customFormat="1" ht="16" customHeight="1" x14ac:dyDescent="0.35">
      <c r="B146" s="295"/>
      <c r="C146" s="296"/>
      <c r="D146" s="363" t="s">
        <v>194</v>
      </c>
      <c r="E146" s="362"/>
      <c r="F146" s="933"/>
      <c r="G146" s="934"/>
      <c r="H146" s="934"/>
      <c r="I146" s="935"/>
      <c r="K146" s="878"/>
      <c r="L146" s="878"/>
      <c r="M146" s="878"/>
      <c r="N146" s="878"/>
      <c r="O146" s="878"/>
      <c r="Q146" s="297"/>
      <c r="R146" s="297"/>
      <c r="S146" s="297"/>
      <c r="U146" s="344" t="str">
        <f t="shared" si="2"/>
        <v/>
      </c>
      <c r="V146" s="333"/>
      <c r="W146" s="343" t="s">
        <v>52</v>
      </c>
      <c r="X146" s="334"/>
      <c r="Z146"/>
      <c r="AA146"/>
      <c r="AB146"/>
      <c r="AC146"/>
      <c r="AD146"/>
      <c r="AE146"/>
      <c r="AF146"/>
    </row>
    <row r="147" spans="1:32" s="181" customFormat="1" ht="16" customHeight="1" x14ac:dyDescent="0.35">
      <c r="B147" s="295"/>
      <c r="C147" s="296"/>
      <c r="D147" s="363" t="s">
        <v>195</v>
      </c>
      <c r="E147" s="362"/>
      <c r="F147" s="933"/>
      <c r="G147" s="934"/>
      <c r="H147" s="934"/>
      <c r="I147" s="935"/>
      <c r="K147" s="878"/>
      <c r="L147" s="878"/>
      <c r="M147" s="878"/>
      <c r="N147" s="878"/>
      <c r="O147" s="878"/>
      <c r="Q147" s="297"/>
      <c r="R147" s="297"/>
      <c r="S147" s="297"/>
      <c r="U147" s="344" t="str">
        <f t="shared" si="2"/>
        <v/>
      </c>
      <c r="V147" s="334"/>
      <c r="W147" s="343" t="s">
        <v>52</v>
      </c>
      <c r="X147" s="334"/>
      <c r="Z147"/>
      <c r="AA147"/>
      <c r="AB147"/>
      <c r="AC147"/>
      <c r="AD147"/>
      <c r="AE147"/>
      <c r="AF147"/>
    </row>
    <row r="148" spans="1:32" s="181" customFormat="1" ht="16" customHeight="1" x14ac:dyDescent="0.35">
      <c r="B148" s="295"/>
      <c r="C148" s="296"/>
      <c r="D148" s="363" t="s">
        <v>196</v>
      </c>
      <c r="E148" s="362"/>
      <c r="F148" s="933"/>
      <c r="G148" s="934"/>
      <c r="H148" s="934"/>
      <c r="I148" s="935"/>
      <c r="K148" s="878"/>
      <c r="L148" s="878"/>
      <c r="M148" s="878"/>
      <c r="N148" s="878"/>
      <c r="O148" s="878"/>
      <c r="Q148" s="297"/>
      <c r="R148" s="297"/>
      <c r="S148" s="297"/>
      <c r="U148" s="344" t="str">
        <f t="shared" si="2"/>
        <v/>
      </c>
      <c r="V148" s="334"/>
      <c r="W148" s="334"/>
      <c r="X148" s="334"/>
      <c r="Z148"/>
      <c r="AA148"/>
      <c r="AB148"/>
      <c r="AC148"/>
      <c r="AD148"/>
      <c r="AE148"/>
      <c r="AF148"/>
    </row>
    <row r="149" spans="1:32" s="138" customFormat="1" ht="15.5" x14ac:dyDescent="0.35">
      <c r="A149" s="181"/>
      <c r="B149" s="295"/>
      <c r="C149" s="296"/>
      <c r="D149" s="363" t="s">
        <v>197</v>
      </c>
      <c r="E149" s="362"/>
      <c r="F149" s="933"/>
      <c r="G149" s="934"/>
      <c r="H149" s="934"/>
      <c r="I149" s="935"/>
      <c r="J149" s="181"/>
      <c r="K149" s="878"/>
      <c r="L149" s="878"/>
      <c r="M149" s="878"/>
      <c r="N149" s="878"/>
      <c r="O149" s="878"/>
      <c r="P149" s="181"/>
      <c r="Q149" s="297"/>
      <c r="R149" s="297"/>
      <c r="S149" s="297"/>
      <c r="T149" s="181"/>
      <c r="U149" s="333"/>
      <c r="V149" s="333"/>
      <c r="W149" s="333"/>
      <c r="X149" s="333"/>
      <c r="Z149"/>
      <c r="AA149"/>
      <c r="AB149"/>
      <c r="AC149"/>
      <c r="AD149"/>
      <c r="AE149"/>
      <c r="AF149"/>
    </row>
    <row r="150" spans="1:32" s="211" customFormat="1" ht="28" customHeight="1" thickBot="1" x14ac:dyDescent="0.4">
      <c r="A150" s="129"/>
      <c r="B150" s="199"/>
      <c r="C150" s="243"/>
      <c r="D150" s="200"/>
      <c r="E150" s="201"/>
      <c r="F150" s="202"/>
      <c r="G150" s="202"/>
      <c r="H150" s="202"/>
      <c r="I150" s="202"/>
      <c r="J150" s="129"/>
      <c r="K150" s="134"/>
      <c r="L150" s="129"/>
      <c r="M150" s="134"/>
      <c r="N150" s="129"/>
      <c r="O150" s="134"/>
      <c r="P150" s="129"/>
      <c r="Q150" s="134"/>
      <c r="R150" s="134"/>
      <c r="S150" s="134"/>
      <c r="T150" s="129"/>
      <c r="U150" s="346"/>
      <c r="V150" s="346"/>
      <c r="W150" s="346"/>
      <c r="X150" s="346"/>
      <c r="Z150"/>
      <c r="AA150"/>
      <c r="AB150"/>
      <c r="AC150"/>
      <c r="AD150"/>
      <c r="AE150"/>
      <c r="AF150"/>
    </row>
    <row r="151" spans="1:32" s="364" customFormat="1" ht="36" customHeight="1" thickTop="1" x14ac:dyDescent="0.35">
      <c r="A151" s="135"/>
      <c r="B151" s="123"/>
      <c r="C151" s="236" t="s">
        <v>35</v>
      </c>
      <c r="D151" s="124" t="s">
        <v>198</v>
      </c>
      <c r="E151" s="124"/>
      <c r="F151" s="124"/>
      <c r="G151" s="124"/>
      <c r="H151" s="124"/>
      <c r="I151" s="124"/>
      <c r="J151" s="135"/>
      <c r="K151" s="135"/>
      <c r="L151" s="135"/>
      <c r="M151" s="135"/>
      <c r="N151" s="135"/>
      <c r="O151" s="135"/>
      <c r="P151" s="135"/>
      <c r="Q151" s="135"/>
      <c r="R151" s="135"/>
      <c r="S151" s="135"/>
      <c r="T151" s="135"/>
      <c r="U151" s="387"/>
      <c r="V151" s="387"/>
      <c r="W151" s="387"/>
      <c r="X151" s="387"/>
      <c r="Y151" s="380"/>
      <c r="Z151"/>
      <c r="AA151"/>
      <c r="AB151"/>
      <c r="AC151"/>
      <c r="AD151"/>
      <c r="AE151"/>
      <c r="AF151"/>
    </row>
    <row r="152" spans="1:32" s="135" customFormat="1" ht="36" customHeight="1" x14ac:dyDescent="0.35">
      <c r="A152" s="138"/>
      <c r="B152" s="203"/>
      <c r="C152" s="241"/>
      <c r="D152" s="932" t="s">
        <v>199</v>
      </c>
      <c r="E152" s="932"/>
      <c r="F152" s="932"/>
      <c r="G152" s="932"/>
      <c r="H152" s="932"/>
      <c r="I152" s="932"/>
      <c r="J152" s="138"/>
      <c r="K152" s="143"/>
      <c r="L152" s="138"/>
      <c r="M152" s="143"/>
      <c r="N152" s="138"/>
      <c r="O152" s="143"/>
      <c r="P152" s="138"/>
      <c r="Q152" s="143"/>
      <c r="R152" s="143"/>
      <c r="S152" s="143"/>
      <c r="T152" s="138"/>
      <c r="U152" s="340"/>
      <c r="V152" s="340"/>
      <c r="W152" s="340"/>
      <c r="X152" s="340"/>
      <c r="Z152"/>
      <c r="AA152"/>
      <c r="AB152"/>
      <c r="AC152"/>
      <c r="AD152"/>
      <c r="AE152"/>
      <c r="AF152"/>
    </row>
    <row r="153" spans="1:32" s="138" customFormat="1" ht="34" customHeight="1" x14ac:dyDescent="0.35">
      <c r="B153" s="203"/>
      <c r="C153" s="241"/>
      <c r="D153" s="932"/>
      <c r="E153" s="932"/>
      <c r="F153" s="932"/>
      <c r="G153" s="932"/>
      <c r="H153" s="932"/>
      <c r="I153" s="932"/>
      <c r="K153" s="143"/>
      <c r="M153" s="143"/>
      <c r="O153" s="143"/>
      <c r="Q153" s="143"/>
      <c r="R153" s="143"/>
      <c r="S153" s="143"/>
      <c r="U153" s="333"/>
      <c r="V153" s="333"/>
      <c r="W153" s="333"/>
      <c r="X153" s="333"/>
      <c r="Z153"/>
      <c r="AA153"/>
      <c r="AB153"/>
      <c r="AC153"/>
      <c r="AD153"/>
      <c r="AE153"/>
      <c r="AF153"/>
    </row>
    <row r="154" spans="1:32" s="138" customFormat="1" ht="31" customHeight="1" x14ac:dyDescent="0.35">
      <c r="B154" s="203"/>
      <c r="C154" s="241"/>
      <c r="D154" s="273" t="s">
        <v>200</v>
      </c>
      <c r="E154" s="256"/>
      <c r="F154" s="279"/>
      <c r="G154" s="277"/>
      <c r="H154" s="277"/>
      <c r="I154" s="294" t="s">
        <v>24</v>
      </c>
      <c r="K154" s="143"/>
      <c r="M154" s="143"/>
      <c r="O154" s="143"/>
      <c r="Q154" s="143"/>
      <c r="R154" s="143"/>
      <c r="S154" s="143"/>
      <c r="U154" s="333" t="s">
        <v>201</v>
      </c>
      <c r="V154" s="333" t="str">
        <f>CONCATENATE(V155,W155,V156,W156,V157,W157,V158,W158,V159,W159,V160,W160,V161,W161,V162,W162,V163,W163,V164)</f>
        <v>;;;;;;;;;</v>
      </c>
      <c r="W154" s="333"/>
      <c r="X154" s="333"/>
      <c r="Z154"/>
      <c r="AA154"/>
      <c r="AB154"/>
      <c r="AC154"/>
      <c r="AD154"/>
      <c r="AE154"/>
      <c r="AF154"/>
    </row>
    <row r="155" spans="1:32" s="129" customFormat="1" ht="15.75" customHeight="1" thickBot="1" x14ac:dyDescent="0.4">
      <c r="A155" s="138"/>
      <c r="B155" s="203"/>
      <c r="C155" s="244"/>
      <c r="D155" s="285" t="s">
        <v>202</v>
      </c>
      <c r="E155" s="286"/>
      <c r="F155" s="287"/>
      <c r="G155" s="274"/>
      <c r="H155" s="80"/>
      <c r="I155" s="878"/>
      <c r="J155" s="878"/>
      <c r="K155" s="878"/>
      <c r="L155" s="878"/>
      <c r="M155" s="878"/>
      <c r="N155" s="138"/>
      <c r="O155" s="143"/>
      <c r="P155" s="138"/>
      <c r="Q155" s="143"/>
      <c r="R155" s="143"/>
      <c r="S155" s="143"/>
      <c r="T155" s="138"/>
      <c r="U155" s="331"/>
      <c r="V155" s="331" t="str">
        <f>IF(G155="X",D155,"")</f>
        <v/>
      </c>
      <c r="W155" s="331" t="s">
        <v>131</v>
      </c>
      <c r="X155" s="331"/>
      <c r="Z155"/>
      <c r="AA155"/>
      <c r="AB155"/>
      <c r="AC155"/>
      <c r="AD155"/>
      <c r="AE155"/>
      <c r="AF155"/>
    </row>
    <row r="156" spans="1:32" s="166" customFormat="1" ht="15.75" customHeight="1" thickTop="1" thickBot="1" x14ac:dyDescent="0.4">
      <c r="A156" s="138"/>
      <c r="B156" s="203"/>
      <c r="C156" s="244"/>
      <c r="D156" s="285" t="s">
        <v>203</v>
      </c>
      <c r="E156" s="286"/>
      <c r="F156" s="287"/>
      <c r="G156" s="274"/>
      <c r="H156" s="80"/>
      <c r="I156" s="878"/>
      <c r="J156" s="878"/>
      <c r="K156" s="878"/>
      <c r="L156" s="878"/>
      <c r="M156" s="878"/>
      <c r="N156" s="138"/>
      <c r="O156" s="143"/>
      <c r="P156" s="138"/>
      <c r="Q156" s="143"/>
      <c r="R156" s="143"/>
      <c r="S156" s="143"/>
      <c r="T156" s="138"/>
      <c r="U156" s="339"/>
      <c r="V156" s="331" t="str">
        <f t="shared" ref="V156:V163" si="3">IF(G156="X",D156,"")</f>
        <v/>
      </c>
      <c r="W156" s="331" t="s">
        <v>131</v>
      </c>
      <c r="X156" s="339"/>
      <c r="Z156"/>
      <c r="AA156"/>
      <c r="AB156"/>
      <c r="AC156"/>
      <c r="AD156"/>
      <c r="AE156"/>
      <c r="AF156"/>
    </row>
    <row r="157" spans="1:32" s="166" customFormat="1" ht="15.75" customHeight="1" thickTop="1" thickBot="1" x14ac:dyDescent="0.4">
      <c r="A157" s="138"/>
      <c r="B157" s="203"/>
      <c r="C157" s="244"/>
      <c r="D157" s="285" t="s">
        <v>204</v>
      </c>
      <c r="E157" s="286"/>
      <c r="F157" s="287"/>
      <c r="G157" s="274"/>
      <c r="H157" s="80"/>
      <c r="I157" s="878"/>
      <c r="J157" s="878"/>
      <c r="K157" s="878"/>
      <c r="L157" s="878"/>
      <c r="M157" s="878"/>
      <c r="N157" s="138"/>
      <c r="O157" s="143"/>
      <c r="P157" s="138"/>
      <c r="Q157" s="143"/>
      <c r="R157" s="143"/>
      <c r="S157" s="143"/>
      <c r="T157" s="138"/>
      <c r="U157" s="339"/>
      <c r="V157" s="331" t="str">
        <f t="shared" si="3"/>
        <v/>
      </c>
      <c r="W157" s="331" t="s">
        <v>131</v>
      </c>
      <c r="X157" s="339"/>
      <c r="Z157"/>
      <c r="AA157"/>
      <c r="AB157"/>
      <c r="AC157"/>
      <c r="AD157"/>
      <c r="AE157"/>
      <c r="AF157"/>
    </row>
    <row r="158" spans="1:32" s="138" customFormat="1" ht="15.75" customHeight="1" thickTop="1" thickBot="1" x14ac:dyDescent="0.4">
      <c r="B158" s="203"/>
      <c r="C158" s="244"/>
      <c r="D158" s="285" t="s">
        <v>205</v>
      </c>
      <c r="E158" s="286"/>
      <c r="F158" s="287"/>
      <c r="G158" s="274"/>
      <c r="H158" s="80"/>
      <c r="I158" s="878"/>
      <c r="J158" s="878"/>
      <c r="K158" s="878"/>
      <c r="L158" s="878"/>
      <c r="M158" s="878"/>
      <c r="O158" s="143"/>
      <c r="Q158" s="143"/>
      <c r="R158" s="143"/>
      <c r="S158" s="143"/>
      <c r="U158" s="333"/>
      <c r="V158" s="331" t="str">
        <f t="shared" si="3"/>
        <v/>
      </c>
      <c r="W158" s="331" t="s">
        <v>131</v>
      </c>
      <c r="X158" s="333"/>
      <c r="Z158"/>
      <c r="AA158"/>
      <c r="AB158"/>
      <c r="AC158"/>
      <c r="AD158"/>
      <c r="AE158"/>
      <c r="AF158"/>
    </row>
    <row r="159" spans="1:32" s="138" customFormat="1" ht="15.75" customHeight="1" thickTop="1" thickBot="1" x14ac:dyDescent="0.4">
      <c r="B159" s="203"/>
      <c r="C159" s="244"/>
      <c r="D159" s="285" t="s">
        <v>206</v>
      </c>
      <c r="E159" s="286"/>
      <c r="F159" s="287"/>
      <c r="G159" s="274"/>
      <c r="H159" s="80"/>
      <c r="I159" s="878"/>
      <c r="J159" s="878"/>
      <c r="K159" s="878"/>
      <c r="L159" s="878"/>
      <c r="M159" s="878"/>
      <c r="O159" s="143"/>
      <c r="Q159" s="143"/>
      <c r="R159" s="143"/>
      <c r="S159" s="143"/>
      <c r="U159" s="333"/>
      <c r="V159" s="331" t="str">
        <f t="shared" si="3"/>
        <v/>
      </c>
      <c r="W159" s="331" t="s">
        <v>131</v>
      </c>
      <c r="X159" s="333"/>
      <c r="Z159"/>
      <c r="AA159"/>
      <c r="AB159"/>
      <c r="AC159"/>
      <c r="AD159"/>
      <c r="AE159"/>
      <c r="AF159"/>
    </row>
    <row r="160" spans="1:32" s="129" customFormat="1" ht="15.75" customHeight="1" thickTop="1" thickBot="1" x14ac:dyDescent="0.4">
      <c r="A160" s="138"/>
      <c r="B160" s="203"/>
      <c r="C160" s="244"/>
      <c r="D160" s="285" t="s">
        <v>207</v>
      </c>
      <c r="E160" s="286"/>
      <c r="F160" s="287"/>
      <c r="G160" s="274"/>
      <c r="H160" s="80"/>
      <c r="I160" s="878"/>
      <c r="J160" s="878"/>
      <c r="K160" s="878"/>
      <c r="L160" s="878"/>
      <c r="M160" s="878"/>
      <c r="N160" s="138"/>
      <c r="O160" s="143"/>
      <c r="P160" s="138"/>
      <c r="Q160" s="143"/>
      <c r="R160" s="143"/>
      <c r="S160" s="143"/>
      <c r="T160" s="138"/>
      <c r="U160" s="331"/>
      <c r="V160" s="331" t="str">
        <f t="shared" si="3"/>
        <v/>
      </c>
      <c r="W160" s="331" t="s">
        <v>131</v>
      </c>
      <c r="X160" s="331"/>
      <c r="Z160"/>
      <c r="AA160"/>
      <c r="AB160"/>
      <c r="AC160"/>
      <c r="AD160"/>
      <c r="AE160"/>
      <c r="AF160"/>
    </row>
    <row r="161" spans="1:32" s="166" customFormat="1" ht="15.75" customHeight="1" thickTop="1" thickBot="1" x14ac:dyDescent="0.4">
      <c r="A161" s="138"/>
      <c r="B161" s="203"/>
      <c r="C161" s="244"/>
      <c r="D161" s="285" t="s">
        <v>208</v>
      </c>
      <c r="E161" s="286"/>
      <c r="F161" s="287"/>
      <c r="G161" s="274"/>
      <c r="H161" s="80"/>
      <c r="I161" s="878"/>
      <c r="J161" s="878"/>
      <c r="K161" s="878"/>
      <c r="L161" s="878"/>
      <c r="M161" s="878"/>
      <c r="N161" s="138"/>
      <c r="O161" s="143"/>
      <c r="P161" s="138"/>
      <c r="Q161" s="143"/>
      <c r="R161" s="143"/>
      <c r="S161" s="143"/>
      <c r="T161" s="138"/>
      <c r="U161" s="339"/>
      <c r="V161" s="331" t="str">
        <f t="shared" si="3"/>
        <v/>
      </c>
      <c r="W161" s="331" t="s">
        <v>131</v>
      </c>
      <c r="X161" s="339"/>
      <c r="Z161"/>
      <c r="AA161"/>
      <c r="AB161"/>
      <c r="AC161"/>
      <c r="AD161"/>
      <c r="AE161"/>
      <c r="AF161"/>
    </row>
    <row r="162" spans="1:32" s="135" customFormat="1" ht="15.75" customHeight="1" thickTop="1" thickBot="1" x14ac:dyDescent="0.4">
      <c r="A162" s="138"/>
      <c r="B162" s="203"/>
      <c r="C162" s="244"/>
      <c r="D162" s="285" t="s">
        <v>209</v>
      </c>
      <c r="E162" s="286"/>
      <c r="F162" s="287"/>
      <c r="G162" s="274"/>
      <c r="H162" s="80"/>
      <c r="I162" s="878"/>
      <c r="J162" s="878"/>
      <c r="K162" s="878"/>
      <c r="L162" s="878"/>
      <c r="M162" s="878"/>
      <c r="N162" s="138"/>
      <c r="O162" s="143"/>
      <c r="P162" s="138"/>
      <c r="Q162" s="143"/>
      <c r="R162" s="143"/>
      <c r="S162" s="143"/>
      <c r="T162" s="138"/>
      <c r="U162" s="340"/>
      <c r="V162" s="331" t="str">
        <f t="shared" si="3"/>
        <v/>
      </c>
      <c r="W162" s="331" t="s">
        <v>131</v>
      </c>
      <c r="X162" s="340"/>
      <c r="Z162"/>
      <c r="AA162"/>
      <c r="AB162"/>
      <c r="AC162"/>
      <c r="AD162"/>
      <c r="AE162"/>
      <c r="AF162"/>
    </row>
    <row r="163" spans="1:32" s="138" customFormat="1" ht="15.75" customHeight="1" thickTop="1" thickBot="1" x14ac:dyDescent="0.4">
      <c r="B163" s="203"/>
      <c r="C163" s="244"/>
      <c r="D163" s="285" t="s">
        <v>210</v>
      </c>
      <c r="E163" s="286"/>
      <c r="F163" s="287"/>
      <c r="G163" s="274"/>
      <c r="H163" s="80"/>
      <c r="I163" s="878"/>
      <c r="J163" s="878"/>
      <c r="K163" s="878"/>
      <c r="L163" s="878"/>
      <c r="M163" s="878"/>
      <c r="O163" s="143"/>
      <c r="Q163" s="143"/>
      <c r="R163" s="143"/>
      <c r="S163" s="143"/>
      <c r="U163" s="333"/>
      <c r="V163" s="331" t="str">
        <f t="shared" si="3"/>
        <v/>
      </c>
      <c r="W163" s="331" t="s">
        <v>131</v>
      </c>
      <c r="X163" s="333"/>
      <c r="Z163"/>
      <c r="AA163"/>
      <c r="AB163"/>
      <c r="AC163"/>
      <c r="AD163"/>
      <c r="AE163"/>
      <c r="AF163"/>
    </row>
    <row r="164" spans="1:32" s="138" customFormat="1" ht="15.75" customHeight="1" thickTop="1" thickBot="1" x14ac:dyDescent="0.4">
      <c r="B164" s="203"/>
      <c r="C164" s="244"/>
      <c r="D164" s="288" t="s">
        <v>211</v>
      </c>
      <c r="E164" s="289"/>
      <c r="F164" s="290"/>
      <c r="G164" s="274"/>
      <c r="H164" s="80"/>
      <c r="I164" s="878"/>
      <c r="J164" s="878"/>
      <c r="K164" s="878"/>
      <c r="L164" s="878"/>
      <c r="M164" s="878"/>
      <c r="O164" s="143"/>
      <c r="Q164" s="143"/>
      <c r="R164" s="143"/>
      <c r="S164" s="143"/>
      <c r="U164" s="333"/>
      <c r="V164" s="331" t="str">
        <f>IF(G164="X",D164,"")</f>
        <v/>
      </c>
      <c r="W164" s="333"/>
      <c r="X164" s="333"/>
      <c r="Z164"/>
      <c r="AA164"/>
      <c r="AB164"/>
      <c r="AC164"/>
      <c r="AD164"/>
      <c r="AE164"/>
      <c r="AF164"/>
    </row>
    <row r="165" spans="1:32" s="138" customFormat="1" ht="31" customHeight="1" thickTop="1" thickBot="1" x14ac:dyDescent="0.4">
      <c r="B165" s="203"/>
      <c r="C165" s="244"/>
      <c r="D165" s="715" t="s">
        <v>212</v>
      </c>
      <c r="E165" s="256"/>
      <c r="F165" s="279"/>
      <c r="G165" s="278"/>
      <c r="H165" s="80"/>
      <c r="I165" s="878"/>
      <c r="J165" s="878"/>
      <c r="K165" s="878"/>
      <c r="L165" s="878"/>
      <c r="M165" s="878"/>
      <c r="O165" s="143"/>
      <c r="Q165" s="143"/>
      <c r="R165" s="143"/>
      <c r="S165" s="143"/>
      <c r="U165" s="333" t="s">
        <v>213</v>
      </c>
      <c r="V165" s="331" t="str">
        <f>CONCATENATE(V166,W166,V167,W167,V168,W168,V169,W169,V170)</f>
        <v>;;;;</v>
      </c>
      <c r="W165" s="333"/>
      <c r="X165" s="333"/>
      <c r="Z165"/>
      <c r="AA165"/>
      <c r="AB165"/>
      <c r="AC165"/>
      <c r="AD165"/>
      <c r="AE165"/>
      <c r="AF165"/>
    </row>
    <row r="166" spans="1:32" s="138" customFormat="1" ht="15.75" customHeight="1" thickTop="1" thickBot="1" x14ac:dyDescent="0.4">
      <c r="B166" s="203"/>
      <c r="C166" s="244"/>
      <c r="D166" s="264" t="s">
        <v>214</v>
      </c>
      <c r="E166" s="283"/>
      <c r="F166" s="284"/>
      <c r="G166" s="274"/>
      <c r="H166" s="80"/>
      <c r="I166" s="878"/>
      <c r="J166" s="878"/>
      <c r="K166" s="878"/>
      <c r="L166" s="878"/>
      <c r="M166" s="878"/>
      <c r="O166" s="143"/>
      <c r="Q166" s="143"/>
      <c r="R166" s="143"/>
      <c r="S166" s="143"/>
      <c r="U166" s="333"/>
      <c r="V166" s="331" t="str">
        <f t="shared" ref="V166:V177" si="4">IF(G166="X",D166,"")</f>
        <v/>
      </c>
      <c r="W166" s="333" t="s">
        <v>131</v>
      </c>
      <c r="X166" s="333"/>
      <c r="Z166"/>
      <c r="AA166"/>
      <c r="AB166"/>
      <c r="AC166"/>
      <c r="AD166"/>
      <c r="AE166"/>
      <c r="AF166"/>
    </row>
    <row r="167" spans="1:32" s="138" customFormat="1" ht="15.75" customHeight="1" thickTop="1" thickBot="1" x14ac:dyDescent="0.4">
      <c r="B167" s="203"/>
      <c r="C167" s="244"/>
      <c r="D167" s="265" t="s">
        <v>215</v>
      </c>
      <c r="E167" s="286"/>
      <c r="F167" s="287"/>
      <c r="G167" s="274"/>
      <c r="H167" s="80"/>
      <c r="I167" s="878"/>
      <c r="J167" s="878"/>
      <c r="K167" s="878"/>
      <c r="L167" s="878"/>
      <c r="M167" s="878"/>
      <c r="O167" s="143"/>
      <c r="Q167" s="143"/>
      <c r="R167" s="143"/>
      <c r="S167" s="143"/>
      <c r="U167" s="333"/>
      <c r="V167" s="331" t="str">
        <f t="shared" si="4"/>
        <v/>
      </c>
      <c r="W167" s="333" t="s">
        <v>131</v>
      </c>
      <c r="X167" s="333"/>
      <c r="Z167"/>
      <c r="AA167"/>
      <c r="AB167"/>
      <c r="AC167"/>
      <c r="AD167"/>
      <c r="AE167"/>
      <c r="AF167"/>
    </row>
    <row r="168" spans="1:32" s="129" customFormat="1" ht="15.75" customHeight="1" thickTop="1" thickBot="1" x14ac:dyDescent="0.4">
      <c r="A168" s="138"/>
      <c r="B168" s="203"/>
      <c r="C168" s="244"/>
      <c r="D168" s="265" t="s">
        <v>216</v>
      </c>
      <c r="E168" s="286"/>
      <c r="F168" s="287"/>
      <c r="G168" s="274"/>
      <c r="H168" s="80"/>
      <c r="I168" s="878"/>
      <c r="J168" s="878"/>
      <c r="K168" s="878"/>
      <c r="L168" s="878"/>
      <c r="M168" s="878"/>
      <c r="N168" s="138"/>
      <c r="O168" s="143"/>
      <c r="P168" s="138"/>
      <c r="Q168" s="143"/>
      <c r="R168" s="143"/>
      <c r="S168" s="143"/>
      <c r="T168" s="138"/>
      <c r="U168" s="331"/>
      <c r="V168" s="331" t="str">
        <f t="shared" si="4"/>
        <v/>
      </c>
      <c r="W168" s="333" t="s">
        <v>131</v>
      </c>
      <c r="X168" s="331"/>
      <c r="Z168"/>
      <c r="AA168"/>
      <c r="AB168"/>
      <c r="AC168"/>
      <c r="AD168"/>
      <c r="AE168"/>
      <c r="AF168"/>
    </row>
    <row r="169" spans="1:32" s="135" customFormat="1" ht="15.75" customHeight="1" thickTop="1" thickBot="1" x14ac:dyDescent="0.4">
      <c r="A169" s="138"/>
      <c r="B169" s="203"/>
      <c r="C169" s="244"/>
      <c r="D169" s="265" t="s">
        <v>217</v>
      </c>
      <c r="E169" s="286"/>
      <c r="F169" s="287"/>
      <c r="G169" s="274"/>
      <c r="H169" s="80"/>
      <c r="I169" s="878"/>
      <c r="J169" s="878"/>
      <c r="K169" s="878"/>
      <c r="L169" s="878"/>
      <c r="M169" s="878"/>
      <c r="N169" s="138"/>
      <c r="O169" s="143"/>
      <c r="P169" s="138"/>
      <c r="Q169" s="143"/>
      <c r="R169" s="143"/>
      <c r="S169" s="143"/>
      <c r="T169" s="138"/>
      <c r="U169" s="340"/>
      <c r="V169" s="331" t="str">
        <f t="shared" si="4"/>
        <v/>
      </c>
      <c r="W169" s="333" t="s">
        <v>131</v>
      </c>
      <c r="X169" s="340"/>
      <c r="Z169"/>
      <c r="AA169"/>
      <c r="AB169"/>
      <c r="AC169"/>
      <c r="AD169"/>
      <c r="AE169"/>
      <c r="AF169"/>
    </row>
    <row r="170" spans="1:32" s="138" customFormat="1" ht="15.75" customHeight="1" thickTop="1" thickBot="1" x14ac:dyDescent="0.4">
      <c r="B170" s="203"/>
      <c r="C170" s="244"/>
      <c r="D170" s="266" t="s">
        <v>218</v>
      </c>
      <c r="E170" s="289"/>
      <c r="F170" s="290"/>
      <c r="G170" s="274"/>
      <c r="H170" s="80"/>
      <c r="I170" s="878"/>
      <c r="J170" s="878"/>
      <c r="K170" s="878"/>
      <c r="L170" s="878"/>
      <c r="M170" s="878"/>
      <c r="O170" s="143"/>
      <c r="Q170" s="143"/>
      <c r="R170" s="143"/>
      <c r="S170" s="143"/>
      <c r="U170" s="333"/>
      <c r="V170" s="331" t="str">
        <f t="shared" si="4"/>
        <v/>
      </c>
      <c r="W170" s="333"/>
      <c r="X170" s="333"/>
      <c r="Z170"/>
      <c r="AA170"/>
      <c r="AB170"/>
      <c r="AC170"/>
      <c r="AD170"/>
      <c r="AE170"/>
      <c r="AF170"/>
    </row>
    <row r="171" spans="1:32" s="138" customFormat="1" ht="31" customHeight="1" thickTop="1" thickBot="1" x14ac:dyDescent="0.4">
      <c r="B171" s="203"/>
      <c r="C171" s="245"/>
      <c r="D171" s="273" t="s">
        <v>219</v>
      </c>
      <c r="E171" s="281"/>
      <c r="F171" s="279"/>
      <c r="G171" s="155"/>
      <c r="H171" s="80"/>
      <c r="I171" s="878"/>
      <c r="J171" s="878"/>
      <c r="K171" s="878"/>
      <c r="L171" s="878"/>
      <c r="M171" s="878"/>
      <c r="O171" s="143"/>
      <c r="Q171" s="143"/>
      <c r="R171" s="143"/>
      <c r="S171" s="143"/>
      <c r="U171" s="333" t="s">
        <v>220</v>
      </c>
      <c r="V171" s="331" t="str">
        <f>CONCATENATE(V172,W172,V173,W173,V174,W174,V175,W175,V176,W176,V177)</f>
        <v>;;;;;</v>
      </c>
      <c r="W171" s="333"/>
      <c r="X171" s="333"/>
      <c r="Z171"/>
      <c r="AA171"/>
      <c r="AB171"/>
      <c r="AC171"/>
      <c r="AD171"/>
      <c r="AE171"/>
      <c r="AF171"/>
    </row>
    <row r="172" spans="1:32" s="365" customFormat="1" ht="15.75" customHeight="1" thickTop="1" thickBot="1" x14ac:dyDescent="0.4">
      <c r="A172" s="138"/>
      <c r="B172" s="203"/>
      <c r="C172" s="244"/>
      <c r="D172" s="936" t="s">
        <v>221</v>
      </c>
      <c r="E172" s="936"/>
      <c r="F172" s="937"/>
      <c r="G172" s="274"/>
      <c r="H172" s="80"/>
      <c r="I172" s="878"/>
      <c r="J172" s="878"/>
      <c r="K172" s="878"/>
      <c r="L172" s="878"/>
      <c r="M172" s="878"/>
      <c r="N172" s="138"/>
      <c r="O172" s="143"/>
      <c r="P172" s="138"/>
      <c r="Q172" s="143"/>
      <c r="R172" s="143"/>
      <c r="S172" s="143"/>
      <c r="T172" s="138"/>
      <c r="U172" s="395"/>
      <c r="V172" s="331" t="str">
        <f t="shared" si="4"/>
        <v/>
      </c>
      <c r="W172" s="395" t="s">
        <v>131</v>
      </c>
      <c r="X172" s="395"/>
      <c r="Y172" s="393"/>
      <c r="Z172"/>
      <c r="AA172"/>
      <c r="AB172"/>
      <c r="AC172"/>
      <c r="AD172"/>
      <c r="AE172"/>
      <c r="AF172"/>
    </row>
    <row r="173" spans="1:32" s="135" customFormat="1" ht="15.75" customHeight="1" thickTop="1" thickBot="1" x14ac:dyDescent="0.4">
      <c r="A173" s="138"/>
      <c r="B173" s="203"/>
      <c r="C173" s="244"/>
      <c r="D173" s="265" t="s">
        <v>222</v>
      </c>
      <c r="E173" s="291"/>
      <c r="F173" s="287"/>
      <c r="G173" s="274"/>
      <c r="H173" s="80"/>
      <c r="I173" s="878"/>
      <c r="J173" s="878"/>
      <c r="K173" s="878"/>
      <c r="L173" s="878"/>
      <c r="M173" s="878"/>
      <c r="N173" s="138"/>
      <c r="O173" s="143"/>
      <c r="P173" s="138"/>
      <c r="Q173" s="143"/>
      <c r="R173" s="143"/>
      <c r="S173" s="143"/>
      <c r="T173" s="138"/>
      <c r="U173" s="340"/>
      <c r="V173" s="331" t="str">
        <f t="shared" si="4"/>
        <v/>
      </c>
      <c r="W173" s="395" t="s">
        <v>131</v>
      </c>
      <c r="X173" s="340"/>
      <c r="Z173"/>
      <c r="AA173"/>
      <c r="AB173"/>
      <c r="AC173"/>
      <c r="AD173"/>
      <c r="AE173"/>
      <c r="AF173"/>
    </row>
    <row r="174" spans="1:32" s="138" customFormat="1" ht="15.75" customHeight="1" thickTop="1" thickBot="1" x14ac:dyDescent="0.4">
      <c r="B174" s="203"/>
      <c r="C174" s="244"/>
      <c r="D174" s="265" t="s">
        <v>223</v>
      </c>
      <c r="E174" s="291"/>
      <c r="F174" s="287"/>
      <c r="G174" s="274"/>
      <c r="H174" s="80"/>
      <c r="I174" s="878"/>
      <c r="J174" s="878"/>
      <c r="K174" s="878"/>
      <c r="L174" s="878"/>
      <c r="M174" s="878"/>
      <c r="O174" s="143"/>
      <c r="Q174" s="143"/>
      <c r="R174" s="143"/>
      <c r="S174" s="143"/>
      <c r="U174" s="333"/>
      <c r="V174" s="331" t="str">
        <f t="shared" si="4"/>
        <v/>
      </c>
      <c r="W174" s="395" t="s">
        <v>131</v>
      </c>
      <c r="X174" s="333"/>
      <c r="Z174"/>
      <c r="AA174"/>
      <c r="AB174"/>
      <c r="AC174"/>
      <c r="AD174"/>
      <c r="AE174"/>
      <c r="AF174"/>
    </row>
    <row r="175" spans="1:32" s="138" customFormat="1" ht="15.75" customHeight="1" thickTop="1" thickBot="1" x14ac:dyDescent="0.4">
      <c r="B175" s="203"/>
      <c r="C175" s="244"/>
      <c r="D175" s="265" t="s">
        <v>224</v>
      </c>
      <c r="E175" s="291"/>
      <c r="F175" s="287"/>
      <c r="G175" s="274"/>
      <c r="H175" s="80"/>
      <c r="I175" s="878"/>
      <c r="J175" s="878"/>
      <c r="K175" s="878"/>
      <c r="L175" s="878"/>
      <c r="M175" s="878"/>
      <c r="O175" s="143"/>
      <c r="Q175" s="143"/>
      <c r="R175" s="143"/>
      <c r="S175" s="143"/>
      <c r="U175" s="333"/>
      <c r="V175" s="331" t="str">
        <f t="shared" si="4"/>
        <v/>
      </c>
      <c r="W175" s="395" t="s">
        <v>131</v>
      </c>
      <c r="X175" s="333"/>
      <c r="Z175"/>
      <c r="AA175"/>
      <c r="AB175"/>
      <c r="AC175"/>
      <c r="AD175"/>
      <c r="AE175"/>
      <c r="AF175"/>
    </row>
    <row r="176" spans="1:32" s="138" customFormat="1" ht="15.75" customHeight="1" thickTop="1" thickBot="1" x14ac:dyDescent="0.4">
      <c r="B176" s="203"/>
      <c r="C176" s="244"/>
      <c r="D176" s="265" t="s">
        <v>225</v>
      </c>
      <c r="E176" s="291"/>
      <c r="F176" s="287"/>
      <c r="G176" s="274"/>
      <c r="H176" s="80"/>
      <c r="I176" s="878"/>
      <c r="J176" s="878"/>
      <c r="K176" s="878"/>
      <c r="L176" s="878"/>
      <c r="M176" s="878"/>
      <c r="O176" s="143"/>
      <c r="Q176" s="143"/>
      <c r="R176" s="143"/>
      <c r="S176" s="143"/>
      <c r="U176" s="333"/>
      <c r="V176" s="331" t="str">
        <f t="shared" si="4"/>
        <v/>
      </c>
      <c r="W176" s="395" t="s">
        <v>131</v>
      </c>
      <c r="X176" s="333"/>
      <c r="Z176"/>
      <c r="AA176"/>
      <c r="AB176"/>
      <c r="AC176"/>
      <c r="AD176"/>
      <c r="AE176"/>
      <c r="AF176"/>
    </row>
    <row r="177" spans="1:32" s="211" customFormat="1" ht="15.75" customHeight="1" thickTop="1" thickBot="1" x14ac:dyDescent="0.4">
      <c r="A177" s="138"/>
      <c r="B177" s="115"/>
      <c r="C177" s="241"/>
      <c r="D177" s="266" t="s">
        <v>226</v>
      </c>
      <c r="E177" s="292"/>
      <c r="F177" s="290"/>
      <c r="G177" s="274"/>
      <c r="H177" s="80"/>
      <c r="I177" s="878"/>
      <c r="J177" s="878"/>
      <c r="K177" s="878"/>
      <c r="L177" s="878"/>
      <c r="M177" s="878"/>
      <c r="N177" s="138"/>
      <c r="O177" s="143"/>
      <c r="P177" s="138"/>
      <c r="Q177" s="143"/>
      <c r="R177" s="143"/>
      <c r="S177" s="143"/>
      <c r="T177" s="138"/>
      <c r="U177" s="346"/>
      <c r="V177" s="331" t="str">
        <f t="shared" si="4"/>
        <v/>
      </c>
      <c r="W177" s="346"/>
      <c r="X177" s="346"/>
      <c r="Z177"/>
      <c r="AA177"/>
      <c r="AB177"/>
      <c r="AC177"/>
      <c r="AD177"/>
      <c r="AE177"/>
      <c r="AF177"/>
    </row>
    <row r="178" spans="1:32" s="351" customFormat="1" ht="25.5" customHeight="1" thickTop="1" thickBot="1" x14ac:dyDescent="0.4">
      <c r="A178" s="129"/>
      <c r="B178" s="120"/>
      <c r="C178" s="246"/>
      <c r="D178" s="231"/>
      <c r="E178" s="207"/>
      <c r="F178" s="208"/>
      <c r="G178" s="209"/>
      <c r="H178" s="209"/>
      <c r="I178" s="209"/>
      <c r="J178" s="129"/>
      <c r="K178" s="134"/>
      <c r="L178" s="129"/>
      <c r="M178" s="134"/>
      <c r="N178" s="129"/>
      <c r="O178" s="134"/>
      <c r="P178" s="129"/>
      <c r="Q178" s="134"/>
      <c r="R178" s="134"/>
      <c r="S178" s="134"/>
      <c r="T178" s="129"/>
      <c r="U178" s="352"/>
      <c r="V178" s="352"/>
      <c r="W178" s="352"/>
      <c r="X178" s="352"/>
      <c r="Z178"/>
      <c r="AA178"/>
      <c r="AB178"/>
      <c r="AC178"/>
      <c r="AD178"/>
      <c r="AE178"/>
      <c r="AF178"/>
    </row>
    <row r="179" spans="1:32" s="135" customFormat="1" ht="36" customHeight="1" thickTop="1" x14ac:dyDescent="0.35">
      <c r="B179" s="123"/>
      <c r="C179" s="236" t="s">
        <v>38</v>
      </c>
      <c r="D179" s="124" t="s">
        <v>227</v>
      </c>
      <c r="E179" s="124"/>
      <c r="F179" s="124"/>
      <c r="G179" s="124"/>
      <c r="H179" s="124"/>
      <c r="I179" s="124"/>
      <c r="U179" s="340"/>
      <c r="V179" s="340"/>
      <c r="W179" s="340"/>
      <c r="X179" s="340"/>
      <c r="Z179"/>
      <c r="AA179"/>
      <c r="AB179"/>
      <c r="AC179"/>
      <c r="AD179"/>
      <c r="AE179"/>
      <c r="AF179"/>
    </row>
    <row r="180" spans="1:32" s="138" customFormat="1" ht="50.25" customHeight="1" x14ac:dyDescent="0.35">
      <c r="B180" s="115"/>
      <c r="C180" s="241"/>
      <c r="D180" s="932" t="s">
        <v>228</v>
      </c>
      <c r="E180" s="932"/>
      <c r="F180" s="932"/>
      <c r="G180" s="932"/>
      <c r="H180" s="851"/>
      <c r="I180" s="294" t="s">
        <v>24</v>
      </c>
      <c r="J180" s="135"/>
      <c r="K180" s="135"/>
      <c r="L180" s="135"/>
      <c r="M180" s="135"/>
      <c r="O180" s="143"/>
      <c r="Q180" s="143"/>
      <c r="R180" s="143"/>
      <c r="S180" s="143"/>
      <c r="U180" s="333"/>
      <c r="V180" s="333"/>
      <c r="W180" s="333"/>
      <c r="X180" s="333"/>
      <c r="Z180"/>
      <c r="AA180"/>
      <c r="AB180"/>
      <c r="AC180"/>
      <c r="AD180"/>
      <c r="AE180"/>
      <c r="AF180"/>
    </row>
    <row r="181" spans="1:32" s="138" customFormat="1" ht="15.75" customHeight="1" x14ac:dyDescent="0.35">
      <c r="A181" s="181"/>
      <c r="B181" s="295"/>
      <c r="C181" s="296"/>
      <c r="D181" s="282" t="s">
        <v>229</v>
      </c>
      <c r="E181" s="267"/>
      <c r="F181" s="298"/>
      <c r="G181" s="274"/>
      <c r="H181" s="80"/>
      <c r="I181" s="878"/>
      <c r="J181" s="878"/>
      <c r="K181" s="878"/>
      <c r="L181" s="878"/>
      <c r="M181" s="878"/>
      <c r="N181" s="181"/>
      <c r="O181" s="297"/>
      <c r="P181" s="181"/>
      <c r="Q181" s="297"/>
      <c r="R181" s="297"/>
      <c r="S181" s="297"/>
      <c r="T181" s="181"/>
      <c r="U181" s="333"/>
      <c r="V181" s="333"/>
      <c r="W181" s="333"/>
      <c r="X181" s="333"/>
      <c r="Z181"/>
      <c r="AA181"/>
      <c r="AB181"/>
      <c r="AC181"/>
      <c r="AD181"/>
      <c r="AE181"/>
      <c r="AF181"/>
    </row>
    <row r="182" spans="1:32" s="138" customFormat="1" ht="15.75" customHeight="1" x14ac:dyDescent="0.35">
      <c r="A182" s="181"/>
      <c r="B182" s="295"/>
      <c r="C182" s="296"/>
      <c r="D182" s="285" t="s">
        <v>230</v>
      </c>
      <c r="E182" s="269"/>
      <c r="F182" s="299"/>
      <c r="G182" s="274"/>
      <c r="H182" s="80"/>
      <c r="I182" s="878"/>
      <c r="J182" s="878"/>
      <c r="K182" s="878"/>
      <c r="L182" s="878"/>
      <c r="M182" s="878"/>
      <c r="N182" s="181"/>
      <c r="O182" s="297"/>
      <c r="P182" s="181"/>
      <c r="Q182" s="297"/>
      <c r="R182" s="297"/>
      <c r="S182" s="297"/>
      <c r="T182" s="181"/>
      <c r="U182" s="333"/>
      <c r="V182" s="333"/>
      <c r="W182" s="333"/>
      <c r="X182" s="333"/>
      <c r="Z182"/>
      <c r="AA182"/>
      <c r="AB182"/>
      <c r="AC182"/>
      <c r="AD182"/>
      <c r="AE182"/>
      <c r="AF182"/>
    </row>
    <row r="183" spans="1:32" s="138" customFormat="1" ht="15.75" customHeight="1" x14ac:dyDescent="0.35">
      <c r="A183" s="181"/>
      <c r="B183" s="295"/>
      <c r="C183" s="296"/>
      <c r="D183" s="285" t="s">
        <v>231</v>
      </c>
      <c r="E183" s="269"/>
      <c r="F183" s="299"/>
      <c r="G183" s="274"/>
      <c r="H183" s="80"/>
      <c r="I183" s="878"/>
      <c r="J183" s="878"/>
      <c r="K183" s="878"/>
      <c r="L183" s="878"/>
      <c r="M183" s="878"/>
      <c r="N183" s="181"/>
      <c r="O183" s="297"/>
      <c r="P183" s="181"/>
      <c r="Q183" s="297"/>
      <c r="R183" s="297"/>
      <c r="S183" s="297"/>
      <c r="T183" s="181"/>
      <c r="U183" s="333"/>
      <c r="V183" s="333"/>
      <c r="W183" s="333"/>
      <c r="X183" s="333"/>
      <c r="Z183"/>
      <c r="AA183"/>
      <c r="AB183"/>
      <c r="AC183"/>
      <c r="AD183"/>
      <c r="AE183"/>
      <c r="AF183"/>
    </row>
    <row r="184" spans="1:32" s="138" customFormat="1" ht="15.75" customHeight="1" x14ac:dyDescent="0.35">
      <c r="A184" s="181"/>
      <c r="B184" s="295"/>
      <c r="C184" s="296"/>
      <c r="D184" s="285" t="s">
        <v>232</v>
      </c>
      <c r="E184" s="269"/>
      <c r="F184" s="299"/>
      <c r="G184" s="274"/>
      <c r="H184" s="80"/>
      <c r="I184" s="878"/>
      <c r="J184" s="878"/>
      <c r="K184" s="878"/>
      <c r="L184" s="878"/>
      <c r="M184" s="878"/>
      <c r="N184" s="181"/>
      <c r="O184" s="297"/>
      <c r="P184" s="181"/>
      <c r="Q184" s="297"/>
      <c r="R184" s="297"/>
      <c r="S184" s="297"/>
      <c r="T184" s="181"/>
      <c r="U184" s="333"/>
      <c r="V184" s="333"/>
      <c r="W184" s="333"/>
      <c r="X184" s="333"/>
      <c r="Z184"/>
      <c r="AA184"/>
      <c r="AB184"/>
      <c r="AC184"/>
      <c r="AD184"/>
      <c r="AE184"/>
      <c r="AF184"/>
    </row>
    <row r="185" spans="1:32" s="129" customFormat="1" ht="15.75" customHeight="1" thickBot="1" x14ac:dyDescent="0.4">
      <c r="A185" s="181"/>
      <c r="B185" s="295"/>
      <c r="C185" s="296"/>
      <c r="D185" s="285" t="s">
        <v>233</v>
      </c>
      <c r="E185" s="269"/>
      <c r="F185" s="299"/>
      <c r="G185" s="274"/>
      <c r="H185" s="80"/>
      <c r="I185" s="878"/>
      <c r="J185" s="878"/>
      <c r="K185" s="878"/>
      <c r="L185" s="878"/>
      <c r="M185" s="878"/>
      <c r="N185" s="181"/>
      <c r="O185" s="297"/>
      <c r="P185" s="181"/>
      <c r="Q185" s="297"/>
      <c r="R185" s="297"/>
      <c r="S185" s="297"/>
      <c r="T185" s="181"/>
      <c r="U185" s="331"/>
      <c r="V185" s="331"/>
      <c r="W185" s="331"/>
      <c r="X185" s="331"/>
      <c r="Z185"/>
      <c r="AA185"/>
      <c r="AB185"/>
      <c r="AC185"/>
      <c r="AD185"/>
      <c r="AE185"/>
      <c r="AF185"/>
    </row>
    <row r="186" spans="1:32" s="135" customFormat="1" ht="15.75" customHeight="1" thickTop="1" x14ac:dyDescent="0.35">
      <c r="A186" s="181"/>
      <c r="B186" s="295"/>
      <c r="C186" s="296"/>
      <c r="D186" s="285" t="s">
        <v>234</v>
      </c>
      <c r="E186" s="269"/>
      <c r="F186" s="299"/>
      <c r="G186" s="274"/>
      <c r="H186" s="80"/>
      <c r="I186" s="878"/>
      <c r="J186" s="878"/>
      <c r="K186" s="878"/>
      <c r="L186" s="878"/>
      <c r="M186" s="878"/>
      <c r="N186" s="181"/>
      <c r="O186" s="297"/>
      <c r="P186" s="181"/>
      <c r="Q186" s="297"/>
      <c r="R186" s="297"/>
      <c r="S186" s="297"/>
      <c r="T186" s="181"/>
      <c r="U186" s="340"/>
      <c r="V186" s="340"/>
      <c r="W186" s="340"/>
      <c r="X186" s="340"/>
      <c r="Z186"/>
      <c r="AA186"/>
      <c r="AB186"/>
      <c r="AC186"/>
      <c r="AD186"/>
      <c r="AE186"/>
      <c r="AF186"/>
    </row>
    <row r="187" spans="1:32" s="138" customFormat="1" ht="15.75" customHeight="1" x14ac:dyDescent="0.35">
      <c r="A187" s="181"/>
      <c r="B187" s="295"/>
      <c r="C187" s="296"/>
      <c r="D187" s="285" t="s">
        <v>235</v>
      </c>
      <c r="E187" s="269"/>
      <c r="F187" s="299"/>
      <c r="G187" s="274"/>
      <c r="H187" s="80"/>
      <c r="I187" s="878"/>
      <c r="J187" s="878"/>
      <c r="K187" s="878"/>
      <c r="L187" s="878"/>
      <c r="M187" s="878"/>
      <c r="N187" s="181"/>
      <c r="O187" s="297"/>
      <c r="P187" s="181"/>
      <c r="Q187" s="297"/>
      <c r="R187" s="297"/>
      <c r="S187" s="297"/>
      <c r="T187" s="181"/>
      <c r="U187" s="333"/>
      <c r="V187" s="333"/>
      <c r="W187" s="333"/>
      <c r="X187" s="333"/>
      <c r="Z187"/>
      <c r="AA187"/>
      <c r="AB187"/>
      <c r="AC187"/>
      <c r="AD187"/>
      <c r="AE187"/>
      <c r="AF187"/>
    </row>
    <row r="188" spans="1:32" s="138" customFormat="1" ht="15.75" customHeight="1" x14ac:dyDescent="0.35">
      <c r="A188" s="181"/>
      <c r="B188" s="295"/>
      <c r="C188" s="296"/>
      <c r="D188" s="285" t="s">
        <v>236</v>
      </c>
      <c r="E188" s="269"/>
      <c r="F188" s="299"/>
      <c r="G188" s="274"/>
      <c r="H188" s="80"/>
      <c r="I188" s="878"/>
      <c r="J188" s="878"/>
      <c r="K188" s="878"/>
      <c r="L188" s="878"/>
      <c r="M188" s="878"/>
      <c r="N188" s="181"/>
      <c r="O188" s="297"/>
      <c r="P188" s="181"/>
      <c r="Q188" s="297"/>
      <c r="R188" s="297"/>
      <c r="S188" s="297"/>
      <c r="T188" s="181"/>
      <c r="U188" s="333"/>
      <c r="V188" s="333"/>
      <c r="W188" s="333"/>
      <c r="X188" s="333"/>
      <c r="Z188"/>
      <c r="AA188"/>
      <c r="AB188"/>
      <c r="AC188"/>
      <c r="AD188"/>
      <c r="AE188"/>
      <c r="AF188"/>
    </row>
    <row r="189" spans="1:32" s="138" customFormat="1" ht="15.75" customHeight="1" x14ac:dyDescent="0.35">
      <c r="A189" s="181"/>
      <c r="B189" s="295"/>
      <c r="C189" s="296"/>
      <c r="D189" s="285" t="s">
        <v>237</v>
      </c>
      <c r="E189" s="269"/>
      <c r="F189" s="299"/>
      <c r="G189" s="274"/>
      <c r="H189" s="80"/>
      <c r="I189" s="878"/>
      <c r="J189" s="878"/>
      <c r="K189" s="878"/>
      <c r="L189" s="878"/>
      <c r="M189" s="878"/>
      <c r="N189" s="181"/>
      <c r="O189" s="297"/>
      <c r="P189" s="181"/>
      <c r="Q189" s="297"/>
      <c r="R189" s="297"/>
      <c r="S189" s="297"/>
      <c r="T189" s="181"/>
      <c r="U189" s="333"/>
      <c r="V189" s="333"/>
      <c r="W189" s="333"/>
      <c r="X189" s="333"/>
      <c r="Z189"/>
      <c r="AA189"/>
      <c r="AB189"/>
      <c r="AC189"/>
      <c r="AD189"/>
      <c r="AE189"/>
      <c r="AF189"/>
    </row>
    <row r="190" spans="1:32" s="138" customFormat="1" ht="15.75" customHeight="1" x14ac:dyDescent="0.35">
      <c r="A190" s="181"/>
      <c r="B190" s="295"/>
      <c r="C190" s="296"/>
      <c r="D190" s="285" t="s">
        <v>238</v>
      </c>
      <c r="E190" s="269"/>
      <c r="F190" s="299"/>
      <c r="G190" s="274"/>
      <c r="H190" s="80"/>
      <c r="I190" s="878"/>
      <c r="J190" s="878"/>
      <c r="K190" s="878"/>
      <c r="L190" s="878"/>
      <c r="M190" s="878"/>
      <c r="N190" s="181"/>
      <c r="O190" s="297"/>
      <c r="P190" s="181"/>
      <c r="Q190" s="297"/>
      <c r="R190" s="297"/>
      <c r="S190" s="297"/>
      <c r="T190" s="181"/>
      <c r="U190" s="333"/>
      <c r="V190" s="333"/>
      <c r="W190" s="333"/>
      <c r="X190" s="333"/>
      <c r="Z190"/>
      <c r="AA190"/>
      <c r="AB190"/>
      <c r="AC190"/>
      <c r="AD190"/>
      <c r="AE190"/>
      <c r="AF190"/>
    </row>
    <row r="191" spans="1:32" s="138" customFormat="1" ht="15.75" customHeight="1" x14ac:dyDescent="0.35">
      <c r="A191" s="181"/>
      <c r="B191" s="295"/>
      <c r="C191" s="296"/>
      <c r="D191" s="285" t="s">
        <v>239</v>
      </c>
      <c r="E191" s="269"/>
      <c r="F191" s="299"/>
      <c r="G191" s="274"/>
      <c r="H191" s="80"/>
      <c r="I191" s="878"/>
      <c r="J191" s="878"/>
      <c r="K191" s="878"/>
      <c r="L191" s="878"/>
      <c r="M191" s="878"/>
      <c r="N191" s="181"/>
      <c r="O191" s="297"/>
      <c r="P191" s="181"/>
      <c r="Q191" s="297"/>
      <c r="R191" s="297"/>
      <c r="S191" s="297"/>
      <c r="T191" s="181"/>
      <c r="U191" s="333"/>
      <c r="V191" s="333"/>
      <c r="W191" s="333"/>
      <c r="X191" s="333"/>
      <c r="Z191"/>
      <c r="AA191"/>
      <c r="AB191"/>
      <c r="AC191"/>
      <c r="AD191"/>
      <c r="AE191"/>
      <c r="AF191"/>
    </row>
    <row r="192" spans="1:32" s="129" customFormat="1" ht="15.75" customHeight="1" thickBot="1" x14ac:dyDescent="0.4">
      <c r="A192" s="181"/>
      <c r="B192" s="295"/>
      <c r="C192" s="296"/>
      <c r="D192" s="288" t="s">
        <v>240</v>
      </c>
      <c r="E192" s="271"/>
      <c r="F192" s="300"/>
      <c r="G192" s="274"/>
      <c r="H192" s="80"/>
      <c r="I192" s="878"/>
      <c r="J192" s="878"/>
      <c r="K192" s="878"/>
      <c r="L192" s="878"/>
      <c r="M192" s="878"/>
      <c r="N192" s="181"/>
      <c r="O192" s="297"/>
      <c r="P192" s="181"/>
      <c r="Q192" s="297"/>
      <c r="R192" s="297"/>
      <c r="S192" s="297"/>
      <c r="T192" s="181"/>
      <c r="U192" s="331"/>
      <c r="V192" s="331"/>
      <c r="W192" s="331"/>
      <c r="X192" s="331"/>
      <c r="Z192"/>
      <c r="AA192"/>
      <c r="AB192"/>
      <c r="AC192"/>
      <c r="AD192"/>
      <c r="AE192"/>
      <c r="AF192"/>
    </row>
    <row r="193" spans="1:32" s="135" customFormat="1" ht="36" customHeight="1" thickTop="1" x14ac:dyDescent="0.35">
      <c r="A193" s="138"/>
      <c r="B193" s="115"/>
      <c r="C193" s="241"/>
      <c r="D193" s="154"/>
      <c r="E193" s="119"/>
      <c r="F193" s="118"/>
      <c r="G193" s="210"/>
      <c r="H193" s="210"/>
      <c r="I193" s="210"/>
      <c r="J193" s="138"/>
      <c r="K193" s="143"/>
      <c r="L193" s="138"/>
      <c r="M193" s="143"/>
      <c r="N193" s="138"/>
      <c r="O193" s="143"/>
      <c r="P193" s="138"/>
      <c r="Q193" s="143"/>
      <c r="R193" s="143"/>
      <c r="S193" s="143"/>
      <c r="T193" s="138"/>
      <c r="U193" s="340"/>
      <c r="V193" s="340"/>
      <c r="W193" s="340"/>
      <c r="X193" s="340"/>
      <c r="Z193"/>
      <c r="AA193"/>
      <c r="AB193"/>
      <c r="AC193"/>
      <c r="AD193"/>
      <c r="AE193"/>
      <c r="AF193"/>
    </row>
    <row r="194" spans="1:32" s="138" customFormat="1" ht="36" customHeight="1" x14ac:dyDescent="0.35">
      <c r="A194" s="211"/>
      <c r="B194" s="172" t="s">
        <v>3</v>
      </c>
      <c r="C194" s="242" t="s">
        <v>241</v>
      </c>
      <c r="D194" s="276" t="s">
        <v>242</v>
      </c>
      <c r="E194" s="173"/>
      <c r="F194" s="174"/>
      <c r="G194" s="174"/>
      <c r="H194" s="174"/>
      <c r="I194" s="174"/>
      <c r="J194" s="211"/>
      <c r="K194" s="212"/>
      <c r="L194" s="211"/>
      <c r="M194" s="212"/>
      <c r="N194" s="211"/>
      <c r="O194" s="212"/>
      <c r="P194" s="211"/>
      <c r="Q194" s="212"/>
      <c r="R194" s="212"/>
      <c r="S194" s="212"/>
      <c r="T194" s="211"/>
      <c r="U194" s="333"/>
      <c r="V194" s="333"/>
      <c r="W194" s="333"/>
      <c r="X194" s="333"/>
      <c r="Z194"/>
      <c r="AA194"/>
      <c r="AB194"/>
      <c r="AC194"/>
      <c r="AD194"/>
      <c r="AE194"/>
      <c r="AF194"/>
    </row>
    <row r="195" spans="1:32" s="138" customFormat="1" ht="15.5" x14ac:dyDescent="0.35">
      <c r="A195" s="380"/>
      <c r="B195" s="381" t="s">
        <v>3</v>
      </c>
      <c r="C195" s="382"/>
      <c r="D195" s="383" t="s">
        <v>182</v>
      </c>
      <c r="E195" s="384"/>
      <c r="F195" s="385"/>
      <c r="G195" s="367"/>
      <c r="H195" s="367"/>
      <c r="I195" s="367"/>
      <c r="J195" s="380"/>
      <c r="K195" s="386"/>
      <c r="L195" s="380"/>
      <c r="M195" s="386"/>
      <c r="N195" s="380"/>
      <c r="O195" s="386"/>
      <c r="P195" s="380"/>
      <c r="Q195" s="386"/>
      <c r="R195" s="386"/>
      <c r="S195" s="386"/>
      <c r="T195" s="380"/>
      <c r="U195" s="333"/>
      <c r="V195" s="333"/>
      <c r="W195" s="333"/>
      <c r="X195" s="333"/>
      <c r="Z195"/>
      <c r="AA195"/>
      <c r="AB195"/>
      <c r="AC195"/>
      <c r="AD195"/>
      <c r="AE195"/>
      <c r="AF195"/>
    </row>
    <row r="196" spans="1:32" s="138" customFormat="1" ht="36" customHeight="1" x14ac:dyDescent="0.35">
      <c r="A196" s="135"/>
      <c r="B196" s="123"/>
      <c r="C196" s="236" t="s">
        <v>45</v>
      </c>
      <c r="D196" s="124" t="s">
        <v>243</v>
      </c>
      <c r="E196" s="124"/>
      <c r="F196" s="124"/>
      <c r="G196" s="197"/>
      <c r="H196" s="197"/>
      <c r="I196" s="294" t="s">
        <v>24</v>
      </c>
      <c r="J196" s="149"/>
      <c r="K196" s="149"/>
      <c r="L196" s="149"/>
      <c r="M196" s="147"/>
      <c r="N196" s="147"/>
      <c r="O196" s="147"/>
      <c r="P196" s="135"/>
      <c r="Q196" s="135"/>
      <c r="R196" s="135"/>
      <c r="S196" s="135"/>
      <c r="T196" s="135"/>
      <c r="U196" s="333"/>
      <c r="V196" s="333"/>
      <c r="W196" s="333"/>
      <c r="X196" s="333"/>
      <c r="Z196"/>
      <c r="AA196"/>
      <c r="AB196"/>
      <c r="AC196"/>
      <c r="AD196"/>
      <c r="AE196"/>
      <c r="AF196"/>
    </row>
    <row r="197" spans="1:32" s="138" customFormat="1" ht="30" customHeight="1" x14ac:dyDescent="0.35">
      <c r="B197" s="115"/>
      <c r="C197" s="241"/>
      <c r="D197" s="925" t="s">
        <v>244</v>
      </c>
      <c r="E197" s="925"/>
      <c r="F197" s="925"/>
      <c r="G197" s="925"/>
      <c r="H197" s="198"/>
      <c r="I197" s="878"/>
      <c r="J197" s="878"/>
      <c r="K197" s="878"/>
      <c r="L197" s="878"/>
      <c r="M197" s="878"/>
      <c r="N197" s="878"/>
      <c r="O197" s="878"/>
      <c r="Q197" s="143"/>
      <c r="R197" s="143"/>
      <c r="S197" s="143"/>
      <c r="U197" s="333"/>
      <c r="V197" s="333"/>
      <c r="W197" s="333"/>
      <c r="X197" s="333"/>
      <c r="Z197"/>
      <c r="AA197"/>
      <c r="AB197"/>
      <c r="AC197"/>
      <c r="AD197"/>
      <c r="AE197"/>
      <c r="AF197"/>
    </row>
    <row r="198" spans="1:32" s="138" customFormat="1" ht="19.5" customHeight="1" x14ac:dyDescent="0.35">
      <c r="B198" s="115"/>
      <c r="C198" s="241"/>
      <c r="D198" s="429"/>
      <c r="E198" s="119"/>
      <c r="F198" s="118"/>
      <c r="G198" s="198"/>
      <c r="H198" s="198"/>
      <c r="I198" s="878"/>
      <c r="J198" s="878"/>
      <c r="K198" s="878"/>
      <c r="L198" s="878"/>
      <c r="M198" s="878"/>
      <c r="N198" s="878"/>
      <c r="O198" s="878"/>
      <c r="Q198" s="143"/>
      <c r="R198" s="143"/>
      <c r="S198" s="143"/>
      <c r="U198" s="333"/>
      <c r="V198" s="333"/>
      <c r="W198" s="333"/>
      <c r="X198" s="333"/>
      <c r="Z198"/>
      <c r="AA198"/>
      <c r="AB198"/>
      <c r="AC198"/>
      <c r="AD198"/>
      <c r="AE198"/>
      <c r="AF198"/>
    </row>
    <row r="199" spans="1:32" s="138" customFormat="1" ht="16" thickBot="1" x14ac:dyDescent="0.4">
      <c r="A199" s="129"/>
      <c r="B199" s="120"/>
      <c r="C199" s="246"/>
      <c r="D199" s="206"/>
      <c r="E199" s="207"/>
      <c r="F199" s="209"/>
      <c r="G199" s="213"/>
      <c r="H199" s="213"/>
      <c r="I199" s="213"/>
      <c r="J199" s="129"/>
      <c r="K199" s="134"/>
      <c r="L199" s="129"/>
      <c r="M199" s="134"/>
      <c r="N199" s="129"/>
      <c r="O199" s="134"/>
      <c r="P199" s="129"/>
      <c r="Q199" s="134"/>
      <c r="R199" s="134"/>
      <c r="S199" s="134"/>
      <c r="T199" s="129"/>
      <c r="U199" s="333"/>
      <c r="V199" s="333"/>
      <c r="W199" s="333"/>
      <c r="X199" s="333"/>
      <c r="Z199"/>
      <c r="AA199"/>
      <c r="AB199"/>
      <c r="AC199"/>
      <c r="AD199"/>
      <c r="AE199"/>
      <c r="AF199"/>
    </row>
    <row r="200" spans="1:32" s="129" customFormat="1" ht="14.25" customHeight="1" thickTop="1" thickBot="1" x14ac:dyDescent="0.4">
      <c r="A200" s="166"/>
      <c r="B200" s="472"/>
      <c r="C200" s="473"/>
      <c r="D200" s="474"/>
      <c r="E200" s="475"/>
      <c r="F200" s="210"/>
      <c r="G200" s="277"/>
      <c r="H200" s="277"/>
      <c r="I200" s="277"/>
      <c r="J200" s="166"/>
      <c r="K200" s="170"/>
      <c r="L200" s="166"/>
      <c r="M200" s="170"/>
      <c r="N200" s="166"/>
      <c r="O200" s="170"/>
      <c r="P200" s="166"/>
      <c r="Q200" s="170"/>
      <c r="R200" s="170"/>
      <c r="S200" s="170"/>
      <c r="T200" s="166"/>
      <c r="U200" s="331"/>
      <c r="V200" s="331"/>
      <c r="W200" s="331"/>
      <c r="X200" s="331"/>
      <c r="Z200"/>
      <c r="AA200"/>
      <c r="AB200"/>
      <c r="AC200"/>
      <c r="AD200"/>
      <c r="AE200"/>
      <c r="AF200"/>
    </row>
    <row r="201" spans="1:32" s="135" customFormat="1" ht="36" customHeight="1" thickTop="1" x14ac:dyDescent="0.35">
      <c r="A201" s="166"/>
      <c r="B201" s="472"/>
      <c r="C201" s="473" t="s">
        <v>48</v>
      </c>
      <c r="D201" s="124" t="s">
        <v>245</v>
      </c>
      <c r="E201" s="475"/>
      <c r="F201" s="210"/>
      <c r="G201" s="277"/>
      <c r="H201" s="277"/>
      <c r="I201" s="294" t="s">
        <v>24</v>
      </c>
      <c r="J201" s="149"/>
      <c r="K201" s="149"/>
      <c r="L201" s="149"/>
      <c r="M201" s="147"/>
      <c r="N201" s="147"/>
      <c r="O201" s="147"/>
      <c r="P201" s="166"/>
      <c r="Q201" s="170"/>
      <c r="R201" s="170"/>
      <c r="S201" s="170"/>
      <c r="T201" s="166"/>
      <c r="U201" s="340"/>
      <c r="V201" s="340"/>
      <c r="W201" s="340"/>
      <c r="X201" s="340"/>
      <c r="Z201"/>
      <c r="AA201"/>
      <c r="AB201"/>
      <c r="AC201"/>
      <c r="AD201"/>
      <c r="AE201"/>
      <c r="AF201"/>
    </row>
    <row r="202" spans="1:32" s="138" customFormat="1" ht="19" customHeight="1" x14ac:dyDescent="0.35">
      <c r="B202" s="115"/>
      <c r="C202" s="241"/>
      <c r="D202" s="257" t="s">
        <v>246</v>
      </c>
      <c r="E202" s="150"/>
      <c r="F202" s="141"/>
      <c r="G202" s="198"/>
      <c r="H202" s="198"/>
      <c r="I202" s="878"/>
      <c r="J202" s="878"/>
      <c r="K202" s="878"/>
      <c r="L202" s="878"/>
      <c r="M202" s="878"/>
      <c r="N202" s="878"/>
      <c r="O202" s="878"/>
      <c r="Q202" s="143"/>
      <c r="R202" s="143"/>
      <c r="S202" s="143"/>
      <c r="U202" s="333"/>
      <c r="V202" s="333"/>
      <c r="W202" s="333"/>
      <c r="X202" s="333"/>
      <c r="Z202"/>
      <c r="AA202"/>
      <c r="AB202"/>
      <c r="AC202"/>
      <c r="AD202"/>
      <c r="AE202"/>
      <c r="AF202"/>
    </row>
    <row r="203" spans="1:32" s="138" customFormat="1" ht="19.5" customHeight="1" x14ac:dyDescent="0.35">
      <c r="B203" s="115"/>
      <c r="C203" s="241"/>
      <c r="D203" s="429"/>
      <c r="E203" s="119"/>
      <c r="F203" s="118"/>
      <c r="G203" s="198"/>
      <c r="H203" s="198"/>
      <c r="I203" s="878"/>
      <c r="J203" s="878"/>
      <c r="K203" s="878"/>
      <c r="L203" s="878"/>
      <c r="M203" s="878"/>
      <c r="N203" s="878"/>
      <c r="O203" s="878"/>
      <c r="Q203" s="143"/>
      <c r="R203" s="143"/>
      <c r="S203" s="143"/>
      <c r="U203" s="333"/>
      <c r="V203" s="333"/>
      <c r="W203" s="333"/>
      <c r="X203" s="333"/>
      <c r="Z203"/>
      <c r="AA203"/>
      <c r="AB203"/>
      <c r="AC203"/>
      <c r="AD203"/>
      <c r="AE203"/>
      <c r="AF203"/>
    </row>
    <row r="204" spans="1:32" s="138" customFormat="1" ht="16" thickBot="1" x14ac:dyDescent="0.4">
      <c r="A204" s="129"/>
      <c r="B204" s="120"/>
      <c r="C204" s="246"/>
      <c r="D204" s="206"/>
      <c r="E204" s="207"/>
      <c r="F204" s="209"/>
      <c r="G204" s="213"/>
      <c r="H204" s="213"/>
      <c r="I204" s="213"/>
      <c r="J204" s="129"/>
      <c r="K204" s="134"/>
      <c r="L204" s="129"/>
      <c r="M204" s="134"/>
      <c r="N204" s="129"/>
      <c r="O204" s="134"/>
      <c r="P204" s="129"/>
      <c r="Q204" s="134"/>
      <c r="R204" s="134"/>
      <c r="S204" s="134"/>
      <c r="T204" s="129"/>
      <c r="U204" s="333"/>
      <c r="V204" s="333"/>
      <c r="W204" s="333"/>
      <c r="X204" s="333"/>
      <c r="Z204"/>
      <c r="AA204"/>
      <c r="AB204"/>
      <c r="AC204"/>
      <c r="AD204"/>
      <c r="AE204"/>
      <c r="AF204"/>
    </row>
    <row r="205" spans="1:32" s="138" customFormat="1" ht="16" thickTop="1" x14ac:dyDescent="0.35">
      <c r="A205" s="166"/>
      <c r="B205" s="472"/>
      <c r="C205" s="473"/>
      <c r="D205" s="474"/>
      <c r="E205" s="475"/>
      <c r="F205" s="210"/>
      <c r="G205" s="277"/>
      <c r="H205" s="277"/>
      <c r="I205" s="277"/>
      <c r="J205" s="166"/>
      <c r="K205" s="170"/>
      <c r="L205" s="166"/>
      <c r="M205" s="170"/>
      <c r="N205" s="166"/>
      <c r="O205" s="170"/>
      <c r="P205" s="166"/>
      <c r="Q205" s="170"/>
      <c r="R205" s="170"/>
      <c r="S205" s="170"/>
      <c r="T205" s="166"/>
      <c r="U205" s="333"/>
      <c r="V205" s="333"/>
      <c r="W205" s="333"/>
      <c r="X205" s="333"/>
      <c r="Z205"/>
      <c r="AA205"/>
      <c r="AB205"/>
      <c r="AC205"/>
      <c r="AD205"/>
      <c r="AE205"/>
      <c r="AF205"/>
    </row>
    <row r="206" spans="1:32" s="138" customFormat="1" ht="36" customHeight="1" x14ac:dyDescent="0.35">
      <c r="A206" s="135"/>
      <c r="B206" s="123"/>
      <c r="C206" s="236" t="s">
        <v>55</v>
      </c>
      <c r="D206" s="124" t="s">
        <v>247</v>
      </c>
      <c r="E206" s="124"/>
      <c r="F206" s="124"/>
      <c r="G206" s="197"/>
      <c r="H206" s="197"/>
      <c r="I206" s="294" t="s">
        <v>24</v>
      </c>
      <c r="J206" s="149"/>
      <c r="K206" s="149"/>
      <c r="L206" s="149"/>
      <c r="M206" s="147"/>
      <c r="N206" s="147"/>
      <c r="O206" s="147"/>
      <c r="P206" s="135"/>
      <c r="Q206" s="135"/>
      <c r="R206" s="135"/>
      <c r="S206" s="135"/>
      <c r="T206" s="135"/>
      <c r="U206" s="333"/>
      <c r="V206" s="333"/>
      <c r="W206" s="333"/>
      <c r="X206" s="333"/>
      <c r="Z206"/>
      <c r="AA206"/>
      <c r="AB206"/>
      <c r="AC206"/>
      <c r="AD206"/>
      <c r="AE206"/>
      <c r="AF206"/>
    </row>
    <row r="207" spans="1:32" s="138" customFormat="1" ht="47.25" customHeight="1" x14ac:dyDescent="0.35">
      <c r="B207" s="115"/>
      <c r="C207" s="241"/>
      <c r="D207" s="925" t="s">
        <v>248</v>
      </c>
      <c r="E207" s="925"/>
      <c r="F207" s="925"/>
      <c r="G207" s="925"/>
      <c r="H207" s="198"/>
      <c r="I207" s="878"/>
      <c r="J207" s="878"/>
      <c r="K207" s="878"/>
      <c r="L207" s="878"/>
      <c r="M207" s="878"/>
      <c r="N207" s="878"/>
      <c r="O207" s="878"/>
      <c r="Q207" s="143"/>
      <c r="R207" s="143"/>
      <c r="S207" s="143"/>
      <c r="U207" s="333"/>
      <c r="V207" s="333"/>
      <c r="W207" s="333"/>
      <c r="X207" s="333"/>
      <c r="Z207"/>
      <c r="AA207"/>
      <c r="AB207"/>
      <c r="AC207"/>
      <c r="AD207"/>
      <c r="AE207"/>
      <c r="AF207"/>
    </row>
    <row r="208" spans="1:32" s="129" customFormat="1" ht="19.5" customHeight="1" thickBot="1" x14ac:dyDescent="0.4">
      <c r="A208" s="138"/>
      <c r="B208" s="115"/>
      <c r="C208" s="241"/>
      <c r="D208" s="855"/>
      <c r="E208" s="119"/>
      <c r="F208" s="118"/>
      <c r="G208" s="198"/>
      <c r="H208" s="198"/>
      <c r="I208" s="878"/>
      <c r="J208" s="878"/>
      <c r="K208" s="878"/>
      <c r="L208" s="878"/>
      <c r="M208" s="878"/>
      <c r="N208" s="878"/>
      <c r="O208" s="878"/>
      <c r="P208" s="138"/>
      <c r="Q208" s="143"/>
      <c r="R208" s="143"/>
      <c r="S208" s="143"/>
      <c r="T208" s="138"/>
      <c r="U208" s="331"/>
      <c r="V208" s="331"/>
      <c r="W208" s="331"/>
      <c r="X208" s="331"/>
      <c r="Z208"/>
      <c r="AA208"/>
      <c r="AB208"/>
      <c r="AC208"/>
      <c r="AD208"/>
      <c r="AE208"/>
      <c r="AF208"/>
    </row>
    <row r="209" spans="1:32" s="135" customFormat="1" ht="19.5" customHeight="1" thickTop="1" x14ac:dyDescent="0.35">
      <c r="A209" s="138"/>
      <c r="B209" s="115"/>
      <c r="C209" s="241"/>
      <c r="D209" s="138"/>
      <c r="E209" s="119"/>
      <c r="F209" s="118"/>
      <c r="G209" s="198"/>
      <c r="H209" s="198"/>
      <c r="I209" s="198"/>
      <c r="J209" s="138"/>
      <c r="K209" s="143"/>
      <c r="L209" s="138"/>
      <c r="M209" s="143"/>
      <c r="N209" s="138"/>
      <c r="O209" s="143"/>
      <c r="P209" s="138"/>
      <c r="Q209" s="143"/>
      <c r="R209" s="143"/>
      <c r="S209" s="143"/>
      <c r="T209" s="138"/>
      <c r="U209" s="340"/>
      <c r="V209" s="340"/>
      <c r="W209" s="340"/>
      <c r="X209" s="340"/>
      <c r="Z209"/>
      <c r="AA209"/>
      <c r="AB209"/>
      <c r="AC209"/>
      <c r="AD209"/>
      <c r="AE209"/>
      <c r="AF209"/>
    </row>
    <row r="210" spans="1:32" s="138" customFormat="1" ht="19.5" customHeight="1" x14ac:dyDescent="0.35">
      <c r="B210" s="115"/>
      <c r="C210" s="241"/>
      <c r="D210" s="280" t="s">
        <v>249</v>
      </c>
      <c r="E210" s="119"/>
      <c r="F210" s="844"/>
      <c r="G210" s="198"/>
      <c r="H210" s="198"/>
      <c r="I210" s="198"/>
      <c r="K210" s="143"/>
      <c r="M210" s="143"/>
      <c r="O210" s="143"/>
      <c r="Q210" s="143"/>
      <c r="R210" s="143"/>
      <c r="S210" s="143"/>
      <c r="U210" s="333"/>
      <c r="V210" s="333"/>
      <c r="W210" s="333"/>
      <c r="X210" s="333"/>
      <c r="Z210"/>
      <c r="AA210"/>
      <c r="AB210"/>
      <c r="AC210"/>
      <c r="AD210"/>
      <c r="AE210"/>
      <c r="AF210"/>
    </row>
    <row r="211" spans="1:32" s="138" customFormat="1" ht="19.5" customHeight="1" x14ac:dyDescent="0.35">
      <c r="B211" s="115"/>
      <c r="C211" s="241"/>
      <c r="D211" s="280" t="s">
        <v>250</v>
      </c>
      <c r="E211" s="119"/>
      <c r="F211" s="844"/>
      <c r="G211" s="198"/>
      <c r="H211" s="198"/>
      <c r="I211" s="198"/>
      <c r="K211" s="143"/>
      <c r="M211" s="143"/>
      <c r="O211" s="143"/>
      <c r="Q211" s="143"/>
      <c r="R211" s="143"/>
      <c r="S211" s="143"/>
      <c r="U211" s="333"/>
      <c r="V211" s="333"/>
      <c r="W211" s="333"/>
      <c r="X211" s="333"/>
      <c r="Z211"/>
      <c r="AA211"/>
      <c r="AB211"/>
      <c r="AC211"/>
      <c r="AD211"/>
      <c r="AE211"/>
      <c r="AF211"/>
    </row>
    <row r="212" spans="1:32" s="129" customFormat="1" ht="19.5" customHeight="1" thickBot="1" x14ac:dyDescent="0.4">
      <c r="B212" s="120"/>
      <c r="C212" s="246"/>
      <c r="D212" s="206"/>
      <c r="E212" s="207"/>
      <c r="F212" s="209"/>
      <c r="G212" s="213"/>
      <c r="H212" s="213"/>
      <c r="I212" s="213"/>
      <c r="K212" s="134"/>
      <c r="M212" s="134"/>
      <c r="O212" s="134"/>
      <c r="Q212" s="134"/>
      <c r="R212" s="134"/>
      <c r="S212" s="134"/>
      <c r="U212" s="331"/>
      <c r="V212" s="331"/>
      <c r="W212" s="331"/>
      <c r="X212" s="331"/>
      <c r="Z212"/>
      <c r="AA212"/>
      <c r="AB212"/>
      <c r="AC212"/>
      <c r="AD212"/>
      <c r="AE212"/>
      <c r="AF212"/>
    </row>
    <row r="213" spans="1:32" s="135" customFormat="1" ht="36" customHeight="1" thickTop="1" x14ac:dyDescent="0.35">
      <c r="B213" s="123"/>
      <c r="C213" s="236" t="s">
        <v>65</v>
      </c>
      <c r="D213" s="124" t="s">
        <v>251</v>
      </c>
      <c r="E213" s="124"/>
      <c r="F213" s="124"/>
      <c r="G213" s="197"/>
      <c r="H213" s="197"/>
      <c r="I213" s="294" t="s">
        <v>24</v>
      </c>
      <c r="J213" s="149"/>
      <c r="K213" s="149"/>
      <c r="L213" s="149"/>
      <c r="M213" s="147"/>
      <c r="N213" s="147"/>
      <c r="O213" s="147"/>
      <c r="U213" s="340"/>
      <c r="V213" s="340"/>
      <c r="W213" s="340"/>
      <c r="X213" s="340"/>
      <c r="Z213"/>
      <c r="AA213"/>
      <c r="AB213"/>
      <c r="AC213"/>
      <c r="AD213"/>
      <c r="AE213"/>
      <c r="AF213"/>
    </row>
    <row r="214" spans="1:32" s="138" customFormat="1" ht="60.75" customHeight="1" x14ac:dyDescent="0.35">
      <c r="B214" s="115"/>
      <c r="C214" s="241"/>
      <c r="D214" s="925" t="s">
        <v>252</v>
      </c>
      <c r="E214" s="925"/>
      <c r="F214" s="925"/>
      <c r="G214" s="925"/>
      <c r="H214" s="927"/>
      <c r="I214" s="878"/>
      <c r="J214" s="878"/>
      <c r="K214" s="878"/>
      <c r="L214" s="878"/>
      <c r="M214" s="878"/>
      <c r="N214" s="878"/>
      <c r="O214" s="878"/>
      <c r="Q214" s="143"/>
      <c r="R214" s="143"/>
      <c r="S214" s="143"/>
      <c r="U214" s="333"/>
      <c r="V214" s="333"/>
      <c r="W214" s="333"/>
      <c r="X214" s="333"/>
      <c r="Z214"/>
      <c r="AA214"/>
      <c r="AB214"/>
      <c r="AC214"/>
      <c r="AD214"/>
      <c r="AE214"/>
      <c r="AF214"/>
    </row>
    <row r="215" spans="1:32" s="138" customFormat="1" ht="19.5" customHeight="1" x14ac:dyDescent="0.35">
      <c r="B215" s="115"/>
      <c r="C215" s="241"/>
      <c r="D215" s="886"/>
      <c r="E215" s="926"/>
      <c r="F215" s="926"/>
      <c r="G215" s="887"/>
      <c r="H215" s="198"/>
      <c r="I215" s="878"/>
      <c r="J215" s="878"/>
      <c r="K215" s="878"/>
      <c r="L215" s="878"/>
      <c r="M215" s="878"/>
      <c r="N215" s="878"/>
      <c r="O215" s="878"/>
      <c r="Q215" s="143"/>
      <c r="R215" s="143"/>
      <c r="S215" s="143"/>
      <c r="U215" s="333"/>
      <c r="V215" s="333"/>
      <c r="W215" s="333"/>
      <c r="X215" s="333"/>
      <c r="Z215"/>
      <c r="AA215"/>
      <c r="AB215"/>
      <c r="AC215"/>
      <c r="AD215"/>
      <c r="AE215"/>
      <c r="AF215"/>
    </row>
    <row r="216" spans="1:32" s="138" customFormat="1" ht="19.5" customHeight="1" thickBot="1" x14ac:dyDescent="0.4">
      <c r="A216" s="393"/>
      <c r="B216" s="388"/>
      <c r="C216" s="389"/>
      <c r="D216" s="390"/>
      <c r="E216" s="391"/>
      <c r="F216" s="392"/>
      <c r="G216" s="366"/>
      <c r="H216" s="366"/>
      <c r="I216" s="366"/>
      <c r="J216" s="393"/>
      <c r="K216" s="394"/>
      <c r="L216" s="393"/>
      <c r="M216" s="394"/>
      <c r="N216" s="393"/>
      <c r="O216" s="394"/>
      <c r="P216" s="393"/>
      <c r="Q216" s="394"/>
      <c r="R216" s="394"/>
      <c r="S216" s="394"/>
      <c r="T216" s="393"/>
      <c r="U216" s="333"/>
      <c r="V216" s="333"/>
      <c r="W216" s="333"/>
      <c r="X216" s="333"/>
      <c r="Z216"/>
      <c r="AA216"/>
      <c r="AB216"/>
      <c r="AC216"/>
      <c r="AD216"/>
      <c r="AE216"/>
      <c r="AF216"/>
    </row>
    <row r="217" spans="1:32" s="138" customFormat="1" ht="36" customHeight="1" thickTop="1" x14ac:dyDescent="0.35">
      <c r="A217" s="135"/>
      <c r="B217" s="123"/>
      <c r="C217" s="236" t="s">
        <v>253</v>
      </c>
      <c r="D217" s="124" t="s">
        <v>254</v>
      </c>
      <c r="E217" s="124"/>
      <c r="F217" s="124"/>
      <c r="G217" s="197"/>
      <c r="H217" s="197"/>
      <c r="I217" s="294" t="s">
        <v>24</v>
      </c>
      <c r="J217" s="149"/>
      <c r="K217" s="149"/>
      <c r="L217" s="149"/>
      <c r="M217" s="147"/>
      <c r="N217" s="147"/>
      <c r="O217" s="147"/>
      <c r="P217" s="135"/>
      <c r="Q217" s="135"/>
      <c r="R217" s="135"/>
      <c r="S217" s="135"/>
      <c r="T217" s="135"/>
      <c r="U217" s="333"/>
      <c r="V217" s="333"/>
      <c r="W217" s="333"/>
      <c r="X217" s="333"/>
      <c r="Z217"/>
      <c r="AA217"/>
      <c r="AB217"/>
      <c r="AC217"/>
      <c r="AD217"/>
      <c r="AE217"/>
      <c r="AF217"/>
    </row>
    <row r="218" spans="1:32" s="138" customFormat="1" ht="33.75" customHeight="1" x14ac:dyDescent="0.35">
      <c r="B218" s="115"/>
      <c r="C218" s="241"/>
      <c r="D218" s="896" t="s">
        <v>255</v>
      </c>
      <c r="E218" s="896"/>
      <c r="F218" s="896"/>
      <c r="G218" s="896"/>
      <c r="H218" s="939"/>
      <c r="I218" s="878"/>
      <c r="J218" s="878"/>
      <c r="K218" s="878"/>
      <c r="L218" s="878"/>
      <c r="M218" s="878"/>
      <c r="N218" s="878"/>
      <c r="O218" s="878"/>
      <c r="Q218" s="143"/>
      <c r="R218" s="143"/>
      <c r="S218" s="143"/>
      <c r="U218" s="333"/>
      <c r="V218" s="333"/>
      <c r="W218" s="333"/>
      <c r="X218" s="333"/>
      <c r="Z218"/>
      <c r="AA218"/>
      <c r="AB218"/>
      <c r="AC218"/>
      <c r="AD218"/>
      <c r="AE218"/>
      <c r="AF218"/>
    </row>
    <row r="219" spans="1:32" s="138" customFormat="1" ht="19.5" customHeight="1" x14ac:dyDescent="0.35">
      <c r="B219" s="115"/>
      <c r="C219" s="241"/>
      <c r="D219" s="886"/>
      <c r="E219" s="926"/>
      <c r="F219" s="926"/>
      <c r="G219" s="887"/>
      <c r="H219" s="198"/>
      <c r="I219" s="878"/>
      <c r="J219" s="878"/>
      <c r="K219" s="878"/>
      <c r="L219" s="878"/>
      <c r="M219" s="878"/>
      <c r="N219" s="878"/>
      <c r="O219" s="878"/>
      <c r="Q219" s="143"/>
      <c r="R219" s="143"/>
      <c r="S219" s="143"/>
      <c r="U219" s="333"/>
      <c r="V219" s="333"/>
      <c r="W219" s="333"/>
      <c r="X219" s="333"/>
      <c r="Z219"/>
      <c r="AA219"/>
      <c r="AB219"/>
      <c r="AC219"/>
      <c r="AD219"/>
      <c r="AE219"/>
      <c r="AF219"/>
    </row>
    <row r="220" spans="1:32" s="138" customFormat="1" ht="16" customHeight="1" x14ac:dyDescent="0.35">
      <c r="B220" s="115"/>
      <c r="C220" s="241"/>
      <c r="D220" s="154"/>
      <c r="E220" s="119"/>
      <c r="F220" s="141"/>
      <c r="G220" s="198"/>
      <c r="H220" s="198"/>
      <c r="I220" s="198"/>
      <c r="K220" s="143"/>
      <c r="M220" s="143"/>
      <c r="O220" s="143"/>
      <c r="Q220" s="143"/>
      <c r="R220" s="143"/>
      <c r="S220" s="143"/>
      <c r="U220" s="333"/>
      <c r="V220" s="333"/>
      <c r="W220" s="333"/>
      <c r="X220" s="333"/>
      <c r="Z220"/>
      <c r="AA220"/>
      <c r="AB220"/>
      <c r="AC220"/>
      <c r="AD220"/>
      <c r="AE220"/>
      <c r="AF220"/>
    </row>
    <row r="221" spans="1:32" s="138" customFormat="1" ht="36" customHeight="1" x14ac:dyDescent="0.35">
      <c r="A221" s="211"/>
      <c r="B221" s="172"/>
      <c r="C221" s="242" t="s">
        <v>142</v>
      </c>
      <c r="D221" s="353" t="s">
        <v>256</v>
      </c>
      <c r="E221" s="171"/>
      <c r="F221" s="214"/>
      <c r="G221" s="215"/>
      <c r="H221" s="215"/>
      <c r="I221" s="215"/>
      <c r="J221" s="211"/>
      <c r="K221" s="212"/>
      <c r="L221" s="211"/>
      <c r="M221" s="212"/>
      <c r="N221" s="211"/>
      <c r="O221" s="212"/>
      <c r="P221" s="211"/>
      <c r="Q221" s="212"/>
      <c r="R221" s="212"/>
      <c r="S221" s="212"/>
      <c r="T221" s="211"/>
      <c r="U221" s="333"/>
      <c r="V221" s="333"/>
      <c r="W221" s="333"/>
      <c r="X221" s="333"/>
      <c r="Z221"/>
      <c r="AA221"/>
      <c r="AB221"/>
      <c r="AC221"/>
      <c r="AD221"/>
      <c r="AE221"/>
      <c r="AF221"/>
    </row>
    <row r="222" spans="1:32" s="138" customFormat="1" ht="16" customHeight="1" x14ac:dyDescent="0.35">
      <c r="A222" s="351"/>
      <c r="B222" s="347" t="s">
        <v>3</v>
      </c>
      <c r="C222" s="241"/>
      <c r="D222" s="348" t="s">
        <v>182</v>
      </c>
      <c r="E222" s="349"/>
      <c r="F222" s="350"/>
      <c r="G222" s="198"/>
      <c r="H222" s="198"/>
      <c r="I222" s="198"/>
      <c r="J222" s="351"/>
      <c r="K222" s="143"/>
      <c r="L222" s="351"/>
      <c r="M222" s="143"/>
      <c r="N222" s="351"/>
      <c r="O222" s="143"/>
      <c r="P222" s="351"/>
      <c r="Q222" s="143"/>
      <c r="R222" s="143"/>
      <c r="S222" s="143"/>
      <c r="T222" s="351"/>
      <c r="U222" s="333"/>
      <c r="V222" s="333"/>
      <c r="W222" s="333"/>
      <c r="X222" s="333"/>
      <c r="Z222"/>
      <c r="AA222"/>
      <c r="AB222"/>
      <c r="AC222"/>
      <c r="AD222"/>
      <c r="AE222"/>
      <c r="AF222"/>
    </row>
    <row r="223" spans="1:32" s="138" customFormat="1" ht="36" customHeight="1" x14ac:dyDescent="0.35">
      <c r="A223" s="135"/>
      <c r="B223" s="123"/>
      <c r="C223" s="236" t="s">
        <v>75</v>
      </c>
      <c r="D223" s="124" t="s">
        <v>257</v>
      </c>
      <c r="E223" s="124"/>
      <c r="F223" s="124"/>
      <c r="G223" s="197"/>
      <c r="H223" s="197"/>
      <c r="I223" s="197"/>
      <c r="J223" s="135"/>
      <c r="K223" s="135"/>
      <c r="L223" s="135"/>
      <c r="M223" s="135"/>
      <c r="N223" s="135"/>
      <c r="O223" s="135"/>
      <c r="P223" s="135"/>
      <c r="Q223" s="135"/>
      <c r="R223" s="135"/>
      <c r="S223" s="135"/>
      <c r="T223" s="135"/>
      <c r="U223" s="333"/>
      <c r="V223" s="333"/>
      <c r="W223" s="333"/>
      <c r="X223" s="333"/>
      <c r="Z223"/>
      <c r="AA223"/>
      <c r="AB223"/>
      <c r="AC223"/>
      <c r="AD223"/>
      <c r="AE223"/>
      <c r="AF223"/>
    </row>
    <row r="224" spans="1:32" s="138" customFormat="1" ht="16" customHeight="1" x14ac:dyDescent="0.35">
      <c r="B224" s="115"/>
      <c r="C224" s="241"/>
      <c r="D224" s="896" t="s">
        <v>258</v>
      </c>
      <c r="E224" s="896"/>
      <c r="F224" s="896"/>
      <c r="G224" s="896"/>
      <c r="H224" s="896"/>
      <c r="I224" s="294" t="s">
        <v>24</v>
      </c>
      <c r="J224" s="149"/>
      <c r="K224" s="149"/>
      <c r="L224" s="149"/>
      <c r="M224" s="147"/>
      <c r="N224" s="147"/>
      <c r="O224" s="147"/>
      <c r="Q224" s="143"/>
      <c r="R224" s="143"/>
      <c r="S224" s="143"/>
      <c r="U224" s="333"/>
      <c r="V224" s="333"/>
      <c r="W224" s="333"/>
      <c r="X224" s="333"/>
      <c r="Z224"/>
      <c r="AA224"/>
      <c r="AB224"/>
      <c r="AC224"/>
      <c r="AD224"/>
      <c r="AE224"/>
      <c r="AF224"/>
    </row>
    <row r="225" spans="1:32" s="138" customFormat="1" ht="19.5" customHeight="1" x14ac:dyDescent="0.35">
      <c r="B225" s="115"/>
      <c r="C225" s="241"/>
      <c r="D225" s="280" t="s">
        <v>259</v>
      </c>
      <c r="E225" s="886"/>
      <c r="F225" s="926"/>
      <c r="G225" s="887"/>
      <c r="H225" s="141"/>
      <c r="I225" s="878"/>
      <c r="J225" s="878"/>
      <c r="K225" s="878"/>
      <c r="L225" s="878"/>
      <c r="M225" s="878"/>
      <c r="N225" s="878"/>
      <c r="O225" s="878"/>
      <c r="Q225" s="143"/>
      <c r="R225" s="143"/>
      <c r="S225" s="143"/>
      <c r="U225" s="333"/>
      <c r="V225" s="333"/>
      <c r="W225" s="333"/>
      <c r="X225" s="333"/>
      <c r="Z225"/>
      <c r="AA225"/>
      <c r="AB225"/>
      <c r="AC225"/>
      <c r="AD225"/>
      <c r="AE225"/>
      <c r="AF225"/>
    </row>
    <row r="226" spans="1:32" s="138" customFormat="1" ht="19.5" customHeight="1" x14ac:dyDescent="0.35">
      <c r="B226" s="115"/>
      <c r="C226" s="241"/>
      <c r="D226" s="280" t="s">
        <v>196</v>
      </c>
      <c r="E226" s="886"/>
      <c r="F226" s="926"/>
      <c r="G226" s="887"/>
      <c r="H226" s="141"/>
      <c r="I226" s="878"/>
      <c r="J226" s="878"/>
      <c r="K226" s="878"/>
      <c r="L226" s="878"/>
      <c r="M226" s="878"/>
      <c r="N226" s="878"/>
      <c r="O226" s="878"/>
      <c r="Q226" s="143"/>
      <c r="R226" s="143"/>
      <c r="S226" s="143"/>
      <c r="U226" s="333"/>
      <c r="V226" s="333"/>
      <c r="W226" s="333"/>
      <c r="X226" s="333"/>
      <c r="Z226"/>
      <c r="AA226"/>
      <c r="AB226"/>
      <c r="AC226"/>
      <c r="AD226"/>
      <c r="AE226"/>
      <c r="AF226"/>
    </row>
    <row r="227" spans="1:32" s="138" customFormat="1" ht="19.5" customHeight="1" x14ac:dyDescent="0.35">
      <c r="B227" s="115"/>
      <c r="C227" s="241"/>
      <c r="D227" s="280" t="s">
        <v>197</v>
      </c>
      <c r="E227" s="886"/>
      <c r="F227" s="926"/>
      <c r="G227" s="887"/>
      <c r="H227" s="141"/>
      <c r="I227" s="878"/>
      <c r="J227" s="878"/>
      <c r="K227" s="878"/>
      <c r="L227" s="878"/>
      <c r="M227" s="878"/>
      <c r="N227" s="878"/>
      <c r="O227" s="878"/>
      <c r="Q227" s="143"/>
      <c r="R227" s="143"/>
      <c r="S227" s="143"/>
      <c r="U227" s="333"/>
      <c r="V227" s="333"/>
      <c r="W227" s="333"/>
      <c r="X227" s="333"/>
      <c r="Z227"/>
      <c r="AA227"/>
      <c r="AB227"/>
      <c r="AC227"/>
      <c r="AD227"/>
      <c r="AE227"/>
      <c r="AF227"/>
    </row>
    <row r="228" spans="1:32" s="138" customFormat="1" ht="19.5" customHeight="1" x14ac:dyDescent="0.35">
      <c r="B228" s="115"/>
      <c r="C228" s="241"/>
      <c r="D228" s="154"/>
      <c r="E228" s="119"/>
      <c r="F228" s="141"/>
      <c r="G228" s="198"/>
      <c r="H228" s="198"/>
      <c r="I228" s="198"/>
      <c r="K228" s="143"/>
      <c r="M228" s="143"/>
      <c r="O228" s="143"/>
      <c r="Q228" s="143"/>
      <c r="R228" s="143"/>
      <c r="S228" s="143"/>
      <c r="U228" s="333"/>
      <c r="V228" s="333"/>
      <c r="W228" s="333"/>
      <c r="X228" s="333"/>
      <c r="Z228"/>
      <c r="AA228"/>
      <c r="AB228"/>
      <c r="AC228"/>
      <c r="AD228"/>
      <c r="AE228"/>
      <c r="AF228"/>
    </row>
    <row r="229" spans="1:32" s="138" customFormat="1" ht="19.5" customHeight="1" thickBot="1" x14ac:dyDescent="0.4">
      <c r="A229" s="129"/>
      <c r="B229" s="120"/>
      <c r="C229" s="246"/>
      <c r="D229" s="206"/>
      <c r="E229" s="207"/>
      <c r="F229" s="216"/>
      <c r="G229" s="213"/>
      <c r="H229" s="213"/>
      <c r="I229" s="213"/>
      <c r="J229" s="129"/>
      <c r="K229" s="134"/>
      <c r="L229" s="129"/>
      <c r="M229" s="134"/>
      <c r="N229" s="129"/>
      <c r="O229" s="134"/>
      <c r="P229" s="129"/>
      <c r="Q229" s="134"/>
      <c r="R229" s="134"/>
      <c r="S229" s="134"/>
      <c r="T229" s="129"/>
      <c r="U229" s="333"/>
      <c r="V229" s="333"/>
      <c r="W229" s="333"/>
      <c r="X229" s="333"/>
      <c r="Z229"/>
      <c r="AA229"/>
      <c r="AB229"/>
      <c r="AC229"/>
      <c r="AD229"/>
      <c r="AE229"/>
      <c r="AF229"/>
    </row>
    <row r="230" spans="1:32" s="138" customFormat="1" ht="36" customHeight="1" thickTop="1" x14ac:dyDescent="0.35">
      <c r="A230" s="135"/>
      <c r="B230" s="123"/>
      <c r="C230" s="236" t="s">
        <v>95</v>
      </c>
      <c r="D230" s="124" t="s">
        <v>260</v>
      </c>
      <c r="E230" s="124"/>
      <c r="F230" s="124"/>
      <c r="G230" s="197"/>
      <c r="H230" s="197"/>
      <c r="I230" s="294" t="s">
        <v>24</v>
      </c>
      <c r="J230" s="149"/>
      <c r="K230" s="149"/>
      <c r="L230" s="149"/>
      <c r="M230" s="147"/>
      <c r="N230" s="147"/>
      <c r="O230" s="147"/>
      <c r="P230" s="135"/>
      <c r="Q230" s="135"/>
      <c r="R230" s="135"/>
      <c r="S230" s="135"/>
      <c r="T230" s="135"/>
      <c r="U230" s="333"/>
      <c r="V230" s="333"/>
      <c r="W230" s="333"/>
      <c r="X230" s="333"/>
      <c r="Z230"/>
      <c r="AA230"/>
      <c r="AB230"/>
      <c r="AC230"/>
      <c r="AD230"/>
      <c r="AE230"/>
      <c r="AF230"/>
    </row>
    <row r="231" spans="1:32" s="138" customFormat="1" ht="75" customHeight="1" x14ac:dyDescent="0.35">
      <c r="B231" s="115"/>
      <c r="C231" s="241"/>
      <c r="D231" s="896" t="s">
        <v>261</v>
      </c>
      <c r="E231" s="896"/>
      <c r="F231" s="896"/>
      <c r="G231" s="896"/>
      <c r="H231" s="198"/>
      <c r="I231" s="878"/>
      <c r="J231" s="878"/>
      <c r="K231" s="878"/>
      <c r="L231" s="878"/>
      <c r="M231" s="878"/>
      <c r="N231" s="878"/>
      <c r="O231" s="878"/>
      <c r="Q231" s="143"/>
      <c r="R231" s="143"/>
      <c r="S231" s="143"/>
      <c r="U231" s="333"/>
      <c r="V231" s="333"/>
      <c r="W231" s="333"/>
      <c r="X231" s="333"/>
      <c r="Z231"/>
      <c r="AA231"/>
      <c r="AB231"/>
      <c r="AC231"/>
      <c r="AD231"/>
      <c r="AE231"/>
      <c r="AF231"/>
    </row>
    <row r="232" spans="1:32" s="138" customFormat="1" ht="19.5" customHeight="1" x14ac:dyDescent="0.35">
      <c r="B232" s="115"/>
      <c r="C232" s="241"/>
      <c r="D232" s="855"/>
      <c r="E232" s="150"/>
      <c r="F232" s="80"/>
      <c r="G232" s="80"/>
      <c r="H232" s="80"/>
      <c r="I232" s="878"/>
      <c r="J232" s="878"/>
      <c r="K232" s="878"/>
      <c r="L232" s="878"/>
      <c r="M232" s="878"/>
      <c r="N232" s="878"/>
      <c r="O232" s="878"/>
      <c r="Q232" s="143"/>
      <c r="R232" s="143"/>
      <c r="S232" s="143"/>
      <c r="U232" s="333"/>
      <c r="V232" s="333"/>
      <c r="W232" s="333"/>
      <c r="X232" s="333"/>
      <c r="Z232"/>
      <c r="AA232"/>
      <c r="AB232"/>
      <c r="AC232"/>
      <c r="AD232"/>
      <c r="AE232"/>
      <c r="AF232"/>
    </row>
    <row r="233" spans="1:32" s="138" customFormat="1" ht="19.5" customHeight="1" x14ac:dyDescent="0.35">
      <c r="B233" s="115"/>
      <c r="C233" s="241"/>
      <c r="D233" s="241"/>
      <c r="E233" s="241"/>
      <c r="F233" s="80"/>
      <c r="G233" s="80"/>
      <c r="H233" s="80"/>
      <c r="I233" s="878"/>
      <c r="J233" s="878"/>
      <c r="K233" s="878"/>
      <c r="L233" s="878"/>
      <c r="M233" s="878"/>
      <c r="N233" s="878"/>
      <c r="O233" s="878"/>
      <c r="Q233" s="143"/>
      <c r="R233" s="143"/>
      <c r="S233" s="143"/>
      <c r="U233" s="333"/>
      <c r="V233" s="333"/>
      <c r="W233" s="333"/>
      <c r="X233" s="333"/>
      <c r="Z233"/>
      <c r="AA233"/>
      <c r="AB233"/>
      <c r="AC233"/>
      <c r="AD233"/>
      <c r="AE233"/>
      <c r="AF233"/>
    </row>
    <row r="234" spans="1:32" s="138" customFormat="1" ht="19.5" customHeight="1" x14ac:dyDescent="0.35">
      <c r="B234" s="115"/>
      <c r="C234" s="241"/>
      <c r="D234" s="280" t="s">
        <v>196</v>
      </c>
      <c r="E234" s="241"/>
      <c r="F234" s="855"/>
      <c r="G234" s="80"/>
      <c r="H234" s="80"/>
      <c r="I234" s="878"/>
      <c r="J234" s="878"/>
      <c r="K234" s="878"/>
      <c r="L234" s="878"/>
      <c r="M234" s="878"/>
      <c r="N234" s="878"/>
      <c r="O234" s="878"/>
      <c r="Q234" s="143"/>
      <c r="R234" s="143"/>
      <c r="S234" s="143"/>
      <c r="U234" s="333"/>
      <c r="V234" s="333"/>
      <c r="W234" s="333"/>
      <c r="X234" s="333"/>
      <c r="Z234"/>
      <c r="AA234"/>
      <c r="AB234"/>
      <c r="AC234"/>
      <c r="AD234"/>
      <c r="AE234"/>
      <c r="AF234"/>
    </row>
    <row r="235" spans="1:32" s="129" customFormat="1" ht="19.5" customHeight="1" thickBot="1" x14ac:dyDescent="0.4">
      <c r="A235" s="138"/>
      <c r="B235" s="115"/>
      <c r="C235" s="241"/>
      <c r="D235" s="396" t="s">
        <v>197</v>
      </c>
      <c r="E235" s="241"/>
      <c r="F235" s="855"/>
      <c r="G235" s="80"/>
      <c r="H235" s="80"/>
      <c r="I235" s="878"/>
      <c r="J235" s="878"/>
      <c r="K235" s="878"/>
      <c r="L235" s="878"/>
      <c r="M235" s="878"/>
      <c r="N235" s="878"/>
      <c r="O235" s="878"/>
      <c r="P235" s="138"/>
      <c r="Q235" s="143"/>
      <c r="R235" s="143"/>
      <c r="S235" s="143"/>
      <c r="T235" s="138"/>
      <c r="U235" s="331"/>
      <c r="V235" s="331"/>
      <c r="W235" s="331"/>
      <c r="X235" s="331"/>
      <c r="Z235"/>
      <c r="AA235"/>
      <c r="AB235"/>
      <c r="AC235"/>
      <c r="AD235"/>
      <c r="AE235"/>
      <c r="AF235"/>
    </row>
    <row r="236" spans="1:32" s="135" customFormat="1" ht="19.5" customHeight="1" thickTop="1" thickBot="1" x14ac:dyDescent="0.4">
      <c r="A236" s="129"/>
      <c r="B236" s="120"/>
      <c r="C236" s="246"/>
      <c r="D236" s="368"/>
      <c r="E236" s="217"/>
      <c r="F236" s="208"/>
      <c r="G236" s="213"/>
      <c r="H236" s="213"/>
      <c r="I236" s="213"/>
      <c r="J236" s="129"/>
      <c r="K236" s="134"/>
      <c r="L236" s="129"/>
      <c r="M236" s="134"/>
      <c r="N236" s="129"/>
      <c r="O236" s="134"/>
      <c r="P236" s="129"/>
      <c r="Q236" s="134"/>
      <c r="R236" s="134"/>
      <c r="S236" s="134"/>
      <c r="T236" s="129"/>
      <c r="U236" s="340"/>
      <c r="V236" s="340"/>
      <c r="W236" s="340"/>
      <c r="X236" s="340"/>
      <c r="Z236"/>
      <c r="AA236"/>
      <c r="AB236"/>
      <c r="AC236"/>
      <c r="AD236"/>
      <c r="AE236"/>
      <c r="AF236"/>
    </row>
    <row r="237" spans="1:32" s="138" customFormat="1" ht="36" customHeight="1" thickTop="1" x14ac:dyDescent="0.35">
      <c r="A237" s="135"/>
      <c r="B237" s="123"/>
      <c r="C237" s="236" t="s">
        <v>99</v>
      </c>
      <c r="D237" s="124" t="s">
        <v>262</v>
      </c>
      <c r="E237" s="124"/>
      <c r="F237" s="124"/>
      <c r="G237" s="197"/>
      <c r="H237" s="197"/>
      <c r="I237" s="294" t="s">
        <v>24</v>
      </c>
      <c r="J237" s="149"/>
      <c r="K237" s="149"/>
      <c r="L237" s="149"/>
      <c r="M237" s="147"/>
      <c r="N237" s="147"/>
      <c r="O237" s="147"/>
      <c r="P237" s="135"/>
      <c r="Q237" s="135"/>
      <c r="R237" s="135"/>
      <c r="S237" s="135"/>
      <c r="T237" s="135"/>
      <c r="U237" s="333"/>
      <c r="V237" s="333"/>
      <c r="W237" s="333"/>
      <c r="X237" s="333"/>
      <c r="Z237"/>
      <c r="AA237"/>
      <c r="AB237"/>
      <c r="AC237"/>
      <c r="AD237"/>
      <c r="AE237"/>
      <c r="AF237"/>
    </row>
    <row r="238" spans="1:32" s="138" customFormat="1" ht="225" customHeight="1" x14ac:dyDescent="0.35">
      <c r="B238" s="115"/>
      <c r="C238" s="241"/>
      <c r="D238" s="896" t="s">
        <v>263</v>
      </c>
      <c r="E238" s="896"/>
      <c r="F238" s="896"/>
      <c r="G238" s="896"/>
      <c r="H238" s="198"/>
      <c r="I238" s="878"/>
      <c r="J238" s="878"/>
      <c r="K238" s="878"/>
      <c r="L238" s="878"/>
      <c r="M238" s="878"/>
      <c r="N238" s="878"/>
      <c r="O238" s="878"/>
      <c r="Q238" s="143"/>
      <c r="R238" s="143"/>
      <c r="S238" s="143"/>
      <c r="U238" s="333"/>
      <c r="V238" s="333"/>
      <c r="W238" s="333"/>
      <c r="X238" s="333"/>
      <c r="Z238"/>
      <c r="AA238"/>
      <c r="AB238"/>
      <c r="AC238"/>
      <c r="AD238"/>
      <c r="AE238"/>
      <c r="AF238"/>
    </row>
    <row r="239" spans="1:32" s="138" customFormat="1" ht="6" customHeight="1" x14ac:dyDescent="0.35">
      <c r="B239" s="115"/>
      <c r="C239" s="241"/>
      <c r="D239" s="205"/>
      <c r="E239" s="119"/>
      <c r="F239" s="118"/>
      <c r="G239" s="198"/>
      <c r="H239" s="198"/>
      <c r="I239" s="878"/>
      <c r="J239" s="878"/>
      <c r="K239" s="878"/>
      <c r="L239" s="878"/>
      <c r="M239" s="878"/>
      <c r="N239" s="878"/>
      <c r="O239" s="878"/>
      <c r="Q239" s="143"/>
      <c r="R239" s="143"/>
      <c r="S239" s="143"/>
      <c r="U239" s="333"/>
      <c r="V239" s="333"/>
      <c r="W239" s="333"/>
      <c r="X239" s="333"/>
      <c r="Z239"/>
      <c r="AA239"/>
      <c r="AB239"/>
      <c r="AC239"/>
      <c r="AD239"/>
      <c r="AE239"/>
      <c r="AF239"/>
    </row>
    <row r="240" spans="1:32" s="138" customFormat="1" ht="19.5" customHeight="1" x14ac:dyDescent="0.35">
      <c r="B240" s="115"/>
      <c r="C240" s="241"/>
      <c r="D240" s="855"/>
      <c r="E240" s="119"/>
      <c r="F240" s="118"/>
      <c r="G240" s="198"/>
      <c r="H240" s="198"/>
      <c r="I240" s="198"/>
      <c r="K240" s="143"/>
      <c r="M240" s="143"/>
      <c r="O240" s="143"/>
      <c r="Q240" s="143"/>
      <c r="R240" s="143"/>
      <c r="S240" s="143"/>
      <c r="U240" s="333"/>
      <c r="V240" s="333"/>
      <c r="W240" s="333"/>
      <c r="X240" s="333"/>
      <c r="Z240"/>
      <c r="AA240"/>
      <c r="AB240"/>
      <c r="AC240"/>
      <c r="AD240"/>
      <c r="AE240"/>
      <c r="AF240"/>
    </row>
    <row r="241" spans="1:32" s="138" customFormat="1" ht="19.5" customHeight="1" x14ac:dyDescent="0.35">
      <c r="B241" s="115"/>
      <c r="C241" s="241"/>
      <c r="D241" s="382"/>
      <c r="E241" s="119"/>
      <c r="F241" s="118"/>
      <c r="G241" s="198"/>
      <c r="H241" s="198"/>
      <c r="I241" s="198"/>
      <c r="K241" s="143"/>
      <c r="M241" s="143"/>
      <c r="O241" s="143"/>
      <c r="Q241" s="143"/>
      <c r="R241" s="143"/>
      <c r="S241" s="143"/>
      <c r="U241" s="333"/>
      <c r="V241" s="333"/>
      <c r="W241" s="333"/>
      <c r="X241" s="333"/>
      <c r="Z241"/>
      <c r="AA241"/>
      <c r="AB241"/>
      <c r="AC241"/>
      <c r="AD241"/>
      <c r="AE241"/>
      <c r="AF241"/>
    </row>
    <row r="242" spans="1:32" s="138" customFormat="1" ht="19.5" customHeight="1" x14ac:dyDescent="0.35">
      <c r="B242" s="115"/>
      <c r="C242" s="241"/>
      <c r="D242" s="397" t="s">
        <v>196</v>
      </c>
      <c r="E242" s="382"/>
      <c r="F242" s="855"/>
      <c r="G242" s="198"/>
      <c r="H242" s="198"/>
      <c r="I242" s="198"/>
      <c r="K242" s="143"/>
      <c r="M242" s="143"/>
      <c r="O242" s="143"/>
      <c r="Q242" s="143"/>
      <c r="R242" s="143"/>
      <c r="S242" s="143"/>
      <c r="U242" s="333"/>
      <c r="V242" s="333"/>
      <c r="W242" s="333"/>
      <c r="X242" s="333"/>
      <c r="Z242"/>
      <c r="AA242"/>
      <c r="AB242"/>
      <c r="AC242"/>
      <c r="AD242"/>
      <c r="AE242"/>
      <c r="AF242"/>
    </row>
    <row r="243" spans="1:32" s="211" customFormat="1" ht="19.5" customHeight="1" x14ac:dyDescent="0.35">
      <c r="A243" s="138"/>
      <c r="B243" s="115"/>
      <c r="C243" s="241"/>
      <c r="D243" s="398" t="s">
        <v>197</v>
      </c>
      <c r="E243" s="382"/>
      <c r="F243" s="886"/>
      <c r="G243" s="926"/>
      <c r="H243" s="926"/>
      <c r="I243" s="887"/>
      <c r="J243" s="138"/>
      <c r="K243" s="143"/>
      <c r="L243" s="138"/>
      <c r="M243" s="143"/>
      <c r="N243" s="138"/>
      <c r="O243" s="143"/>
      <c r="P243" s="138"/>
      <c r="Q243" s="143"/>
      <c r="R243" s="143"/>
      <c r="S243" s="143"/>
      <c r="T243" s="138"/>
      <c r="U243" s="346"/>
      <c r="V243" s="346"/>
      <c r="W243" s="346"/>
      <c r="X243" s="346"/>
      <c r="Z243"/>
      <c r="AA243"/>
      <c r="AB243"/>
      <c r="AC243"/>
      <c r="AD243"/>
      <c r="AE243"/>
      <c r="AF243"/>
    </row>
    <row r="244" spans="1:32" s="138" customFormat="1" ht="19.5" customHeight="1" thickBot="1" x14ac:dyDescent="0.4">
      <c r="A244" s="129"/>
      <c r="B244" s="120"/>
      <c r="C244" s="246"/>
      <c r="D244" s="129"/>
      <c r="E244" s="393"/>
      <c r="F244" s="393"/>
      <c r="G244" s="213"/>
      <c r="H244" s="213"/>
      <c r="I244" s="213"/>
      <c r="J244" s="129"/>
      <c r="K244" s="134"/>
      <c r="L244" s="129"/>
      <c r="M244" s="134"/>
      <c r="N244" s="129"/>
      <c r="O244" s="134"/>
      <c r="P244" s="129"/>
      <c r="Q244" s="134"/>
      <c r="R244" s="134"/>
      <c r="S244" s="134"/>
      <c r="T244" s="129"/>
      <c r="U244" s="333"/>
      <c r="V244" s="333"/>
      <c r="W244" s="333"/>
      <c r="X244" s="333"/>
      <c r="Z244"/>
      <c r="AA244"/>
      <c r="AB244"/>
      <c r="AC244"/>
      <c r="AD244"/>
      <c r="AE244"/>
      <c r="AF244"/>
    </row>
    <row r="245" spans="1:32" s="191" customFormat="1" ht="36" customHeight="1" thickTop="1" x14ac:dyDescent="0.35">
      <c r="A245" s="135"/>
      <c r="B245" s="123"/>
      <c r="C245" s="236" t="s">
        <v>102</v>
      </c>
      <c r="D245" s="124" t="s">
        <v>264</v>
      </c>
      <c r="E245" s="124"/>
      <c r="F245" s="124"/>
      <c r="G245" s="197"/>
      <c r="H245" s="197"/>
      <c r="I245" s="294" t="s">
        <v>24</v>
      </c>
      <c r="J245" s="135"/>
      <c r="K245" s="135"/>
      <c r="L245" s="135"/>
      <c r="M245" s="135"/>
      <c r="N245" s="135"/>
      <c r="O245" s="135"/>
      <c r="P245" s="135"/>
      <c r="Q245" s="135"/>
      <c r="R245" s="135"/>
      <c r="S245" s="135"/>
      <c r="T245" s="135"/>
      <c r="U245" s="371"/>
      <c r="V245" s="371"/>
      <c r="W245" s="371"/>
      <c r="X245" s="371"/>
      <c r="Z245"/>
      <c r="AA245"/>
      <c r="AB245"/>
      <c r="AC245"/>
      <c r="AD245"/>
      <c r="AE245"/>
      <c r="AF245"/>
    </row>
    <row r="246" spans="1:32" s="138" customFormat="1" ht="102.75" customHeight="1" x14ac:dyDescent="0.35">
      <c r="B246" s="115"/>
      <c r="C246" s="241"/>
      <c r="D246" s="896" t="s">
        <v>265</v>
      </c>
      <c r="E246" s="896"/>
      <c r="F246" s="896"/>
      <c r="G246" s="896"/>
      <c r="H246" s="198"/>
      <c r="I246" s="878"/>
      <c r="J246" s="878"/>
      <c r="K246" s="878"/>
      <c r="L246" s="878"/>
      <c r="M246" s="878"/>
      <c r="N246" s="878"/>
      <c r="O246" s="878"/>
      <c r="Q246" s="143"/>
      <c r="R246" s="143"/>
      <c r="S246" s="143"/>
      <c r="U246" s="333"/>
      <c r="V246" s="343" t="str">
        <f>CONCATENATE(V247,X247,V248,X248,V249,X249,V250,X250,V251,X251)</f>
        <v xml:space="preserve">; ; ; </v>
      </c>
      <c r="W246" s="343"/>
      <c r="X246" s="343"/>
      <c r="Z246"/>
      <c r="AA246"/>
      <c r="AB246"/>
      <c r="AC246"/>
      <c r="AD246"/>
      <c r="AE246"/>
      <c r="AF246"/>
    </row>
    <row r="247" spans="1:32" s="138" customFormat="1" ht="19.5" customHeight="1" x14ac:dyDescent="0.35">
      <c r="B247" s="115"/>
      <c r="C247" s="241"/>
      <c r="D247" s="862"/>
      <c r="E247" s="862"/>
      <c r="F247" s="862"/>
      <c r="G247" s="862"/>
      <c r="H247" s="198"/>
      <c r="I247" s="198"/>
      <c r="K247" s="143"/>
      <c r="M247" s="143"/>
      <c r="O247" s="143"/>
      <c r="Q247" s="143"/>
      <c r="R247" s="143"/>
      <c r="S247" s="143"/>
      <c r="U247" s="333"/>
      <c r="V247" s="344" t="str">
        <f>IF(E57="X",D57,"")</f>
        <v/>
      </c>
      <c r="W247" s="343"/>
      <c r="X247" s="343" t="s">
        <v>52</v>
      </c>
      <c r="Z247"/>
      <c r="AA247"/>
      <c r="AB247"/>
      <c r="AC247"/>
      <c r="AD247"/>
      <c r="AE247"/>
      <c r="AF247"/>
    </row>
    <row r="248" spans="1:32" s="138" customFormat="1" ht="19.5" customHeight="1" x14ac:dyDescent="0.35">
      <c r="B248" s="115"/>
      <c r="C248" s="241"/>
      <c r="D248" s="302" t="s">
        <v>266</v>
      </c>
      <c r="E248" s="119"/>
      <c r="F248" s="141"/>
      <c r="G248" s="198"/>
      <c r="H248" s="198"/>
      <c r="I248" s="868"/>
      <c r="J248" s="868"/>
      <c r="K248" s="868"/>
      <c r="M248" s="143"/>
      <c r="O248" s="143"/>
      <c r="Q248" s="143"/>
      <c r="R248" s="143"/>
      <c r="S248" s="143"/>
      <c r="U248" s="333"/>
      <c r="V248" s="344" t="str">
        <f>IF(E58="X",D58,"")</f>
        <v/>
      </c>
      <c r="W248" s="343"/>
      <c r="X248" s="343" t="s">
        <v>52</v>
      </c>
      <c r="Z248"/>
      <c r="AA248"/>
      <c r="AB248"/>
      <c r="AC248"/>
      <c r="AD248"/>
      <c r="AE248"/>
      <c r="AF248"/>
    </row>
    <row r="249" spans="1:32" s="138" customFormat="1" ht="19.5" customHeight="1" x14ac:dyDescent="0.35">
      <c r="B249" s="115"/>
      <c r="C249" s="241"/>
      <c r="D249" s="303" t="s">
        <v>267</v>
      </c>
      <c r="E249" s="303"/>
      <c r="F249" s="303"/>
      <c r="G249" s="303"/>
      <c r="H249" s="303"/>
      <c r="I249" s="868"/>
      <c r="J249" s="868"/>
      <c r="K249" s="868"/>
      <c r="M249" s="143"/>
      <c r="O249" s="143"/>
      <c r="Q249" s="143"/>
      <c r="R249" s="143"/>
      <c r="S249" s="143"/>
      <c r="U249" s="333"/>
      <c r="V249" s="344" t="str">
        <f>IF(E60="X",D60,"")</f>
        <v/>
      </c>
      <c r="W249" s="343"/>
      <c r="X249" s="343" t="s">
        <v>52</v>
      </c>
      <c r="Z249"/>
      <c r="AA249"/>
      <c r="AB249"/>
      <c r="AC249"/>
      <c r="AD249"/>
      <c r="AE249"/>
      <c r="AF249"/>
    </row>
    <row r="250" spans="1:32" s="138" customFormat="1" ht="19.5" customHeight="1" x14ac:dyDescent="0.35">
      <c r="B250" s="115"/>
      <c r="C250" s="241"/>
      <c r="D250" s="303" t="s">
        <v>196</v>
      </c>
      <c r="E250" s="303"/>
      <c r="F250" s="303"/>
      <c r="G250" s="303"/>
      <c r="H250" s="303"/>
      <c r="I250" s="868"/>
      <c r="J250" s="868"/>
      <c r="K250" s="868"/>
      <c r="M250" s="143"/>
      <c r="O250" s="143"/>
      <c r="Q250" s="143"/>
      <c r="R250" s="143"/>
      <c r="S250" s="143"/>
      <c r="U250" s="333"/>
      <c r="V250" s="344" t="str">
        <f>IF(E62="X",D62,"")</f>
        <v/>
      </c>
      <c r="W250" s="343"/>
      <c r="X250" s="343"/>
      <c r="Z250"/>
      <c r="AA250"/>
      <c r="AB250"/>
      <c r="AC250"/>
      <c r="AD250"/>
      <c r="AE250"/>
      <c r="AF250"/>
    </row>
    <row r="251" spans="1:32" s="138" customFormat="1" ht="19.5" customHeight="1" x14ac:dyDescent="0.35">
      <c r="B251" s="115"/>
      <c r="C251" s="241"/>
      <c r="D251" s="304" t="s">
        <v>197</v>
      </c>
      <c r="E251" s="119"/>
      <c r="F251" s="141"/>
      <c r="G251" s="198"/>
      <c r="H251" s="198"/>
      <c r="I251" s="868"/>
      <c r="J251" s="868"/>
      <c r="K251" s="868"/>
      <c r="M251" s="143"/>
      <c r="O251" s="143"/>
      <c r="Q251" s="143"/>
      <c r="R251" s="143"/>
      <c r="S251" s="143"/>
      <c r="U251" s="333"/>
      <c r="V251" s="344" t="str">
        <f>IF(E64="X",D64,"")</f>
        <v/>
      </c>
      <c r="W251" s="343"/>
      <c r="X251" s="343"/>
      <c r="Z251"/>
      <c r="AA251"/>
      <c r="AB251"/>
      <c r="AC251"/>
      <c r="AD251"/>
      <c r="AE251"/>
      <c r="AF251"/>
    </row>
    <row r="252" spans="1:32" s="138" customFormat="1" ht="19.5" customHeight="1" thickBot="1" x14ac:dyDescent="0.4">
      <c r="A252" s="129"/>
      <c r="B252" s="120"/>
      <c r="C252" s="246"/>
      <c r="D252" s="206"/>
      <c r="E252" s="207"/>
      <c r="F252" s="208"/>
      <c r="G252" s="213"/>
      <c r="H252" s="213"/>
      <c r="I252" s="213"/>
      <c r="J252" s="129"/>
      <c r="K252" s="134"/>
      <c r="L252" s="129"/>
      <c r="M252" s="134"/>
      <c r="N252" s="129"/>
      <c r="O252" s="134"/>
      <c r="P252" s="129"/>
      <c r="Q252" s="134"/>
      <c r="R252" s="134"/>
      <c r="S252" s="134"/>
      <c r="T252" s="129"/>
      <c r="U252" s="333"/>
      <c r="V252" s="343" t="str">
        <f>CONCATENATE(V253,X253,V254,X254,V255,X255,V257,X257,V258,X258,V259,X259,V260)</f>
        <v xml:space="preserve">; ; ; ; ; ; </v>
      </c>
      <c r="W252" s="333"/>
      <c r="X252" s="343"/>
      <c r="Z252"/>
      <c r="AA252"/>
      <c r="AB252"/>
      <c r="AC252"/>
      <c r="AD252"/>
      <c r="AE252"/>
      <c r="AF252"/>
    </row>
    <row r="253" spans="1:32" s="138" customFormat="1" ht="36" customHeight="1" thickTop="1" x14ac:dyDescent="0.35">
      <c r="A253" s="135"/>
      <c r="B253" s="123"/>
      <c r="C253" s="236" t="s">
        <v>268</v>
      </c>
      <c r="D253" s="124" t="s">
        <v>269</v>
      </c>
      <c r="E253" s="124"/>
      <c r="F253" s="124"/>
      <c r="G253" s="197"/>
      <c r="H253" s="197"/>
      <c r="I253" s="197"/>
      <c r="J253" s="135"/>
      <c r="K253" s="294" t="s">
        <v>24</v>
      </c>
      <c r="L253" s="135"/>
      <c r="M253" s="135"/>
      <c r="N253" s="135"/>
      <c r="O253" s="135"/>
      <c r="P253" s="135"/>
      <c r="Q253" s="135"/>
      <c r="R253" s="135"/>
      <c r="S253" s="135"/>
      <c r="T253" s="135"/>
      <c r="U253" s="333"/>
      <c r="V253" s="344" t="str">
        <f>IF(E67="X",D67,"")</f>
        <v/>
      </c>
      <c r="W253" s="333"/>
      <c r="X253" s="343" t="s">
        <v>52</v>
      </c>
      <c r="Z253"/>
      <c r="AA253"/>
      <c r="AB253"/>
      <c r="AC253"/>
      <c r="AD253"/>
      <c r="AE253"/>
      <c r="AF253"/>
    </row>
    <row r="254" spans="1:32" s="138" customFormat="1" ht="224.15" customHeight="1" x14ac:dyDescent="0.35">
      <c r="B254" s="115"/>
      <c r="C254" s="241"/>
      <c r="D254" s="940" t="s">
        <v>270</v>
      </c>
      <c r="E254" s="940"/>
      <c r="F254" s="940"/>
      <c r="G254" s="940"/>
      <c r="H254" s="940"/>
      <c r="I254" s="198"/>
      <c r="K254" s="878"/>
      <c r="L254" s="878"/>
      <c r="M254" s="878"/>
      <c r="N254" s="878"/>
      <c r="O254" s="878"/>
      <c r="P254" s="878"/>
      <c r="Q254" s="878"/>
      <c r="R254" s="862"/>
      <c r="S254" s="862"/>
      <c r="U254" s="333"/>
      <c r="V254" s="344" t="str">
        <f>IF(E68="X",D68,"")</f>
        <v/>
      </c>
      <c r="W254" s="333"/>
      <c r="X254" s="343" t="s">
        <v>52</v>
      </c>
      <c r="Z254"/>
      <c r="AA254"/>
      <c r="AB254"/>
      <c r="AC254"/>
      <c r="AD254"/>
      <c r="AE254"/>
      <c r="AF254"/>
    </row>
    <row r="255" spans="1:32" s="138" customFormat="1" ht="19.5" customHeight="1" x14ac:dyDescent="0.35">
      <c r="B255" s="115"/>
      <c r="C255" s="241"/>
      <c r="D255" s="855"/>
      <c r="E255" s="119"/>
      <c r="F255" s="218"/>
      <c r="G255" s="198"/>
      <c r="H255" s="198"/>
      <c r="I255" s="198"/>
      <c r="K255" s="143"/>
      <c r="M255" s="143"/>
      <c r="O255" s="143"/>
      <c r="Q255" s="143"/>
      <c r="R255" s="143"/>
      <c r="S255" s="143"/>
      <c r="U255" s="333"/>
      <c r="V255" s="344" t="str">
        <f>IF(E70="X",D70,"")</f>
        <v/>
      </c>
      <c r="W255" s="333"/>
      <c r="X255" s="343" t="s">
        <v>52</v>
      </c>
      <c r="Z255"/>
      <c r="AA255"/>
      <c r="AB255"/>
      <c r="AC255"/>
      <c r="AD255"/>
      <c r="AE255"/>
      <c r="AF255"/>
    </row>
    <row r="256" spans="1:32" s="833" customFormat="1" ht="16.5" customHeight="1" thickBot="1" x14ac:dyDescent="0.4">
      <c r="A256" s="129"/>
      <c r="B256" s="120"/>
      <c r="C256" s="247"/>
      <c r="D256" s="219"/>
      <c r="E256" s="207"/>
      <c r="F256" s="209"/>
      <c r="G256" s="213"/>
      <c r="H256" s="213"/>
      <c r="I256" s="213"/>
      <c r="J256" s="129"/>
      <c r="K256" s="134"/>
      <c r="L256" s="129"/>
      <c r="M256" s="134"/>
      <c r="N256" s="129"/>
      <c r="O256" s="134"/>
      <c r="P256" s="129"/>
      <c r="Q256" s="134"/>
      <c r="R256" s="134"/>
      <c r="S256" s="134"/>
      <c r="T256" s="129"/>
      <c r="U256" s="661"/>
      <c r="V256" s="661"/>
      <c r="W256" s="661"/>
      <c r="X256" s="661"/>
      <c r="Y256" s="862"/>
      <c r="Z256"/>
      <c r="AA256"/>
      <c r="AB256"/>
      <c r="AC256"/>
      <c r="AD256"/>
      <c r="AE256"/>
      <c r="AF256"/>
    </row>
    <row r="257" spans="1:32" s="138" customFormat="1" ht="36" customHeight="1" thickTop="1" x14ac:dyDescent="0.35">
      <c r="A257" s="135"/>
      <c r="B257" s="123"/>
      <c r="C257" s="236" t="s">
        <v>271</v>
      </c>
      <c r="D257" s="124" t="s">
        <v>76</v>
      </c>
      <c r="E257" s="124"/>
      <c r="F257" s="124"/>
      <c r="G257" s="197"/>
      <c r="H257" s="197"/>
      <c r="I257" s="197"/>
      <c r="J257" s="135"/>
      <c r="K257" s="135"/>
      <c r="L257" s="135"/>
      <c r="M257" s="135"/>
      <c r="N257" s="135"/>
      <c r="O257" s="135"/>
      <c r="P257" s="135"/>
      <c r="Q257" s="135"/>
      <c r="R257" s="135"/>
      <c r="S257" s="135"/>
      <c r="T257" s="135"/>
      <c r="U257" s="333"/>
      <c r="V257" s="344" t="str">
        <f>IF(E84="X",D84,"")</f>
        <v/>
      </c>
      <c r="W257" s="333"/>
      <c r="X257" s="343" t="s">
        <v>52</v>
      </c>
      <c r="Z257"/>
      <c r="AA257"/>
      <c r="AB257"/>
      <c r="AC257"/>
      <c r="AD257"/>
      <c r="AE257"/>
      <c r="AF257"/>
    </row>
    <row r="258" spans="1:32" s="138" customFormat="1" ht="39.75" customHeight="1" x14ac:dyDescent="0.35">
      <c r="B258" s="115"/>
      <c r="C258" s="241"/>
      <c r="D258" s="925" t="s">
        <v>272</v>
      </c>
      <c r="E258" s="925"/>
      <c r="F258" s="925"/>
      <c r="G258" s="925"/>
      <c r="H258" s="925"/>
      <c r="I258" s="925"/>
      <c r="K258" s="143"/>
      <c r="M258" s="143"/>
      <c r="O258" s="143"/>
      <c r="Q258" s="143"/>
      <c r="R258" s="143"/>
      <c r="S258" s="143"/>
      <c r="U258" s="333"/>
      <c r="V258" s="344" t="str">
        <f>IF(E85="X",D85,"")</f>
        <v/>
      </c>
      <c r="W258" s="334"/>
      <c r="X258" s="343" t="s">
        <v>52</v>
      </c>
      <c r="Z258"/>
      <c r="AA258"/>
      <c r="AB258"/>
      <c r="AC258"/>
      <c r="AD258"/>
      <c r="AE258"/>
      <c r="AF258"/>
    </row>
    <row r="259" spans="1:32" s="138" customFormat="1" ht="19.5" customHeight="1" x14ac:dyDescent="0.35">
      <c r="B259" s="115"/>
      <c r="C259" s="236"/>
      <c r="D259" s="280" t="s">
        <v>273</v>
      </c>
      <c r="E259" s="119"/>
      <c r="F259" s="118"/>
      <c r="G259" s="198"/>
      <c r="H259" s="198"/>
      <c r="I259" s="198"/>
      <c r="K259" s="143"/>
      <c r="M259" s="143"/>
      <c r="O259" s="143"/>
      <c r="Q259" s="143"/>
      <c r="R259" s="143"/>
      <c r="S259" s="143"/>
      <c r="U259" s="333"/>
      <c r="V259" s="344" t="str">
        <f>IF(E86="X",D86,"")</f>
        <v/>
      </c>
      <c r="W259" s="334"/>
      <c r="X259" s="334" t="s">
        <v>52</v>
      </c>
      <c r="Z259"/>
      <c r="AA259"/>
      <c r="AB259"/>
      <c r="AC259"/>
      <c r="AD259"/>
      <c r="AE259"/>
      <c r="AF259"/>
    </row>
    <row r="260" spans="1:32" s="138" customFormat="1" ht="19.5" customHeight="1" x14ac:dyDescent="0.35">
      <c r="B260" s="115"/>
      <c r="C260" s="241"/>
      <c r="D260" s="301"/>
      <c r="E260" s="886"/>
      <c r="F260" s="926"/>
      <c r="G260" s="926"/>
      <c r="H260" s="926"/>
      <c r="I260" s="887"/>
      <c r="K260" s="143"/>
      <c r="M260" s="143"/>
      <c r="O260" s="143"/>
      <c r="Q260" s="143"/>
      <c r="R260" s="143"/>
      <c r="S260" s="143"/>
      <c r="U260" s="333"/>
      <c r="V260" s="344" t="str">
        <f>IF(E109="X",D109,"")</f>
        <v/>
      </c>
      <c r="W260" s="333"/>
      <c r="X260" s="333"/>
      <c r="Z260"/>
      <c r="AA260"/>
      <c r="AB260"/>
      <c r="AC260"/>
      <c r="AD260"/>
      <c r="AE260"/>
      <c r="AF260"/>
    </row>
    <row r="261" spans="1:32" s="138" customFormat="1" ht="19.5" customHeight="1" x14ac:dyDescent="0.35">
      <c r="B261" s="115"/>
      <c r="C261" s="236"/>
      <c r="D261" s="280" t="s">
        <v>274</v>
      </c>
      <c r="E261" s="119"/>
      <c r="F261" s="118"/>
      <c r="G261" s="198"/>
      <c r="H261" s="198"/>
      <c r="I261" s="198"/>
      <c r="K261" s="143"/>
      <c r="M261" s="143"/>
      <c r="O261" s="143"/>
      <c r="Q261" s="143"/>
      <c r="R261" s="143"/>
      <c r="S261" s="143"/>
      <c r="U261" s="333"/>
      <c r="V261" s="344" t="e">
        <f>IF(#REF!="X",#REF!,"")</f>
        <v>#REF!</v>
      </c>
      <c r="W261" s="333"/>
      <c r="X261" s="333"/>
      <c r="Z261"/>
      <c r="AA261"/>
      <c r="AB261"/>
      <c r="AC261"/>
      <c r="AD261"/>
      <c r="AE261"/>
      <c r="AF261"/>
    </row>
    <row r="262" spans="1:32" s="138" customFormat="1" ht="19.5" customHeight="1" x14ac:dyDescent="0.35">
      <c r="B262" s="115"/>
      <c r="C262" s="236"/>
      <c r="D262" s="301"/>
      <c r="E262" s="886"/>
      <c r="F262" s="926"/>
      <c r="G262" s="926"/>
      <c r="H262" s="926"/>
      <c r="I262" s="887"/>
      <c r="K262" s="143"/>
      <c r="M262" s="143"/>
      <c r="O262" s="143"/>
      <c r="Q262" s="143"/>
      <c r="R262" s="143"/>
      <c r="S262" s="143"/>
      <c r="U262" s="333"/>
      <c r="V262" s="343" t="e">
        <f>CONCATENATE(V263,X263,V264,X264,V265,X265,V266,X266,V269,X269,V270,X270,V271)</f>
        <v>#REF!</v>
      </c>
      <c r="W262" s="333"/>
      <c r="X262" s="333"/>
      <c r="Z262"/>
      <c r="AA262"/>
      <c r="AB262"/>
      <c r="AC262"/>
      <c r="AD262"/>
      <c r="AE262"/>
      <c r="AF262"/>
    </row>
    <row r="263" spans="1:32" s="138" customFormat="1" ht="19.5" customHeight="1" x14ac:dyDescent="0.35">
      <c r="B263" s="115"/>
      <c r="C263" s="236"/>
      <c r="D263" s="280" t="s">
        <v>275</v>
      </c>
      <c r="E263" s="119"/>
      <c r="F263" s="118"/>
      <c r="G263" s="198"/>
      <c r="H263" s="198"/>
      <c r="I263" s="198"/>
      <c r="K263" s="143"/>
      <c r="M263" s="143"/>
      <c r="O263" s="143"/>
      <c r="Q263" s="143"/>
      <c r="R263" s="143"/>
      <c r="S263" s="143"/>
      <c r="U263" s="333"/>
      <c r="V263" s="344" t="str">
        <f>IF(E112="X",D112,"")</f>
        <v/>
      </c>
      <c r="W263" s="333"/>
      <c r="X263" s="343" t="s">
        <v>52</v>
      </c>
      <c r="Z263"/>
      <c r="AA263"/>
      <c r="AB263"/>
      <c r="AC263"/>
      <c r="AD263"/>
      <c r="AE263"/>
      <c r="AF263"/>
    </row>
    <row r="264" spans="1:32" s="138" customFormat="1" ht="19.5" customHeight="1" x14ac:dyDescent="0.35">
      <c r="B264" s="115"/>
      <c r="C264" s="236"/>
      <c r="D264" s="280"/>
      <c r="E264" s="886"/>
      <c r="F264" s="926"/>
      <c r="G264" s="926"/>
      <c r="H264" s="926"/>
      <c r="I264" s="887"/>
      <c r="K264" s="143"/>
      <c r="M264" s="143"/>
      <c r="O264" s="143"/>
      <c r="Q264" s="143"/>
      <c r="R264" s="143"/>
      <c r="S264" s="143"/>
      <c r="U264" s="333"/>
      <c r="V264" s="344" t="str">
        <f>IF(E113="X",D113,"")</f>
        <v/>
      </c>
      <c r="W264" s="333"/>
      <c r="X264" s="343" t="s">
        <v>52</v>
      </c>
      <c r="Z264"/>
      <c r="AA264"/>
      <c r="AB264"/>
      <c r="AC264"/>
      <c r="AD264"/>
      <c r="AE264"/>
      <c r="AF264"/>
    </row>
    <row r="265" spans="1:32" s="138" customFormat="1" ht="19.5" customHeight="1" x14ac:dyDescent="0.35">
      <c r="B265" s="115"/>
      <c r="C265" s="236"/>
      <c r="D265" s="280" t="s">
        <v>276</v>
      </c>
      <c r="E265" s="119"/>
      <c r="F265" s="118"/>
      <c r="G265" s="198"/>
      <c r="H265" s="198"/>
      <c r="I265" s="198"/>
      <c r="K265" s="143"/>
      <c r="M265" s="143"/>
      <c r="O265" s="143"/>
      <c r="Q265" s="143"/>
      <c r="R265" s="143"/>
      <c r="S265" s="143"/>
      <c r="U265" s="333"/>
      <c r="V265" s="344" t="str">
        <f>IF(E114="X",D114,"")</f>
        <v/>
      </c>
      <c r="W265" s="333"/>
      <c r="X265" s="343" t="s">
        <v>52</v>
      </c>
      <c r="Z265"/>
      <c r="AA265"/>
      <c r="AB265"/>
      <c r="AC265"/>
      <c r="AD265"/>
      <c r="AE265"/>
      <c r="AF265"/>
    </row>
    <row r="266" spans="1:32" s="138" customFormat="1" ht="19.5" customHeight="1" x14ac:dyDescent="0.35">
      <c r="B266" s="115"/>
      <c r="C266" s="236"/>
      <c r="D266" s="280"/>
      <c r="E266" s="886"/>
      <c r="F266" s="926"/>
      <c r="G266" s="926"/>
      <c r="H266" s="926"/>
      <c r="I266" s="887"/>
      <c r="K266" s="143"/>
      <c r="M266" s="143"/>
      <c r="O266" s="143"/>
      <c r="Q266" s="143"/>
      <c r="R266" s="143"/>
      <c r="S266" s="143"/>
      <c r="U266" s="333"/>
      <c r="V266" s="344" t="str">
        <f>IF(E115="X",D115,"")</f>
        <v/>
      </c>
      <c r="W266" s="333"/>
      <c r="X266" s="343" t="s">
        <v>52</v>
      </c>
      <c r="Z266"/>
      <c r="AA266"/>
      <c r="AB266"/>
      <c r="AC266"/>
      <c r="AD266"/>
      <c r="AE266"/>
      <c r="AF266"/>
    </row>
    <row r="267" spans="1:32" s="833" customFormat="1" ht="19.5" customHeight="1" x14ac:dyDescent="0.35">
      <c r="A267" s="138"/>
      <c r="B267" s="115"/>
      <c r="C267" s="236"/>
      <c r="D267" s="280" t="s">
        <v>277</v>
      </c>
      <c r="E267" s="119"/>
      <c r="F267" s="118"/>
      <c r="G267" s="198"/>
      <c r="H267" s="198"/>
      <c r="I267" s="198"/>
      <c r="J267" s="138"/>
      <c r="K267" s="143"/>
      <c r="L267" s="138"/>
      <c r="M267" s="143"/>
      <c r="N267" s="138"/>
      <c r="O267" s="143"/>
      <c r="P267" s="138"/>
      <c r="Q267" s="143"/>
      <c r="R267" s="143"/>
      <c r="S267" s="143"/>
      <c r="T267" s="138"/>
      <c r="U267" s="862"/>
      <c r="V267" s="862"/>
      <c r="W267" s="862"/>
      <c r="X267" s="862"/>
      <c r="Y267" s="862"/>
      <c r="Z267"/>
      <c r="AA267"/>
      <c r="AB267"/>
      <c r="AC267"/>
      <c r="AD267"/>
      <c r="AE267"/>
      <c r="AF267"/>
    </row>
    <row r="268" spans="1:32" s="138" customFormat="1" ht="19.5" customHeight="1" x14ac:dyDescent="0.35">
      <c r="B268" s="115"/>
      <c r="C268" s="236"/>
      <c r="D268" s="280"/>
      <c r="E268" s="886"/>
      <c r="F268" s="926"/>
      <c r="G268" s="926"/>
      <c r="H268" s="926"/>
      <c r="I268" s="887"/>
      <c r="K268" s="143"/>
      <c r="M268" s="143"/>
      <c r="O268" s="143"/>
      <c r="Q268" s="143"/>
      <c r="R268" s="143"/>
      <c r="S268" s="143"/>
      <c r="U268" s="333"/>
      <c r="V268" s="344"/>
      <c r="W268" s="333"/>
      <c r="X268" s="343"/>
      <c r="Z268"/>
      <c r="AA268"/>
      <c r="AB268"/>
      <c r="AC268"/>
      <c r="AD268"/>
      <c r="AE268"/>
      <c r="AF268"/>
    </row>
    <row r="269" spans="1:32" s="138" customFormat="1" ht="19.5" customHeight="1" x14ac:dyDescent="0.35">
      <c r="B269" s="115"/>
      <c r="C269" s="236"/>
      <c r="D269" s="916" t="s">
        <v>278</v>
      </c>
      <c r="E269" s="916"/>
      <c r="F269" s="916"/>
      <c r="G269" s="916"/>
      <c r="H269" s="916"/>
      <c r="I269" s="916"/>
      <c r="K269" s="143"/>
      <c r="M269" s="143"/>
      <c r="O269" s="143"/>
      <c r="Q269" s="143"/>
      <c r="R269" s="143"/>
      <c r="S269" s="143"/>
      <c r="U269" s="333"/>
      <c r="V269" s="344" t="str">
        <f>IF(E118="X",D118,"")</f>
        <v/>
      </c>
      <c r="W269" s="333"/>
      <c r="X269" s="343" t="s">
        <v>52</v>
      </c>
      <c r="Z269"/>
      <c r="AA269"/>
      <c r="AB269"/>
      <c r="AC269"/>
      <c r="AD269"/>
      <c r="AE269"/>
      <c r="AF269"/>
    </row>
    <row r="270" spans="1:32" s="138" customFormat="1" ht="19.5" customHeight="1" x14ac:dyDescent="0.35">
      <c r="B270" s="115"/>
      <c r="C270" s="236"/>
      <c r="D270" s="280"/>
      <c r="E270" s="949"/>
      <c r="F270" s="950"/>
      <c r="G270" s="950"/>
      <c r="H270" s="950"/>
      <c r="I270" s="951"/>
      <c r="K270" s="143"/>
      <c r="M270" s="143"/>
      <c r="O270" s="143"/>
      <c r="Q270" s="143"/>
      <c r="R270" s="143"/>
      <c r="S270" s="143"/>
      <c r="U270" s="333"/>
      <c r="V270" s="344" t="str">
        <f>IF(E119="X",D119,"")</f>
        <v/>
      </c>
      <c r="W270" s="333"/>
      <c r="X270" s="334"/>
      <c r="Z270"/>
      <c r="AA270"/>
      <c r="AB270"/>
      <c r="AC270"/>
      <c r="AD270"/>
      <c r="AE270"/>
      <c r="AF270"/>
    </row>
    <row r="271" spans="1:32" s="138" customFormat="1" ht="19.5" customHeight="1" x14ac:dyDescent="0.35">
      <c r="B271" s="115"/>
      <c r="C271" s="236"/>
      <c r="D271" s="280" t="s">
        <v>279</v>
      </c>
      <c r="E271" s="119"/>
      <c r="F271" s="118"/>
      <c r="G271" s="198"/>
      <c r="H271" s="198"/>
      <c r="I271" s="198"/>
      <c r="K271" s="143"/>
      <c r="M271" s="143"/>
      <c r="O271" s="143"/>
      <c r="Q271" s="143"/>
      <c r="R271" s="143"/>
      <c r="S271" s="143"/>
      <c r="U271" s="333"/>
      <c r="V271" s="344" t="e">
        <f>IF(#REF!="X",#REF!,"")</f>
        <v>#REF!</v>
      </c>
      <c r="W271" s="333"/>
      <c r="X271" s="333"/>
      <c r="Z271"/>
      <c r="AA271"/>
      <c r="AB271"/>
      <c r="AC271"/>
      <c r="AD271"/>
      <c r="AE271"/>
      <c r="AF271"/>
    </row>
    <row r="272" spans="1:32" s="138" customFormat="1" ht="19.5" customHeight="1" x14ac:dyDescent="0.35">
      <c r="B272" s="115"/>
      <c r="C272" s="236"/>
      <c r="D272" s="280"/>
      <c r="E272" s="886"/>
      <c r="F272" s="926"/>
      <c r="G272" s="926"/>
      <c r="H272" s="926"/>
      <c r="I272" s="887"/>
      <c r="K272" s="294" t="s">
        <v>24</v>
      </c>
      <c r="L272" s="135"/>
      <c r="M272" s="135"/>
      <c r="N272" s="135"/>
      <c r="O272" s="135"/>
      <c r="P272" s="135"/>
      <c r="Q272" s="135"/>
      <c r="R272" s="135"/>
      <c r="S272" s="135"/>
      <c r="U272" s="333"/>
      <c r="V272" s="333"/>
      <c r="W272" s="333"/>
      <c r="X272" s="333"/>
      <c r="Z272"/>
      <c r="AA272"/>
      <c r="AB272"/>
      <c r="AC272"/>
      <c r="AD272"/>
      <c r="AE272"/>
      <c r="AF272"/>
    </row>
    <row r="273" spans="1:32" s="833" customFormat="1" ht="19.5" customHeight="1" x14ac:dyDescent="0.35">
      <c r="A273" s="138"/>
      <c r="B273" s="115"/>
      <c r="C273" s="236"/>
      <c r="D273" s="280" t="s">
        <v>280</v>
      </c>
      <c r="E273" s="119"/>
      <c r="F273" s="118"/>
      <c r="G273" s="198"/>
      <c r="H273" s="198"/>
      <c r="I273" s="198"/>
      <c r="J273" s="138"/>
      <c r="K273" s="878"/>
      <c r="L273" s="878"/>
      <c r="M273" s="878"/>
      <c r="N273" s="878"/>
      <c r="O273" s="878"/>
      <c r="P273" s="878"/>
      <c r="Q273" s="878"/>
      <c r="R273" s="862"/>
      <c r="S273" s="862"/>
      <c r="T273" s="138"/>
      <c r="U273" s="862"/>
      <c r="V273" s="862"/>
      <c r="W273" s="862"/>
      <c r="X273" s="862"/>
      <c r="Y273" s="862"/>
      <c r="Z273"/>
      <c r="AA273"/>
      <c r="AB273"/>
      <c r="AC273"/>
      <c r="AD273"/>
      <c r="AE273"/>
      <c r="AF273"/>
    </row>
    <row r="274" spans="1:32" s="138" customFormat="1" ht="19.5" customHeight="1" x14ac:dyDescent="0.35">
      <c r="B274" s="115"/>
      <c r="C274" s="236"/>
      <c r="D274" s="280"/>
      <c r="E274" s="886"/>
      <c r="F274" s="926"/>
      <c r="G274" s="926"/>
      <c r="H274" s="926"/>
      <c r="I274" s="887"/>
      <c r="K274" s="878"/>
      <c r="L274" s="878"/>
      <c r="M274" s="878"/>
      <c r="N274" s="878"/>
      <c r="O274" s="878"/>
      <c r="P274" s="878"/>
      <c r="Q274" s="878"/>
      <c r="R274" s="862"/>
      <c r="S274" s="862"/>
      <c r="U274" s="333"/>
      <c r="V274" s="333"/>
      <c r="W274" s="333"/>
      <c r="X274" s="333"/>
      <c r="Z274"/>
      <c r="AA274"/>
      <c r="AB274"/>
      <c r="AC274"/>
      <c r="AD274"/>
      <c r="AE274"/>
      <c r="AF274"/>
    </row>
    <row r="275" spans="1:32" s="138" customFormat="1" ht="34" customHeight="1" x14ac:dyDescent="0.35">
      <c r="B275" s="115"/>
      <c r="C275" s="236"/>
      <c r="D275" s="916" t="s">
        <v>281</v>
      </c>
      <c r="E275" s="916"/>
      <c r="F275" s="916"/>
      <c r="G275" s="916"/>
      <c r="H275" s="916"/>
      <c r="I275" s="916"/>
      <c r="K275" s="878"/>
      <c r="L275" s="878"/>
      <c r="M275" s="878"/>
      <c r="N275" s="878"/>
      <c r="O275" s="878"/>
      <c r="P275" s="878"/>
      <c r="Q275" s="878"/>
      <c r="R275" s="862"/>
      <c r="S275" s="862"/>
      <c r="U275" s="333"/>
      <c r="V275" s="333"/>
      <c r="W275" s="333"/>
      <c r="X275" s="333"/>
      <c r="Z275"/>
      <c r="AA275"/>
      <c r="AB275"/>
      <c r="AC275"/>
      <c r="AD275"/>
      <c r="AE275"/>
      <c r="AF275"/>
    </row>
    <row r="276" spans="1:32" s="138" customFormat="1" ht="19.5" customHeight="1" x14ac:dyDescent="0.35">
      <c r="B276" s="115"/>
      <c r="C276" s="241"/>
      <c r="D276" s="280"/>
      <c r="E276" s="946"/>
      <c r="F276" s="947"/>
      <c r="G276" s="947"/>
      <c r="H276" s="947"/>
      <c r="I276" s="948"/>
      <c r="K276" s="878"/>
      <c r="L276" s="878"/>
      <c r="M276" s="878"/>
      <c r="N276" s="878"/>
      <c r="O276" s="878"/>
      <c r="P276" s="878"/>
      <c r="Q276" s="878"/>
      <c r="R276" s="862"/>
      <c r="S276" s="862"/>
      <c r="U276" s="333"/>
      <c r="V276" s="333"/>
      <c r="W276" s="333"/>
      <c r="X276" s="333"/>
      <c r="Z276"/>
      <c r="AA276"/>
      <c r="AB276"/>
      <c r="AC276"/>
      <c r="AD276"/>
      <c r="AE276"/>
      <c r="AF276"/>
    </row>
    <row r="277" spans="1:32" s="138" customFormat="1" ht="19.5" customHeight="1" x14ac:dyDescent="0.35">
      <c r="B277" s="115"/>
      <c r="C277" s="236"/>
      <c r="D277" s="280" t="s">
        <v>282</v>
      </c>
      <c r="E277" s="119"/>
      <c r="F277" s="118"/>
      <c r="G277" s="198"/>
      <c r="H277" s="198"/>
      <c r="I277" s="198"/>
      <c r="K277" s="878"/>
      <c r="L277" s="878"/>
      <c r="M277" s="878"/>
      <c r="N277" s="878"/>
      <c r="O277" s="878"/>
      <c r="P277" s="878"/>
      <c r="Q277" s="878"/>
      <c r="R277" s="862"/>
      <c r="S277" s="862"/>
      <c r="U277" s="333"/>
      <c r="V277" s="333"/>
      <c r="W277" s="333"/>
      <c r="X277" s="333"/>
      <c r="Z277"/>
      <c r="AA277"/>
      <c r="AB277"/>
      <c r="AC277"/>
      <c r="AD277"/>
      <c r="AE277"/>
      <c r="AF277"/>
    </row>
    <row r="278" spans="1:32" s="833" customFormat="1" ht="19.5" customHeight="1" x14ac:dyDescent="0.35">
      <c r="A278" s="138"/>
      <c r="B278" s="115"/>
      <c r="C278" s="241"/>
      <c r="D278" s="154"/>
      <c r="E278" s="917"/>
      <c r="F278" s="918"/>
      <c r="G278" s="918"/>
      <c r="H278" s="918"/>
      <c r="I278" s="919"/>
      <c r="J278" s="138"/>
      <c r="K278" s="878"/>
      <c r="L278" s="878"/>
      <c r="M278" s="878"/>
      <c r="N278" s="878"/>
      <c r="O278" s="878"/>
      <c r="P278" s="878"/>
      <c r="Q278" s="878"/>
      <c r="R278" s="862"/>
      <c r="S278" s="862"/>
      <c r="T278" s="138"/>
      <c r="U278" s="862"/>
      <c r="V278" s="862"/>
      <c r="W278" s="862"/>
      <c r="X278" s="862"/>
      <c r="Y278" s="862"/>
      <c r="Z278"/>
      <c r="AA278"/>
      <c r="AB278"/>
      <c r="AC278"/>
      <c r="AD278"/>
      <c r="AE278"/>
      <c r="AF278"/>
    </row>
    <row r="279" spans="1:32" ht="19.5" customHeight="1" thickBot="1" x14ac:dyDescent="0.4">
      <c r="A279" s="129"/>
      <c r="B279" s="120"/>
      <c r="C279" s="246"/>
      <c r="D279" s="206"/>
      <c r="E279" s="207"/>
      <c r="F279" s="208"/>
      <c r="G279" s="213"/>
      <c r="H279" s="213"/>
      <c r="I279" s="213"/>
      <c r="J279" s="129"/>
      <c r="K279" s="134"/>
      <c r="L279" s="129"/>
      <c r="M279" s="134"/>
      <c r="N279" s="129"/>
      <c r="O279" s="134"/>
      <c r="P279" s="129"/>
      <c r="Q279" s="134"/>
      <c r="R279" s="134"/>
      <c r="S279" s="134"/>
      <c r="T279" s="129"/>
    </row>
    <row r="280" spans="1:32" ht="36" customHeight="1" thickTop="1" x14ac:dyDescent="0.35">
      <c r="A280" s="135"/>
      <c r="B280" s="123"/>
      <c r="C280" s="236" t="s">
        <v>283</v>
      </c>
      <c r="D280" s="124" t="s">
        <v>284</v>
      </c>
      <c r="E280" s="124"/>
      <c r="F280" s="124"/>
      <c r="G280" s="197"/>
      <c r="H280" s="197"/>
      <c r="I280" s="197"/>
      <c r="J280" s="135"/>
      <c r="K280" s="294" t="s">
        <v>24</v>
      </c>
      <c r="L280" s="135"/>
      <c r="M280" s="135"/>
      <c r="N280" s="135"/>
      <c r="O280" s="135"/>
      <c r="P280" s="135"/>
      <c r="Q280" s="135"/>
      <c r="R280" s="135"/>
      <c r="S280" s="135"/>
      <c r="T280" s="135"/>
    </row>
    <row r="281" spans="1:32" ht="19.5" customHeight="1" x14ac:dyDescent="0.35">
      <c r="A281" s="138"/>
      <c r="B281" s="115"/>
      <c r="C281" s="241"/>
      <c r="D281" s="306" t="s">
        <v>285</v>
      </c>
      <c r="E281" s="119"/>
      <c r="F281" s="118"/>
      <c r="G281" s="198"/>
      <c r="H281" s="198"/>
      <c r="I281" s="198"/>
      <c r="J281" s="138"/>
      <c r="K281" s="878"/>
      <c r="L281" s="878"/>
      <c r="M281" s="878"/>
      <c r="N281" s="878"/>
      <c r="O281" s="878"/>
      <c r="P281" s="878"/>
      <c r="Q281" s="878"/>
      <c r="R281" s="862"/>
      <c r="S281" s="862"/>
      <c r="T281" s="138"/>
    </row>
    <row r="282" spans="1:32" ht="19.5" customHeight="1" x14ac:dyDescent="0.35">
      <c r="A282" s="138"/>
      <c r="B282" s="115"/>
      <c r="C282" s="234" t="s">
        <v>286</v>
      </c>
      <c r="D282" s="916" t="s">
        <v>287</v>
      </c>
      <c r="E282" s="916"/>
      <c r="F282" s="916"/>
      <c r="G282" s="916"/>
      <c r="H282" s="198"/>
      <c r="I282" s="308"/>
      <c r="J282" s="307" t="s">
        <v>288</v>
      </c>
      <c r="K282" s="878"/>
      <c r="L282" s="878"/>
      <c r="M282" s="878"/>
      <c r="N282" s="878"/>
      <c r="O282" s="878"/>
      <c r="P282" s="878"/>
      <c r="Q282" s="878"/>
      <c r="R282" s="862"/>
      <c r="S282" s="862"/>
      <c r="T282" s="138"/>
    </row>
    <row r="283" spans="1:32" ht="19.5" customHeight="1" x14ac:dyDescent="0.35">
      <c r="A283" s="138"/>
      <c r="B283" s="115"/>
      <c r="C283" s="234"/>
      <c r="D283" s="280"/>
      <c r="E283" s="119"/>
      <c r="F283" s="141"/>
      <c r="G283" s="198"/>
      <c r="H283" s="198"/>
      <c r="I283" s="141"/>
      <c r="J283" s="305"/>
      <c r="K283" s="878"/>
      <c r="L283" s="878"/>
      <c r="M283" s="878"/>
      <c r="N283" s="878"/>
      <c r="O283" s="878"/>
      <c r="P283" s="878"/>
      <c r="Q283" s="878"/>
      <c r="R283" s="862"/>
      <c r="S283" s="862"/>
      <c r="T283" s="138"/>
    </row>
    <row r="284" spans="1:32" ht="25" customHeight="1" x14ac:dyDescent="0.35">
      <c r="A284" s="138"/>
      <c r="B284" s="115"/>
      <c r="C284" s="234" t="s">
        <v>289</v>
      </c>
      <c r="D284" s="916" t="s">
        <v>290</v>
      </c>
      <c r="E284" s="916"/>
      <c r="F284" s="916"/>
      <c r="G284" s="916"/>
      <c r="H284" s="198"/>
      <c r="I284" s="308"/>
      <c r="J284" s="307" t="s">
        <v>291</v>
      </c>
      <c r="K284" s="878"/>
      <c r="L284" s="878"/>
      <c r="M284" s="878"/>
      <c r="N284" s="878"/>
      <c r="O284" s="878"/>
      <c r="P284" s="878"/>
      <c r="Q284" s="878"/>
      <c r="R284" s="862"/>
      <c r="S284" s="862"/>
      <c r="T284" s="138"/>
    </row>
    <row r="285" spans="1:32" s="380" customFormat="1" ht="19.5" customHeight="1" x14ac:dyDescent="0.35">
      <c r="A285" s="138"/>
      <c r="B285" s="115"/>
      <c r="C285" s="241"/>
      <c r="D285" s="280"/>
      <c r="E285" s="119"/>
      <c r="F285" s="141"/>
      <c r="G285" s="198"/>
      <c r="H285" s="198"/>
      <c r="I285" s="141"/>
      <c r="J285" s="305"/>
      <c r="K285" s="878"/>
      <c r="L285" s="878"/>
      <c r="M285" s="878"/>
      <c r="N285" s="878"/>
      <c r="O285" s="878"/>
      <c r="P285" s="878"/>
      <c r="Q285" s="878"/>
      <c r="R285" s="862"/>
      <c r="S285" s="862"/>
      <c r="T285" s="138"/>
      <c r="U285" s="387"/>
      <c r="V285" s="387"/>
      <c r="W285" s="387"/>
      <c r="X285" s="387"/>
      <c r="Z285"/>
      <c r="AA285"/>
      <c r="AB285"/>
      <c r="AC285"/>
      <c r="AD285"/>
      <c r="AE285"/>
      <c r="AF285"/>
    </row>
    <row r="286" spans="1:32" s="159" customFormat="1" ht="16" customHeight="1" thickBot="1" x14ac:dyDescent="0.4">
      <c r="A286" s="129"/>
      <c r="B286" s="130"/>
      <c r="C286" s="237"/>
      <c r="D286" s="221"/>
      <c r="E286" s="131"/>
      <c r="F286" s="132"/>
      <c r="G286" s="132"/>
      <c r="H286" s="132"/>
      <c r="I286" s="132"/>
      <c r="J286" s="129"/>
      <c r="K286" s="134"/>
      <c r="L286" s="129"/>
      <c r="M286" s="134"/>
      <c r="N286" s="129"/>
      <c r="O286" s="134"/>
      <c r="P286" s="129"/>
      <c r="Q286" s="134"/>
      <c r="R286" s="134"/>
      <c r="S286" s="134"/>
      <c r="T286" s="129"/>
      <c r="U286" s="344" t="str">
        <f>IF(G338="X",D338,"")</f>
        <v/>
      </c>
      <c r="V286" s="343"/>
      <c r="W286" s="343" t="s">
        <v>52</v>
      </c>
      <c r="X286" s="328"/>
      <c r="Y286" s="158"/>
      <c r="Z286"/>
      <c r="AA286"/>
      <c r="AB286"/>
      <c r="AC286"/>
    </row>
    <row r="287" spans="1:32" s="159" customFormat="1" ht="36" customHeight="1" thickTop="1" x14ac:dyDescent="0.35">
      <c r="A287" s="248"/>
      <c r="B287" s="249"/>
      <c r="C287" s="250"/>
      <c r="D287" s="276" t="s">
        <v>292</v>
      </c>
      <c r="E287" s="276"/>
      <c r="F287" s="276"/>
      <c r="G287" s="276"/>
      <c r="H287" s="276"/>
      <c r="I287" s="276"/>
      <c r="J287" s="276"/>
      <c r="K287" s="276"/>
      <c r="L287" s="248"/>
      <c r="M287" s="251"/>
      <c r="N287" s="248"/>
      <c r="O287" s="251"/>
      <c r="P287" s="248"/>
      <c r="Q287" s="251"/>
      <c r="R287" s="251"/>
      <c r="S287" s="251"/>
      <c r="T287" s="248"/>
      <c r="U287" s="344" t="str">
        <f>IF(G338="X",D338,"")</f>
        <v/>
      </c>
      <c r="V287" s="343"/>
      <c r="W287" s="343" t="s">
        <v>52</v>
      </c>
      <c r="X287" s="328"/>
      <c r="Y287" s="158"/>
      <c r="Z287"/>
      <c r="AA287"/>
      <c r="AB287"/>
      <c r="AC287"/>
    </row>
    <row r="288" spans="1:32" s="159" customFormat="1" ht="36" customHeight="1" x14ac:dyDescent="0.35">
      <c r="A288" s="248"/>
      <c r="B288" s="249"/>
      <c r="C288" s="250"/>
      <c r="D288" s="945" t="s">
        <v>293</v>
      </c>
      <c r="E288" s="945"/>
      <c r="F288" s="945"/>
      <c r="G288" s="945"/>
      <c r="H288" s="945"/>
      <c r="I288" s="945"/>
      <c r="J288" s="945"/>
      <c r="K288" s="945"/>
      <c r="L288" s="248"/>
      <c r="M288" s="251"/>
      <c r="N288" s="248"/>
      <c r="O288" s="251"/>
      <c r="P288" s="248"/>
      <c r="Q288" s="251"/>
      <c r="R288" s="251"/>
      <c r="S288" s="251"/>
      <c r="T288" s="248"/>
      <c r="U288" s="344" t="str">
        <f>IF(G339="X",D339,"")</f>
        <v/>
      </c>
      <c r="V288" s="343"/>
      <c r="W288" s="343" t="s">
        <v>52</v>
      </c>
      <c r="X288" s="328"/>
      <c r="Y288" s="158"/>
      <c r="Z288"/>
      <c r="AA288"/>
      <c r="AB288"/>
      <c r="AC288"/>
    </row>
    <row r="289" spans="1:29" s="159" customFormat="1" ht="16" customHeight="1" thickBot="1" x14ac:dyDescent="0.4">
      <c r="A289" s="129"/>
      <c r="B289" s="130"/>
      <c r="C289" s="237"/>
      <c r="D289" s="221"/>
      <c r="E289" s="131"/>
      <c r="F289" s="132"/>
      <c r="G289" s="132"/>
      <c r="H289" s="132"/>
      <c r="I289" s="132"/>
      <c r="J289" s="129"/>
      <c r="K289" s="134"/>
      <c r="L289" s="129"/>
      <c r="M289" s="134"/>
      <c r="N289" s="129"/>
      <c r="O289" s="134"/>
      <c r="P289" s="129"/>
      <c r="Q289" s="134"/>
      <c r="R289" s="134"/>
      <c r="S289" s="134"/>
      <c r="T289" s="129"/>
      <c r="U289" s="344" t="str">
        <f>IF(G340="X",D340,"")</f>
        <v/>
      </c>
      <c r="V289" s="343"/>
      <c r="W289" s="343" t="s">
        <v>52</v>
      </c>
      <c r="X289" s="328"/>
      <c r="Y289" s="158"/>
      <c r="Z289"/>
      <c r="AA289"/>
      <c r="AB289"/>
      <c r="AC289"/>
    </row>
    <row r="290" spans="1:29" s="159" customFormat="1" ht="16" customHeight="1" thickTop="1" x14ac:dyDescent="0.35">
      <c r="A290" s="166"/>
      <c r="B290" s="167"/>
      <c r="C290" s="239"/>
      <c r="D290" s="222"/>
      <c r="E290" s="168"/>
      <c r="F290" s="169"/>
      <c r="G290" s="169"/>
      <c r="H290" s="169"/>
      <c r="I290" s="145"/>
      <c r="J290" s="166"/>
      <c r="K290" s="170"/>
      <c r="L290" s="166"/>
      <c r="M290" s="170"/>
      <c r="N290" s="166"/>
      <c r="O290" s="170"/>
      <c r="P290" s="166"/>
      <c r="Q290" s="170"/>
      <c r="R290" s="170"/>
      <c r="S290" s="170"/>
      <c r="T290" s="166"/>
      <c r="U290" s="344" t="str">
        <f>IF(G341="X",D341,"")</f>
        <v/>
      </c>
      <c r="V290" s="343"/>
      <c r="W290" s="343" t="s">
        <v>52</v>
      </c>
      <c r="X290" s="328"/>
      <c r="Y290" s="158"/>
      <c r="Z290"/>
      <c r="AA290"/>
      <c r="AB290"/>
      <c r="AC290"/>
    </row>
    <row r="291" spans="1:29" s="159" customFormat="1" ht="36" customHeight="1" x14ac:dyDescent="0.35">
      <c r="A291" s="166"/>
      <c r="B291" s="167"/>
      <c r="C291" s="379" t="s">
        <v>294</v>
      </c>
      <c r="D291" s="361" t="s">
        <v>295</v>
      </c>
      <c r="E291" s="168"/>
      <c r="F291" s="169"/>
      <c r="G291" s="169"/>
      <c r="H291" s="169"/>
      <c r="I291" s="145"/>
      <c r="J291" s="166"/>
      <c r="K291" s="170"/>
      <c r="L291" s="166"/>
      <c r="M291" s="170"/>
      <c r="N291" s="166"/>
      <c r="O291" s="170"/>
      <c r="P291" s="166"/>
      <c r="Q291" s="170"/>
      <c r="R291" s="170"/>
      <c r="S291" s="170"/>
      <c r="T291" s="166"/>
      <c r="U291" s="344" t="str">
        <f>IF(G342="X",D342,"")</f>
        <v/>
      </c>
      <c r="V291" s="343"/>
      <c r="W291" s="343"/>
      <c r="X291" s="328"/>
      <c r="Y291" s="158"/>
      <c r="Z291"/>
      <c r="AA291"/>
      <c r="AB291"/>
      <c r="AC291"/>
    </row>
    <row r="292" spans="1:29" s="129" customFormat="1" ht="19.5" customHeight="1" thickBot="1" x14ac:dyDescent="0.4">
      <c r="A292" s="135"/>
      <c r="B292" s="146"/>
      <c r="C292" s="236"/>
      <c r="D292" s="943" t="s">
        <v>296</v>
      </c>
      <c r="E292" s="124"/>
      <c r="F292" s="917"/>
      <c r="G292" s="918"/>
      <c r="H292" s="918"/>
      <c r="I292" s="918"/>
      <c r="J292" s="919"/>
      <c r="K292" s="135"/>
      <c r="L292" s="135"/>
      <c r="M292" s="135"/>
      <c r="N292" s="135"/>
      <c r="O292" s="135"/>
      <c r="P292" s="135"/>
      <c r="Q292" s="135"/>
      <c r="R292" s="135"/>
      <c r="S292" s="135"/>
      <c r="T292" s="135"/>
      <c r="U292" s="331"/>
      <c r="V292" s="331"/>
      <c r="W292" s="331"/>
      <c r="X292" s="331"/>
      <c r="Z292"/>
      <c r="AA292"/>
      <c r="AB292"/>
      <c r="AC292"/>
    </row>
    <row r="293" spans="1:29" s="166" customFormat="1" ht="27" customHeight="1" thickTop="1" thickBot="1" x14ac:dyDescent="0.4">
      <c r="A293" s="129"/>
      <c r="B293" s="130"/>
      <c r="C293" s="237"/>
      <c r="D293" s="944"/>
      <c r="E293" s="131"/>
      <c r="F293" s="132"/>
      <c r="G293" s="132"/>
      <c r="H293" s="132"/>
      <c r="I293" s="133"/>
      <c r="J293" s="129"/>
      <c r="K293" s="134"/>
      <c r="L293" s="129"/>
      <c r="M293" s="134"/>
      <c r="N293" s="129"/>
      <c r="O293" s="134"/>
      <c r="P293" s="129"/>
      <c r="Q293" s="134"/>
      <c r="R293" s="134"/>
      <c r="S293" s="134"/>
      <c r="T293" s="129"/>
      <c r="U293" s="339"/>
      <c r="V293" s="339"/>
      <c r="W293" s="339"/>
      <c r="X293" s="339"/>
      <c r="Z293"/>
      <c r="AA293"/>
      <c r="AB293"/>
      <c r="AC293"/>
    </row>
    <row r="294" spans="1:29" s="97" customFormat="1" ht="36" customHeight="1" thickTop="1" x14ac:dyDescent="0.35">
      <c r="A294" s="147"/>
      <c r="B294" s="147"/>
      <c r="C294" s="236" t="s">
        <v>297</v>
      </c>
      <c r="D294" s="124" t="s">
        <v>298</v>
      </c>
      <c r="E294" s="148"/>
      <c r="F294" s="148"/>
      <c r="G294" s="149"/>
      <c r="H294" s="149"/>
      <c r="I294" s="149"/>
      <c r="J294" s="149"/>
      <c r="K294" s="149"/>
      <c r="L294" s="149"/>
      <c r="M294" s="147"/>
      <c r="N294" s="147"/>
      <c r="O294" s="147"/>
      <c r="P294" s="147"/>
      <c r="Q294" s="147"/>
      <c r="R294" s="147"/>
      <c r="S294" s="147"/>
      <c r="T294" s="147"/>
      <c r="U294" s="341"/>
      <c r="V294" s="341"/>
      <c r="W294" s="341"/>
      <c r="X294" s="341"/>
      <c r="Y294" s="96"/>
      <c r="Z294"/>
      <c r="AA294"/>
      <c r="AB294"/>
      <c r="AC294"/>
    </row>
    <row r="295" spans="1:29" s="97" customFormat="1" ht="28" customHeight="1" x14ac:dyDescent="0.35">
      <c r="A295" s="150"/>
      <c r="B295" s="151"/>
      <c r="C295" s="240"/>
      <c r="D295" s="925" t="s">
        <v>299</v>
      </c>
      <c r="E295" s="925"/>
      <c r="F295" s="925"/>
      <c r="G295" s="925"/>
      <c r="H295" s="925"/>
      <c r="I295" s="925"/>
      <c r="J295" s="925"/>
      <c r="K295" s="925"/>
      <c r="L295" s="152"/>
      <c r="M295" s="150"/>
      <c r="N295" s="150"/>
      <c r="O295" s="150"/>
      <c r="P295" s="150"/>
      <c r="Q295" s="150"/>
      <c r="R295" s="150"/>
      <c r="S295" s="150"/>
      <c r="T295" s="150"/>
      <c r="U295" s="341"/>
      <c r="V295" s="341"/>
      <c r="W295" s="341"/>
      <c r="X295" s="341"/>
      <c r="Y295" s="96"/>
      <c r="Z295"/>
      <c r="AA295"/>
      <c r="AB295"/>
      <c r="AC295"/>
    </row>
    <row r="296" spans="1:29" s="159" customFormat="1" ht="31" customHeight="1" x14ac:dyDescent="0.35">
      <c r="A296" s="119"/>
      <c r="B296" s="153"/>
      <c r="C296" s="241"/>
      <c r="D296" s="273" t="s">
        <v>300</v>
      </c>
      <c r="E296" s="119"/>
      <c r="F296" s="119"/>
      <c r="G296" s="155"/>
      <c r="H296" s="155"/>
      <c r="I296" s="294" t="s">
        <v>24</v>
      </c>
      <c r="J296" s="157"/>
      <c r="K296" s="157"/>
      <c r="L296" s="157"/>
      <c r="M296" s="119"/>
      <c r="N296" s="119"/>
      <c r="O296" s="119"/>
      <c r="P296" s="119"/>
      <c r="Q296" s="119"/>
      <c r="R296" s="119"/>
      <c r="S296" s="119"/>
      <c r="T296" s="119"/>
      <c r="U296" s="328"/>
      <c r="V296" s="328"/>
      <c r="W296" s="328"/>
      <c r="X296" s="328"/>
      <c r="Y296" s="158"/>
      <c r="Z296"/>
      <c r="AA296"/>
      <c r="AB296"/>
      <c r="AC296"/>
    </row>
    <row r="297" spans="1:29" s="159" customFormat="1" ht="15.75" customHeight="1" x14ac:dyDescent="0.35">
      <c r="A297" s="119"/>
      <c r="B297" s="153"/>
      <c r="C297" s="241"/>
      <c r="D297" s="253" t="s">
        <v>301</v>
      </c>
      <c r="E297" s="160"/>
      <c r="F297" s="160"/>
      <c r="G297" s="274"/>
      <c r="H297" s="161"/>
      <c r="I297" s="903"/>
      <c r="J297" s="904"/>
      <c r="K297" s="904"/>
      <c r="L297" s="904"/>
      <c r="M297" s="904"/>
      <c r="N297" s="904"/>
      <c r="O297" s="905"/>
      <c r="P297" s="119"/>
      <c r="Q297" s="119"/>
      <c r="R297" s="119"/>
      <c r="S297" s="119"/>
      <c r="T297" s="119"/>
      <c r="U297" s="328"/>
      <c r="V297" s="328"/>
      <c r="W297" s="328"/>
      <c r="X297" s="328"/>
      <c r="Y297" s="158"/>
      <c r="Z297"/>
      <c r="AA297"/>
      <c r="AB297"/>
      <c r="AC297"/>
    </row>
    <row r="298" spans="1:29" s="171" customFormat="1" ht="15.75" customHeight="1" x14ac:dyDescent="0.35">
      <c r="A298" s="119"/>
      <c r="B298" s="153"/>
      <c r="C298" s="241"/>
      <c r="D298" s="254" t="s">
        <v>302</v>
      </c>
      <c r="E298" s="162"/>
      <c r="F298" s="162"/>
      <c r="G298" s="274"/>
      <c r="H298" s="161"/>
      <c r="I298" s="906"/>
      <c r="J298" s="907"/>
      <c r="K298" s="907"/>
      <c r="L298" s="907"/>
      <c r="M298" s="907"/>
      <c r="N298" s="907"/>
      <c r="O298" s="908"/>
      <c r="P298" s="119"/>
      <c r="Q298" s="119"/>
      <c r="R298" s="119"/>
      <c r="S298" s="119"/>
      <c r="T298" s="119"/>
      <c r="U298" s="345"/>
      <c r="V298" s="345"/>
      <c r="W298" s="345"/>
      <c r="X298" s="345"/>
      <c r="Z298"/>
      <c r="AA298"/>
      <c r="AB298"/>
      <c r="AC298"/>
    </row>
    <row r="299" spans="1:29" s="364" customFormat="1" ht="15.75" customHeight="1" x14ac:dyDescent="0.35">
      <c r="A299" s="119"/>
      <c r="B299" s="153"/>
      <c r="C299" s="241"/>
      <c r="D299" s="254" t="s">
        <v>303</v>
      </c>
      <c r="E299" s="162"/>
      <c r="F299" s="162"/>
      <c r="G299" s="274"/>
      <c r="H299" s="161"/>
      <c r="I299" s="906"/>
      <c r="J299" s="907"/>
      <c r="K299" s="907"/>
      <c r="L299" s="907"/>
      <c r="M299" s="907"/>
      <c r="N299" s="907"/>
      <c r="O299" s="908"/>
      <c r="P299" s="119"/>
      <c r="Q299" s="119"/>
      <c r="R299" s="119"/>
      <c r="S299" s="119"/>
      <c r="T299" s="119"/>
      <c r="U299" s="387"/>
      <c r="V299" s="387"/>
      <c r="W299" s="387"/>
      <c r="X299" s="387"/>
      <c r="Y299" s="380"/>
      <c r="Z299"/>
      <c r="AA299"/>
      <c r="AB299"/>
      <c r="AC299"/>
    </row>
    <row r="300" spans="1:29" s="97" customFormat="1" ht="15.75" customHeight="1" x14ac:dyDescent="0.35">
      <c r="A300" s="119"/>
      <c r="B300" s="153"/>
      <c r="C300" s="241"/>
      <c r="D300" s="254" t="s">
        <v>304</v>
      </c>
      <c r="E300" s="162"/>
      <c r="F300" s="162"/>
      <c r="G300" s="274"/>
      <c r="H300" s="161"/>
      <c r="I300" s="906"/>
      <c r="J300" s="907"/>
      <c r="K300" s="907"/>
      <c r="L300" s="907"/>
      <c r="M300" s="907"/>
      <c r="N300" s="907"/>
      <c r="O300" s="908"/>
      <c r="P300" s="119"/>
      <c r="Q300" s="119"/>
      <c r="R300" s="119"/>
      <c r="S300" s="119"/>
      <c r="T300" s="119"/>
      <c r="U300" s="341"/>
      <c r="V300" s="341"/>
      <c r="W300" s="341"/>
      <c r="X300" s="341"/>
      <c r="Y300" s="96"/>
      <c r="Z300"/>
      <c r="AA300"/>
      <c r="AB300"/>
      <c r="AC300"/>
    </row>
    <row r="301" spans="1:29" s="159" customFormat="1" ht="31" customHeight="1" x14ac:dyDescent="0.35">
      <c r="A301" s="119"/>
      <c r="B301" s="153"/>
      <c r="C301" s="241"/>
      <c r="D301" s="714" t="s">
        <v>305</v>
      </c>
      <c r="E301" s="162"/>
      <c r="F301" s="162"/>
      <c r="G301" s="163"/>
      <c r="H301" s="163"/>
      <c r="I301" s="906"/>
      <c r="J301" s="907"/>
      <c r="K301" s="907"/>
      <c r="L301" s="907"/>
      <c r="M301" s="907"/>
      <c r="N301" s="907"/>
      <c r="O301" s="908"/>
      <c r="P301" s="119"/>
      <c r="Q301" s="119"/>
      <c r="R301" s="119"/>
      <c r="S301" s="119"/>
      <c r="T301" s="119"/>
      <c r="U301" s="328"/>
      <c r="V301" s="328"/>
      <c r="W301" s="328"/>
      <c r="X301" s="328"/>
      <c r="Y301" s="158"/>
      <c r="Z301"/>
      <c r="AA301"/>
      <c r="AB301"/>
      <c r="AC301"/>
    </row>
    <row r="302" spans="1:29" s="159" customFormat="1" ht="15.75" customHeight="1" x14ac:dyDescent="0.35">
      <c r="A302" s="119"/>
      <c r="B302" s="153"/>
      <c r="C302" s="241"/>
      <c r="D302" s="254" t="s">
        <v>306</v>
      </c>
      <c r="E302" s="162"/>
      <c r="F302" s="162"/>
      <c r="G302" s="274"/>
      <c r="H302" s="161"/>
      <c r="I302" s="906"/>
      <c r="J302" s="907"/>
      <c r="K302" s="907"/>
      <c r="L302" s="907"/>
      <c r="M302" s="907"/>
      <c r="N302" s="907"/>
      <c r="O302" s="908"/>
      <c r="P302" s="119"/>
      <c r="Q302" s="119"/>
      <c r="R302" s="119"/>
      <c r="S302" s="119"/>
      <c r="T302" s="119"/>
      <c r="U302" s="328"/>
      <c r="V302" s="328"/>
      <c r="W302" s="328"/>
      <c r="X302" s="328"/>
      <c r="Y302" s="158"/>
      <c r="Z302"/>
      <c r="AA302"/>
      <c r="AB302"/>
      <c r="AC302"/>
    </row>
    <row r="303" spans="1:29" s="159" customFormat="1" ht="15.75" customHeight="1" x14ac:dyDescent="0.35">
      <c r="A303" s="119"/>
      <c r="B303" s="153"/>
      <c r="C303" s="241"/>
      <c r="D303" s="254" t="s">
        <v>307</v>
      </c>
      <c r="E303" s="162"/>
      <c r="F303" s="162"/>
      <c r="G303" s="274"/>
      <c r="H303" s="161"/>
      <c r="I303" s="906"/>
      <c r="J303" s="907"/>
      <c r="K303" s="907"/>
      <c r="L303" s="907"/>
      <c r="M303" s="907"/>
      <c r="N303" s="907"/>
      <c r="O303" s="908"/>
      <c r="P303" s="119"/>
      <c r="Q303" s="119"/>
      <c r="R303" s="119"/>
      <c r="S303" s="119"/>
      <c r="T303" s="119"/>
      <c r="U303" s="328"/>
      <c r="V303" s="328"/>
      <c r="W303" s="328"/>
      <c r="X303" s="328"/>
      <c r="Y303" s="158"/>
      <c r="Z303"/>
      <c r="AA303"/>
      <c r="AB303"/>
      <c r="AC303"/>
    </row>
    <row r="304" spans="1:29" s="159" customFormat="1" ht="15.75" customHeight="1" x14ac:dyDescent="0.35">
      <c r="A304" s="119"/>
      <c r="B304" s="153"/>
      <c r="C304" s="241"/>
      <c r="D304" s="254" t="s">
        <v>308</v>
      </c>
      <c r="E304" s="162"/>
      <c r="F304" s="162"/>
      <c r="G304" s="274"/>
      <c r="H304" s="161"/>
      <c r="I304" s="906"/>
      <c r="J304" s="907"/>
      <c r="K304" s="907"/>
      <c r="L304" s="907"/>
      <c r="M304" s="907"/>
      <c r="N304" s="907"/>
      <c r="O304" s="908"/>
      <c r="P304" s="119"/>
      <c r="Q304" s="119"/>
      <c r="R304" s="119"/>
      <c r="S304" s="119"/>
      <c r="T304" s="119"/>
      <c r="U304" s="328"/>
      <c r="V304" s="328"/>
      <c r="W304" s="328"/>
      <c r="X304" s="328"/>
      <c r="Y304" s="158"/>
      <c r="Z304"/>
      <c r="AA304"/>
      <c r="AB304"/>
      <c r="AC304"/>
    </row>
    <row r="305" spans="1:29" s="159" customFormat="1" ht="15.75" customHeight="1" x14ac:dyDescent="0.35">
      <c r="A305" s="119"/>
      <c r="B305" s="153"/>
      <c r="C305" s="241"/>
      <c r="D305" s="254" t="s">
        <v>309</v>
      </c>
      <c r="E305" s="162"/>
      <c r="F305" s="162"/>
      <c r="G305" s="274"/>
      <c r="H305" s="161"/>
      <c r="I305" s="906"/>
      <c r="J305" s="907"/>
      <c r="K305" s="907"/>
      <c r="L305" s="907"/>
      <c r="M305" s="907"/>
      <c r="N305" s="907"/>
      <c r="O305" s="908"/>
      <c r="P305" s="119"/>
      <c r="Q305" s="119"/>
      <c r="R305" s="119"/>
      <c r="S305" s="119"/>
      <c r="T305" s="119"/>
      <c r="U305" s="328"/>
      <c r="V305" s="328"/>
      <c r="W305" s="328"/>
      <c r="X305" s="328"/>
      <c r="Y305" s="158"/>
      <c r="Z305"/>
      <c r="AA305"/>
      <c r="AB305"/>
      <c r="AC305"/>
    </row>
    <row r="306" spans="1:29" s="159" customFormat="1" ht="15.75" customHeight="1" x14ac:dyDescent="0.35">
      <c r="A306" s="119"/>
      <c r="B306" s="153"/>
      <c r="C306" s="241"/>
      <c r="D306" s="254" t="s">
        <v>310</v>
      </c>
      <c r="E306" s="162"/>
      <c r="F306" s="162"/>
      <c r="G306" s="274"/>
      <c r="H306" s="161"/>
      <c r="I306" s="906"/>
      <c r="J306" s="907"/>
      <c r="K306" s="907"/>
      <c r="L306" s="907"/>
      <c r="M306" s="907"/>
      <c r="N306" s="907"/>
      <c r="O306" s="908"/>
      <c r="P306" s="119"/>
      <c r="Q306" s="119"/>
      <c r="R306" s="119"/>
      <c r="S306" s="119"/>
      <c r="T306" s="119"/>
      <c r="U306" s="328"/>
      <c r="V306" s="328"/>
      <c r="W306" s="328"/>
      <c r="X306" s="328"/>
      <c r="Y306" s="158"/>
      <c r="Z306"/>
      <c r="AA306"/>
      <c r="AB306"/>
      <c r="AC306"/>
    </row>
    <row r="307" spans="1:29" s="159" customFormat="1" ht="15.75" customHeight="1" x14ac:dyDescent="0.35">
      <c r="A307" s="119"/>
      <c r="B307" s="153"/>
      <c r="C307" s="241"/>
      <c r="D307" s="255" t="s">
        <v>311</v>
      </c>
      <c r="E307" s="164"/>
      <c r="F307" s="164"/>
      <c r="G307" s="274"/>
      <c r="H307" s="161"/>
      <c r="I307" s="909"/>
      <c r="J307" s="910"/>
      <c r="K307" s="910"/>
      <c r="L307" s="910"/>
      <c r="M307" s="910"/>
      <c r="N307" s="910"/>
      <c r="O307" s="911"/>
      <c r="P307" s="119"/>
      <c r="Q307" s="119"/>
      <c r="R307" s="119"/>
      <c r="S307" s="119"/>
      <c r="T307" s="119"/>
      <c r="U307" s="328"/>
      <c r="V307" s="328"/>
      <c r="W307" s="328"/>
      <c r="X307" s="328"/>
      <c r="Y307" s="158"/>
      <c r="Z307"/>
      <c r="AA307"/>
      <c r="AB307"/>
      <c r="AC307"/>
    </row>
    <row r="308" spans="1:29" s="159" customFormat="1" ht="36" customHeight="1" thickBot="1" x14ac:dyDescent="0.4">
      <c r="A308" s="129"/>
      <c r="B308" s="130"/>
      <c r="C308" s="237"/>
      <c r="D308" s="221"/>
      <c r="E308" s="131"/>
      <c r="F308" s="132"/>
      <c r="G308" s="132"/>
      <c r="H308" s="132"/>
      <c r="I308" s="133"/>
      <c r="J308" s="129"/>
      <c r="K308" s="134"/>
      <c r="L308" s="129"/>
      <c r="M308" s="134"/>
      <c r="N308" s="129"/>
      <c r="O308" s="134"/>
      <c r="P308" s="129"/>
      <c r="Q308" s="134"/>
      <c r="R308" s="134"/>
      <c r="S308" s="134"/>
      <c r="T308" s="129"/>
      <c r="U308" s="328"/>
      <c r="V308" s="328"/>
      <c r="W308" s="328"/>
      <c r="X308" s="328"/>
      <c r="Y308" s="158"/>
      <c r="Z308"/>
      <c r="AA308"/>
      <c r="AB308"/>
      <c r="AC308"/>
    </row>
    <row r="309" spans="1:29" s="159" customFormat="1" ht="36" customHeight="1" thickTop="1" x14ac:dyDescent="0.35">
      <c r="A309" s="147"/>
      <c r="B309" s="123"/>
      <c r="C309" s="236" t="s">
        <v>312</v>
      </c>
      <c r="D309" s="124" t="s">
        <v>313</v>
      </c>
      <c r="E309" s="148"/>
      <c r="F309" s="148"/>
      <c r="G309" s="149"/>
      <c r="H309" s="149"/>
      <c r="I309" s="149"/>
      <c r="J309" s="149"/>
      <c r="K309" s="149"/>
      <c r="L309" s="149"/>
      <c r="M309" s="147"/>
      <c r="N309" s="147"/>
      <c r="O309" s="147"/>
      <c r="P309" s="147"/>
      <c r="Q309" s="147"/>
      <c r="R309" s="147"/>
      <c r="S309" s="147"/>
      <c r="T309" s="147"/>
      <c r="U309" s="328"/>
      <c r="V309" s="328"/>
      <c r="W309" s="328"/>
      <c r="X309" s="328"/>
      <c r="Y309" s="158"/>
      <c r="Z309"/>
      <c r="AA309"/>
      <c r="AB309"/>
      <c r="AC309"/>
    </row>
    <row r="310" spans="1:29" s="97" customFormat="1" ht="19.5" customHeight="1" x14ac:dyDescent="0.35">
      <c r="A310" s="119"/>
      <c r="B310" s="153"/>
      <c r="C310" s="241"/>
      <c r="D310" s="257" t="s">
        <v>314</v>
      </c>
      <c r="E310" s="155"/>
      <c r="F310" s="119"/>
      <c r="G310" s="157"/>
      <c r="H310" s="157"/>
      <c r="I310" s="157"/>
      <c r="J310" s="157"/>
      <c r="K310" s="157"/>
      <c r="L310" s="157"/>
      <c r="M310" s="119"/>
      <c r="N310" s="119"/>
      <c r="O310" s="119"/>
      <c r="P310" s="119"/>
      <c r="Q310" s="119"/>
      <c r="R310" s="119"/>
      <c r="S310" s="119"/>
      <c r="T310" s="119"/>
      <c r="U310" s="341"/>
      <c r="V310" s="341"/>
      <c r="W310" s="341"/>
      <c r="X310" s="341"/>
      <c r="Y310" s="96"/>
      <c r="Z310"/>
      <c r="AA310"/>
      <c r="AB310"/>
      <c r="AC310"/>
    </row>
    <row r="311" spans="1:29" s="159" customFormat="1" ht="15.75" customHeight="1" x14ac:dyDescent="0.35">
      <c r="A311" s="119"/>
      <c r="B311" s="153"/>
      <c r="C311" s="236"/>
      <c r="D311" s="264" t="s">
        <v>315</v>
      </c>
      <c r="E311" s="258"/>
      <c r="F311" s="259"/>
      <c r="G311" s="274"/>
      <c r="H311" s="161"/>
      <c r="I311" s="256" t="s">
        <v>24</v>
      </c>
      <c r="J311" s="157"/>
      <c r="K311" s="157"/>
      <c r="L311" s="157"/>
      <c r="M311" s="119"/>
      <c r="N311" s="119"/>
      <c r="O311" s="119"/>
      <c r="P311" s="119"/>
      <c r="Q311" s="119"/>
      <c r="R311" s="119"/>
      <c r="S311" s="119"/>
      <c r="T311" s="119"/>
      <c r="U311" s="328"/>
      <c r="V311" s="328"/>
      <c r="W311" s="328"/>
      <c r="X311" s="328"/>
      <c r="Y311" s="158"/>
      <c r="Z311"/>
      <c r="AA311"/>
      <c r="AB311"/>
      <c r="AC311"/>
    </row>
    <row r="312" spans="1:29" s="159" customFormat="1" ht="15.75" customHeight="1" x14ac:dyDescent="0.35">
      <c r="A312" s="119"/>
      <c r="B312" s="153"/>
      <c r="C312" s="236"/>
      <c r="D312" s="265" t="s">
        <v>316</v>
      </c>
      <c r="E312" s="260"/>
      <c r="F312" s="261"/>
      <c r="G312" s="274"/>
      <c r="H312" s="161"/>
      <c r="I312" s="903"/>
      <c r="J312" s="904"/>
      <c r="K312" s="904"/>
      <c r="L312" s="904"/>
      <c r="M312" s="904"/>
      <c r="N312" s="904"/>
      <c r="O312" s="905"/>
      <c r="P312" s="119"/>
      <c r="Q312" s="119"/>
      <c r="R312" s="119"/>
      <c r="S312" s="119"/>
      <c r="T312" s="119"/>
      <c r="U312" s="328"/>
      <c r="V312" s="328"/>
      <c r="W312" s="328"/>
      <c r="X312" s="328"/>
      <c r="Y312" s="158"/>
      <c r="Z312"/>
      <c r="AA312"/>
      <c r="AB312"/>
      <c r="AC312"/>
    </row>
    <row r="313" spans="1:29" s="159" customFormat="1" ht="15.75" customHeight="1" x14ac:dyDescent="0.35">
      <c r="A313" s="119"/>
      <c r="B313" s="153"/>
      <c r="C313" s="236"/>
      <c r="D313" s="265" t="s">
        <v>317</v>
      </c>
      <c r="E313" s="260"/>
      <c r="F313" s="261"/>
      <c r="G313" s="274"/>
      <c r="H313" s="161"/>
      <c r="I313" s="906"/>
      <c r="J313" s="907"/>
      <c r="K313" s="907"/>
      <c r="L313" s="907"/>
      <c r="M313" s="907"/>
      <c r="N313" s="907"/>
      <c r="O313" s="908"/>
      <c r="P313" s="119"/>
      <c r="Q313" s="119"/>
      <c r="R313" s="119"/>
      <c r="S313" s="119"/>
      <c r="T313" s="119"/>
      <c r="U313" s="328"/>
      <c r="V313" s="328"/>
      <c r="W313" s="328"/>
      <c r="X313" s="328"/>
      <c r="Y313" s="158"/>
      <c r="Z313"/>
      <c r="AA313"/>
      <c r="AB313"/>
      <c r="AC313"/>
    </row>
    <row r="314" spans="1:29" s="97" customFormat="1" ht="15.75" customHeight="1" x14ac:dyDescent="0.35">
      <c r="A314" s="119"/>
      <c r="B314" s="153"/>
      <c r="C314" s="236"/>
      <c r="D314" s="265" t="s">
        <v>318</v>
      </c>
      <c r="E314" s="260"/>
      <c r="F314" s="261"/>
      <c r="G314" s="274"/>
      <c r="H314" s="161"/>
      <c r="I314" s="906"/>
      <c r="J314" s="907"/>
      <c r="K314" s="907"/>
      <c r="L314" s="907"/>
      <c r="M314" s="907"/>
      <c r="N314" s="907"/>
      <c r="O314" s="908"/>
      <c r="P314" s="119"/>
      <c r="Q314" s="119"/>
      <c r="R314" s="119"/>
      <c r="S314" s="119"/>
      <c r="T314" s="119"/>
      <c r="U314" s="341"/>
      <c r="V314" s="341"/>
      <c r="W314" s="341"/>
      <c r="X314" s="341"/>
      <c r="Y314" s="96"/>
      <c r="Z314"/>
      <c r="AA314"/>
      <c r="AB314"/>
      <c r="AC314"/>
    </row>
    <row r="315" spans="1:29" s="129" customFormat="1" ht="15.75" customHeight="1" thickBot="1" x14ac:dyDescent="0.4">
      <c r="A315" s="119"/>
      <c r="B315" s="153"/>
      <c r="C315" s="236"/>
      <c r="D315" s="265" t="s">
        <v>319</v>
      </c>
      <c r="E315" s="260"/>
      <c r="F315" s="261"/>
      <c r="G315" s="274"/>
      <c r="H315" s="161"/>
      <c r="I315" s="906"/>
      <c r="J315" s="907"/>
      <c r="K315" s="907"/>
      <c r="L315" s="907"/>
      <c r="M315" s="907"/>
      <c r="N315" s="907"/>
      <c r="O315" s="908"/>
      <c r="P315" s="119"/>
      <c r="Q315" s="119"/>
      <c r="R315" s="119"/>
      <c r="S315" s="119"/>
      <c r="T315" s="119"/>
      <c r="U315" s="331"/>
      <c r="V315" s="331"/>
      <c r="W315" s="331"/>
      <c r="X315" s="331"/>
      <c r="Z315"/>
      <c r="AA315"/>
      <c r="AB315"/>
      <c r="AC315"/>
    </row>
    <row r="316" spans="1:29" s="135" customFormat="1" ht="15.75" customHeight="1" thickTop="1" x14ac:dyDescent="0.35">
      <c r="A316" s="119"/>
      <c r="B316" s="153"/>
      <c r="C316" s="241"/>
      <c r="D316" s="266" t="s">
        <v>320</v>
      </c>
      <c r="E316" s="262"/>
      <c r="F316" s="263"/>
      <c r="G316" s="274"/>
      <c r="H316" s="161"/>
      <c r="I316" s="909"/>
      <c r="J316" s="910"/>
      <c r="K316" s="910"/>
      <c r="L316" s="910"/>
      <c r="M316" s="910"/>
      <c r="N316" s="910"/>
      <c r="O316" s="911"/>
      <c r="P316" s="119"/>
      <c r="Q316" s="119"/>
      <c r="R316" s="119"/>
      <c r="S316" s="119"/>
      <c r="T316" s="119"/>
      <c r="U316" s="340"/>
      <c r="V316" s="340"/>
      <c r="W316" s="340"/>
      <c r="X316" s="340"/>
      <c r="Z316"/>
      <c r="AA316"/>
      <c r="AB316"/>
      <c r="AC316"/>
    </row>
    <row r="317" spans="1:29" s="138" customFormat="1" ht="16" customHeight="1" thickBot="1" x14ac:dyDescent="0.4">
      <c r="A317" s="129"/>
      <c r="B317" s="130"/>
      <c r="C317" s="237"/>
      <c r="D317" s="221"/>
      <c r="E317" s="131"/>
      <c r="F317" s="132"/>
      <c r="G317" s="132"/>
      <c r="H317" s="132"/>
      <c r="I317" s="133"/>
      <c r="J317" s="129"/>
      <c r="K317" s="134"/>
      <c r="L317" s="129"/>
      <c r="M317" s="134"/>
      <c r="N317" s="129"/>
      <c r="O317" s="134"/>
      <c r="P317" s="129"/>
      <c r="Q317" s="134"/>
      <c r="R317" s="134"/>
      <c r="S317" s="134"/>
      <c r="T317" s="129"/>
      <c r="U317" s="333"/>
      <c r="V317" s="333"/>
      <c r="W317" s="333"/>
      <c r="X317" s="333"/>
      <c r="Z317"/>
      <c r="AA317"/>
      <c r="AB317"/>
      <c r="AC317"/>
    </row>
    <row r="318" spans="1:29" s="138" customFormat="1" ht="36" customHeight="1" thickTop="1" x14ac:dyDescent="0.35">
      <c r="A318" s="147"/>
      <c r="B318" s="147"/>
      <c r="C318" s="236" t="s">
        <v>321</v>
      </c>
      <c r="D318" s="124" t="s">
        <v>322</v>
      </c>
      <c r="E318" s="148"/>
      <c r="F318" s="147"/>
      <c r="G318" s="149"/>
      <c r="H318" s="149"/>
      <c r="I318" s="149"/>
      <c r="J318" s="149"/>
      <c r="K318" s="149"/>
      <c r="L318" s="149"/>
      <c r="M318" s="147"/>
      <c r="N318" s="147"/>
      <c r="O318" s="147"/>
      <c r="P318" s="147"/>
      <c r="Q318" s="147"/>
      <c r="R318" s="147"/>
      <c r="S318" s="147"/>
      <c r="T318" s="147"/>
      <c r="U318" s="333"/>
      <c r="V318" s="333"/>
      <c r="W318" s="333"/>
      <c r="X318" s="333"/>
      <c r="Z318"/>
      <c r="AA318"/>
      <c r="AB318"/>
      <c r="AC318"/>
    </row>
    <row r="319" spans="1:29" s="138" customFormat="1" ht="30.75" customHeight="1" x14ac:dyDescent="0.35">
      <c r="A319" s="119"/>
      <c r="B319" s="153"/>
      <c r="C319" s="241"/>
      <c r="D319" s="925" t="s">
        <v>323</v>
      </c>
      <c r="E319" s="925"/>
      <c r="F319" s="925"/>
      <c r="G319" s="925"/>
      <c r="H319" s="925"/>
      <c r="I319" s="119"/>
      <c r="J319" s="157"/>
      <c r="K319" s="157"/>
      <c r="L319" s="157"/>
      <c r="M319" s="119"/>
      <c r="N319" s="119"/>
      <c r="O319" s="119"/>
      <c r="P319" s="119"/>
      <c r="Q319" s="119"/>
      <c r="R319" s="119"/>
      <c r="S319" s="119"/>
      <c r="T319" s="119"/>
      <c r="U319" s="333"/>
      <c r="V319" s="333"/>
      <c r="W319" s="333"/>
      <c r="X319" s="333"/>
      <c r="Z319"/>
      <c r="AA319"/>
      <c r="AB319"/>
      <c r="AC319"/>
    </row>
    <row r="320" spans="1:29" s="181" customFormat="1" ht="31" customHeight="1" x14ac:dyDescent="0.35">
      <c r="A320" s="119"/>
      <c r="B320" s="153"/>
      <c r="C320" s="241"/>
      <c r="D320" s="273" t="s">
        <v>324</v>
      </c>
      <c r="E320" s="155"/>
      <c r="F320" s="119"/>
      <c r="G320" s="155"/>
      <c r="H320" s="155"/>
      <c r="I320" s="119"/>
      <c r="J320" s="157"/>
      <c r="K320" s="157"/>
      <c r="L320" s="157"/>
      <c r="M320" s="119"/>
      <c r="N320" s="119"/>
      <c r="O320" s="119"/>
      <c r="P320" s="119"/>
      <c r="Q320" s="119"/>
      <c r="R320" s="119"/>
      <c r="S320" s="119"/>
      <c r="T320" s="119"/>
      <c r="U320" s="334" t="str">
        <f>CONCATENATE(U321,V321,U322,V322,U323,V323,U324,V324,U325,V325,U326)</f>
        <v>;;;;;</v>
      </c>
      <c r="V320" s="334"/>
      <c r="W320" s="334"/>
      <c r="X320" s="334"/>
      <c r="Z320"/>
      <c r="AA320"/>
      <c r="AB320"/>
      <c r="AC320"/>
    </row>
    <row r="321" spans="1:32" s="181" customFormat="1" ht="15.75" customHeight="1" x14ac:dyDescent="0.35">
      <c r="A321" s="119"/>
      <c r="B321" s="153"/>
      <c r="C321" s="241"/>
      <c r="D321" s="264" t="s">
        <v>325</v>
      </c>
      <c r="E321" s="267"/>
      <c r="F321" s="268"/>
      <c r="G321" s="274"/>
      <c r="H321" s="161"/>
      <c r="I321" s="256" t="s">
        <v>24</v>
      </c>
      <c r="J321" s="157"/>
      <c r="K321" s="157"/>
      <c r="L321" s="157"/>
      <c r="M321" s="119"/>
      <c r="N321" s="119"/>
      <c r="O321" s="119"/>
      <c r="P321" s="119"/>
      <c r="Q321" s="119"/>
      <c r="R321" s="119"/>
      <c r="S321" s="119"/>
      <c r="T321" s="119"/>
      <c r="U321" s="334" t="str">
        <f>IF(G321="X",D321,"")</f>
        <v/>
      </c>
      <c r="V321" s="334" t="s">
        <v>131</v>
      </c>
      <c r="W321" s="334"/>
      <c r="X321" s="334"/>
      <c r="Z321"/>
      <c r="AA321"/>
      <c r="AB321"/>
      <c r="AC321"/>
    </row>
    <row r="322" spans="1:32" s="181" customFormat="1" ht="15.75" customHeight="1" x14ac:dyDescent="0.35">
      <c r="A322" s="119"/>
      <c r="B322" s="153"/>
      <c r="C322" s="241"/>
      <c r="D322" s="265" t="s">
        <v>326</v>
      </c>
      <c r="E322" s="269"/>
      <c r="F322" s="270"/>
      <c r="G322" s="274"/>
      <c r="H322" s="161"/>
      <c r="I322" s="903"/>
      <c r="J322" s="904"/>
      <c r="K322" s="904"/>
      <c r="L322" s="904"/>
      <c r="M322" s="904"/>
      <c r="N322" s="904"/>
      <c r="O322" s="905"/>
      <c r="P322" s="119"/>
      <c r="Q322" s="119"/>
      <c r="R322" s="119"/>
      <c r="S322" s="119"/>
      <c r="T322" s="119"/>
      <c r="U322" s="334" t="str">
        <f>IF(G322="X",D322,"")</f>
        <v/>
      </c>
      <c r="V322" s="334" t="s">
        <v>131</v>
      </c>
      <c r="W322" s="334"/>
      <c r="X322" s="334"/>
      <c r="Z322"/>
      <c r="AA322"/>
      <c r="AB322"/>
      <c r="AC322"/>
    </row>
    <row r="323" spans="1:32" s="181" customFormat="1" ht="15.75" customHeight="1" x14ac:dyDescent="0.35">
      <c r="A323" s="119"/>
      <c r="B323" s="153"/>
      <c r="C323" s="241"/>
      <c r="D323" s="265" t="s">
        <v>327</v>
      </c>
      <c r="E323" s="269"/>
      <c r="F323" s="270"/>
      <c r="G323" s="274"/>
      <c r="H323" s="161"/>
      <c r="I323" s="906"/>
      <c r="J323" s="907"/>
      <c r="K323" s="907"/>
      <c r="L323" s="907"/>
      <c r="M323" s="907"/>
      <c r="N323" s="907"/>
      <c r="O323" s="908"/>
      <c r="P323" s="119"/>
      <c r="Q323" s="119"/>
      <c r="R323" s="119"/>
      <c r="S323" s="119"/>
      <c r="T323" s="119"/>
      <c r="U323" s="334" t="str">
        <f>IF(G323="X",D323,"")</f>
        <v/>
      </c>
      <c r="V323" s="334" t="s">
        <v>131</v>
      </c>
      <c r="W323" s="334"/>
      <c r="X323" s="334"/>
      <c r="Z323"/>
      <c r="AA323"/>
      <c r="AB323"/>
      <c r="AC323"/>
      <c r="AD323"/>
      <c r="AE323"/>
      <c r="AF323"/>
    </row>
    <row r="324" spans="1:32" s="181" customFormat="1" ht="15.75" customHeight="1" x14ac:dyDescent="0.35">
      <c r="A324" s="119"/>
      <c r="B324" s="153"/>
      <c r="C324" s="241"/>
      <c r="D324" s="265" t="s">
        <v>328</v>
      </c>
      <c r="E324" s="269"/>
      <c r="F324" s="270"/>
      <c r="G324" s="274"/>
      <c r="H324" s="161"/>
      <c r="I324" s="906"/>
      <c r="J324" s="907"/>
      <c r="K324" s="907"/>
      <c r="L324" s="907"/>
      <c r="M324" s="907"/>
      <c r="N324" s="907"/>
      <c r="O324" s="908"/>
      <c r="P324" s="119"/>
      <c r="Q324" s="119"/>
      <c r="R324" s="119"/>
      <c r="S324" s="119"/>
      <c r="T324" s="119"/>
      <c r="U324" s="334" t="str">
        <f t="shared" ref="U324:U326" si="5">IF(G324="X",D324,"")</f>
        <v/>
      </c>
      <c r="V324" s="334" t="s">
        <v>131</v>
      </c>
      <c r="W324" s="334"/>
      <c r="X324" s="334"/>
      <c r="Z324"/>
      <c r="AA324"/>
      <c r="AB324"/>
      <c r="AC324"/>
      <c r="AD324"/>
      <c r="AE324"/>
      <c r="AF324"/>
    </row>
    <row r="325" spans="1:32" s="129" customFormat="1" ht="15.75" customHeight="1" thickBot="1" x14ac:dyDescent="0.4">
      <c r="A325" s="119"/>
      <c r="B325" s="153"/>
      <c r="C325" s="241"/>
      <c r="D325" s="265" t="s">
        <v>329</v>
      </c>
      <c r="E325" s="269"/>
      <c r="F325" s="270"/>
      <c r="G325" s="274"/>
      <c r="H325" s="161"/>
      <c r="I325" s="906"/>
      <c r="J325" s="907"/>
      <c r="K325" s="907"/>
      <c r="L325" s="907"/>
      <c r="M325" s="907"/>
      <c r="N325" s="907"/>
      <c r="O325" s="908"/>
      <c r="P325" s="119"/>
      <c r="Q325" s="119"/>
      <c r="R325" s="119"/>
      <c r="S325" s="119"/>
      <c r="T325" s="119"/>
      <c r="U325" s="334" t="str">
        <f>IF(G325="X",D325,"")</f>
        <v/>
      </c>
      <c r="V325" s="334" t="s">
        <v>131</v>
      </c>
      <c r="W325" s="331"/>
      <c r="X325" s="331"/>
      <c r="Z325"/>
      <c r="AA325"/>
      <c r="AB325"/>
      <c r="AC325"/>
      <c r="AD325"/>
      <c r="AE325"/>
      <c r="AF325"/>
    </row>
    <row r="326" spans="1:32" s="135" customFormat="1" ht="15.75" customHeight="1" thickTop="1" x14ac:dyDescent="0.35">
      <c r="A326" s="119"/>
      <c r="B326" s="153"/>
      <c r="C326" s="241"/>
      <c r="D326" s="266" t="s">
        <v>330</v>
      </c>
      <c r="E326" s="271"/>
      <c r="F326" s="272"/>
      <c r="G326" s="274"/>
      <c r="H326" s="161"/>
      <c r="I326" s="906"/>
      <c r="J326" s="907"/>
      <c r="K326" s="907"/>
      <c r="L326" s="907"/>
      <c r="M326" s="907"/>
      <c r="N326" s="907"/>
      <c r="O326" s="908"/>
      <c r="P326" s="119"/>
      <c r="Q326" s="119"/>
      <c r="R326" s="119"/>
      <c r="S326" s="119"/>
      <c r="T326" s="119"/>
      <c r="U326" s="334" t="str">
        <f t="shared" si="5"/>
        <v/>
      </c>
      <c r="V326" s="340"/>
      <c r="W326" s="340"/>
      <c r="X326" s="340"/>
      <c r="Z326"/>
      <c r="AA326"/>
      <c r="AB326"/>
      <c r="AC326"/>
      <c r="AD326"/>
      <c r="AE326"/>
      <c r="AF326"/>
    </row>
    <row r="327" spans="1:32" s="138" customFormat="1" ht="31" customHeight="1" x14ac:dyDescent="0.35">
      <c r="A327" s="119"/>
      <c r="B327" s="153"/>
      <c r="C327" s="241"/>
      <c r="D327" s="273" t="s">
        <v>331</v>
      </c>
      <c r="E327" s="119"/>
      <c r="F327" s="119"/>
      <c r="G327" s="155"/>
      <c r="H327" s="155"/>
      <c r="I327" s="906"/>
      <c r="J327" s="907"/>
      <c r="K327" s="907"/>
      <c r="L327" s="907"/>
      <c r="M327" s="907"/>
      <c r="N327" s="907"/>
      <c r="O327" s="908"/>
      <c r="P327" s="119"/>
      <c r="Q327" s="119"/>
      <c r="R327" s="119"/>
      <c r="S327" s="119"/>
      <c r="T327" s="119"/>
      <c r="U327" s="334" t="str">
        <f>CONCATENATE(U328,V328,U329,V329,U330,V330,U331,V331,U332,V332,U333)</f>
        <v>;;;;;</v>
      </c>
      <c r="V327" s="333"/>
      <c r="W327" s="333"/>
      <c r="X327" s="333"/>
      <c r="Z327"/>
      <c r="AA327"/>
      <c r="AB327"/>
      <c r="AC327"/>
      <c r="AD327"/>
      <c r="AE327"/>
      <c r="AF327"/>
    </row>
    <row r="328" spans="1:32" s="138" customFormat="1" ht="15.75" customHeight="1" x14ac:dyDescent="0.35">
      <c r="A328" s="119"/>
      <c r="B328" s="153"/>
      <c r="C328" s="241"/>
      <c r="D328" s="264" t="s">
        <v>332</v>
      </c>
      <c r="E328" s="267"/>
      <c r="F328" s="268"/>
      <c r="G328" s="274"/>
      <c r="H328" s="161"/>
      <c r="I328" s="906"/>
      <c r="J328" s="907"/>
      <c r="K328" s="907"/>
      <c r="L328" s="907"/>
      <c r="M328" s="907"/>
      <c r="N328" s="907"/>
      <c r="O328" s="908"/>
      <c r="P328" s="119"/>
      <c r="Q328" s="119"/>
      <c r="R328" s="119"/>
      <c r="S328" s="119"/>
      <c r="T328" s="119"/>
      <c r="U328" s="333" t="str">
        <f>IF(G328="X",D328,"")</f>
        <v/>
      </c>
      <c r="V328" s="333" t="s">
        <v>131</v>
      </c>
      <c r="W328" s="333"/>
      <c r="X328" s="333"/>
      <c r="Z328"/>
      <c r="AA328"/>
      <c r="AB328"/>
      <c r="AC328"/>
      <c r="AD328"/>
      <c r="AE328"/>
      <c r="AF328"/>
    </row>
    <row r="329" spans="1:32" s="138" customFormat="1" ht="15.75" customHeight="1" x14ac:dyDescent="0.35">
      <c r="A329" s="119"/>
      <c r="B329" s="153"/>
      <c r="C329" s="241"/>
      <c r="D329" s="265" t="s">
        <v>333</v>
      </c>
      <c r="E329" s="269"/>
      <c r="F329" s="270"/>
      <c r="G329" s="274"/>
      <c r="H329" s="161"/>
      <c r="I329" s="906"/>
      <c r="J329" s="907"/>
      <c r="K329" s="907"/>
      <c r="L329" s="907"/>
      <c r="M329" s="907"/>
      <c r="N329" s="907"/>
      <c r="O329" s="908"/>
      <c r="P329" s="119"/>
      <c r="Q329" s="119"/>
      <c r="R329" s="119"/>
      <c r="S329" s="119"/>
      <c r="T329" s="119"/>
      <c r="U329" s="333" t="str">
        <f t="shared" ref="U329:U333" si="6">IF(G329="X",D329,"")</f>
        <v/>
      </c>
      <c r="V329" s="333" t="s">
        <v>131</v>
      </c>
      <c r="W329" s="343"/>
      <c r="X329" s="333"/>
      <c r="Z329"/>
      <c r="AA329"/>
      <c r="AB329"/>
      <c r="AC329"/>
      <c r="AD329"/>
      <c r="AE329"/>
      <c r="AF329"/>
    </row>
    <row r="330" spans="1:32" s="138" customFormat="1" ht="15.75" customHeight="1" x14ac:dyDescent="0.35">
      <c r="A330" s="119"/>
      <c r="B330" s="153"/>
      <c r="C330" s="241"/>
      <c r="D330" s="265" t="s">
        <v>334</v>
      </c>
      <c r="E330" s="269"/>
      <c r="F330" s="270"/>
      <c r="G330" s="274"/>
      <c r="H330" s="161"/>
      <c r="I330" s="906"/>
      <c r="J330" s="907"/>
      <c r="K330" s="907"/>
      <c r="L330" s="907"/>
      <c r="M330" s="907"/>
      <c r="N330" s="907"/>
      <c r="O330" s="908"/>
      <c r="P330" s="119"/>
      <c r="Q330" s="119"/>
      <c r="R330" s="119"/>
      <c r="S330" s="119"/>
      <c r="T330" s="119"/>
      <c r="U330" s="333" t="str">
        <f t="shared" si="6"/>
        <v/>
      </c>
      <c r="V330" s="333" t="s">
        <v>131</v>
      </c>
      <c r="W330" s="343"/>
      <c r="X330" s="333"/>
      <c r="Z330"/>
      <c r="AA330"/>
      <c r="AB330"/>
      <c r="AC330"/>
      <c r="AD330"/>
      <c r="AE330"/>
      <c r="AF330"/>
    </row>
    <row r="331" spans="1:32" s="138" customFormat="1" ht="15.75" customHeight="1" x14ac:dyDescent="0.35">
      <c r="A331" s="119"/>
      <c r="B331" s="153"/>
      <c r="C331" s="241"/>
      <c r="D331" s="265" t="s">
        <v>335</v>
      </c>
      <c r="E331" s="269"/>
      <c r="F331" s="270"/>
      <c r="G331" s="274"/>
      <c r="H331" s="161"/>
      <c r="I331" s="906"/>
      <c r="J331" s="907"/>
      <c r="K331" s="907"/>
      <c r="L331" s="907"/>
      <c r="M331" s="907"/>
      <c r="N331" s="907"/>
      <c r="O331" s="908"/>
      <c r="P331" s="119"/>
      <c r="Q331" s="119"/>
      <c r="R331" s="119"/>
      <c r="S331" s="119"/>
      <c r="T331" s="119"/>
      <c r="U331" s="333" t="str">
        <f t="shared" si="6"/>
        <v/>
      </c>
      <c r="V331" s="333" t="s">
        <v>131</v>
      </c>
      <c r="W331" s="343"/>
      <c r="X331" s="333"/>
      <c r="Z331"/>
      <c r="AA331"/>
      <c r="AB331"/>
      <c r="AC331"/>
      <c r="AD331"/>
      <c r="AE331"/>
      <c r="AF331"/>
    </row>
    <row r="332" spans="1:32" s="138" customFormat="1" ht="15.75" customHeight="1" x14ac:dyDescent="0.35">
      <c r="A332" s="119"/>
      <c r="B332" s="153"/>
      <c r="C332" s="241"/>
      <c r="D332" s="265" t="s">
        <v>336</v>
      </c>
      <c r="E332" s="269"/>
      <c r="F332" s="270"/>
      <c r="G332" s="274"/>
      <c r="H332" s="161"/>
      <c r="I332" s="906"/>
      <c r="J332" s="907"/>
      <c r="K332" s="907"/>
      <c r="L332" s="907"/>
      <c r="M332" s="907"/>
      <c r="N332" s="907"/>
      <c r="O332" s="908"/>
      <c r="P332" s="119"/>
      <c r="Q332" s="119"/>
      <c r="R332" s="119"/>
      <c r="S332" s="119"/>
      <c r="T332" s="119"/>
      <c r="U332" s="333" t="str">
        <f>IF(G332="X",D332,"")</f>
        <v/>
      </c>
      <c r="V332" s="333" t="s">
        <v>131</v>
      </c>
      <c r="W332" s="343"/>
      <c r="X332" s="333"/>
      <c r="Z332"/>
      <c r="AA332"/>
      <c r="AB332"/>
      <c r="AC332"/>
      <c r="AD332"/>
      <c r="AE332"/>
      <c r="AF332"/>
    </row>
    <row r="333" spans="1:32" s="138" customFormat="1" ht="15.75" customHeight="1" x14ac:dyDescent="0.35">
      <c r="A333" s="119"/>
      <c r="B333" s="153"/>
      <c r="C333" s="241"/>
      <c r="D333" s="266" t="s">
        <v>337</v>
      </c>
      <c r="E333" s="271"/>
      <c r="F333" s="272"/>
      <c r="G333" s="274"/>
      <c r="H333" s="161"/>
      <c r="I333" s="909"/>
      <c r="J333" s="910"/>
      <c r="K333" s="910"/>
      <c r="L333" s="910"/>
      <c r="M333" s="910"/>
      <c r="N333" s="910"/>
      <c r="O333" s="911"/>
      <c r="P333" s="119"/>
      <c r="Q333" s="119"/>
      <c r="R333" s="119"/>
      <c r="S333" s="119"/>
      <c r="T333" s="119"/>
      <c r="U333" s="333" t="str">
        <f t="shared" si="6"/>
        <v/>
      </c>
      <c r="V333" s="343"/>
      <c r="W333" s="343"/>
      <c r="X333" s="333"/>
      <c r="Z333"/>
      <c r="AA333"/>
      <c r="AB333"/>
      <c r="AC333"/>
      <c r="AD333"/>
      <c r="AE333"/>
      <c r="AF333"/>
    </row>
    <row r="334" spans="1:32" s="138" customFormat="1" ht="16" customHeight="1" thickBot="1" x14ac:dyDescent="0.4">
      <c r="A334" s="129"/>
      <c r="B334" s="130"/>
      <c r="C334" s="237"/>
      <c r="D334" s="221"/>
      <c r="E334" s="131"/>
      <c r="F334" s="132"/>
      <c r="G334" s="132"/>
      <c r="H334" s="132"/>
      <c r="I334" s="133"/>
      <c r="J334" s="129"/>
      <c r="K334" s="134"/>
      <c r="L334" s="129"/>
      <c r="M334" s="134"/>
      <c r="N334" s="129"/>
      <c r="O334" s="134"/>
      <c r="P334" s="129"/>
      <c r="Q334" s="134"/>
      <c r="R334" s="134"/>
      <c r="S334" s="134"/>
      <c r="T334" s="129"/>
      <c r="U334" s="344" t="str">
        <f t="shared" ref="U334:U335" si="7">IF(G325="X",D325,"")</f>
        <v/>
      </c>
      <c r="V334" s="333"/>
      <c r="W334" s="343"/>
      <c r="X334" s="333"/>
      <c r="Z334"/>
      <c r="AA334"/>
      <c r="AB334"/>
      <c r="AC334"/>
      <c r="AD334"/>
      <c r="AE334"/>
      <c r="AF334"/>
    </row>
    <row r="335" spans="1:32" s="138" customFormat="1" ht="36" customHeight="1" thickTop="1" x14ac:dyDescent="0.35">
      <c r="A335" s="147"/>
      <c r="B335" s="147"/>
      <c r="C335" s="236" t="s">
        <v>338</v>
      </c>
      <c r="D335" s="124" t="s">
        <v>339</v>
      </c>
      <c r="E335" s="165"/>
      <c r="F335" s="147"/>
      <c r="G335" s="149"/>
      <c r="H335" s="149"/>
      <c r="I335" s="149"/>
      <c r="J335" s="149"/>
      <c r="K335" s="149"/>
      <c r="L335" s="149"/>
      <c r="M335" s="147"/>
      <c r="N335" s="147"/>
      <c r="O335" s="147"/>
      <c r="P335" s="147"/>
      <c r="Q335" s="147"/>
      <c r="R335" s="147"/>
      <c r="S335" s="147"/>
      <c r="T335" s="147"/>
      <c r="U335" s="344" t="str">
        <f t="shared" si="7"/>
        <v/>
      </c>
      <c r="V335" s="333"/>
      <c r="W335" s="343"/>
      <c r="X335" s="333"/>
      <c r="Z335"/>
      <c r="AA335"/>
      <c r="AB335"/>
      <c r="AC335"/>
      <c r="AD335"/>
      <c r="AE335"/>
      <c r="AF335"/>
    </row>
    <row r="336" spans="1:32" s="138" customFormat="1" ht="16" customHeight="1" x14ac:dyDescent="0.35">
      <c r="A336" s="119"/>
      <c r="B336" s="153"/>
      <c r="C336" s="241"/>
      <c r="D336" s="256" t="s">
        <v>340</v>
      </c>
      <c r="E336" s="155"/>
      <c r="F336" s="119"/>
      <c r="G336" s="157"/>
      <c r="H336" s="157"/>
      <c r="I336" s="157"/>
      <c r="J336" s="157"/>
      <c r="K336" s="157"/>
      <c r="L336" s="157"/>
      <c r="M336" s="119"/>
      <c r="N336" s="119"/>
      <c r="O336" s="119"/>
      <c r="P336" s="119"/>
      <c r="Q336" s="119"/>
      <c r="R336" s="119"/>
      <c r="S336" s="119"/>
      <c r="T336" s="119"/>
      <c r="U336" s="344"/>
      <c r="V336" s="333"/>
      <c r="W336" s="343"/>
      <c r="X336" s="333"/>
      <c r="Z336"/>
      <c r="AA336"/>
      <c r="AB336"/>
      <c r="AC336"/>
      <c r="AD336"/>
      <c r="AE336"/>
      <c r="AF336"/>
    </row>
    <row r="337" spans="1:32" s="138" customFormat="1" ht="16" customHeight="1" x14ac:dyDescent="0.35">
      <c r="A337" s="119"/>
      <c r="B337" s="153"/>
      <c r="C337" s="241"/>
      <c r="D337" s="252" t="s">
        <v>341</v>
      </c>
      <c r="E337" s="119"/>
      <c r="F337" s="119"/>
      <c r="G337" s="155"/>
      <c r="H337" s="155"/>
      <c r="I337" s="155"/>
      <c r="J337" s="157"/>
      <c r="K337" s="157"/>
      <c r="L337" s="157"/>
      <c r="M337" s="119"/>
      <c r="N337" s="119"/>
      <c r="O337" s="119"/>
      <c r="P337" s="119"/>
      <c r="Q337" s="119"/>
      <c r="R337" s="119"/>
      <c r="S337" s="119"/>
      <c r="T337" s="119"/>
      <c r="U337" s="344" t="str">
        <f>CONCATENATE(U338,V338,U339,V339,U340,V340,U341,V341,U342)</f>
        <v>;;;;</v>
      </c>
      <c r="V337" s="333"/>
      <c r="W337" s="343"/>
      <c r="X337" s="333"/>
      <c r="Z337"/>
      <c r="AA337"/>
      <c r="AB337"/>
      <c r="AC337"/>
      <c r="AD337"/>
      <c r="AE337"/>
      <c r="AF337"/>
    </row>
    <row r="338" spans="1:32" s="138" customFormat="1" ht="15.75" customHeight="1" x14ac:dyDescent="0.35">
      <c r="A338" s="119"/>
      <c r="B338" s="153"/>
      <c r="C338" s="241"/>
      <c r="D338" s="264" t="s">
        <v>342</v>
      </c>
      <c r="E338" s="258"/>
      <c r="F338" s="259"/>
      <c r="G338" s="274"/>
      <c r="H338" s="161"/>
      <c r="I338" s="256" t="s">
        <v>24</v>
      </c>
      <c r="J338" s="157"/>
      <c r="K338" s="157"/>
      <c r="L338" s="157"/>
      <c r="M338" s="119"/>
      <c r="N338" s="119"/>
      <c r="O338" s="119"/>
      <c r="P338" s="119"/>
      <c r="Q338" s="119"/>
      <c r="R338" s="119"/>
      <c r="S338" s="119"/>
      <c r="T338" s="119"/>
      <c r="U338" s="344" t="str">
        <f>IF(G338="X",D338,"")</f>
        <v/>
      </c>
      <c r="V338" s="333" t="s">
        <v>131</v>
      </c>
      <c r="W338" s="343"/>
      <c r="X338" s="333"/>
      <c r="Z338"/>
      <c r="AA338"/>
      <c r="AB338"/>
      <c r="AC338"/>
      <c r="AD338"/>
      <c r="AE338"/>
      <c r="AF338"/>
    </row>
    <row r="339" spans="1:32" s="138" customFormat="1" ht="15.75" customHeight="1" x14ac:dyDescent="0.35">
      <c r="A339" s="119"/>
      <c r="B339" s="153"/>
      <c r="C339" s="241"/>
      <c r="D339" s="265" t="s">
        <v>343</v>
      </c>
      <c r="E339" s="260"/>
      <c r="F339" s="261"/>
      <c r="G339" s="274"/>
      <c r="H339" s="161"/>
      <c r="I339" s="878"/>
      <c r="J339" s="878"/>
      <c r="K339" s="878"/>
      <c r="L339" s="878"/>
      <c r="M339" s="878"/>
      <c r="N339" s="878"/>
      <c r="O339" s="878"/>
      <c r="P339" s="119"/>
      <c r="Q339" s="119"/>
      <c r="R339" s="119"/>
      <c r="S339" s="119"/>
      <c r="T339" s="119"/>
      <c r="U339" s="344" t="str">
        <f t="shared" ref="U339:U342" si="8">IF(G339="X",D339,"")</f>
        <v/>
      </c>
      <c r="V339" s="333" t="s">
        <v>131</v>
      </c>
      <c r="W339" s="333"/>
      <c r="X339" s="333"/>
      <c r="Z339"/>
      <c r="AA339"/>
      <c r="AB339"/>
      <c r="AC339"/>
      <c r="AD339"/>
      <c r="AE339"/>
      <c r="AF339"/>
    </row>
    <row r="340" spans="1:32" s="138" customFormat="1" ht="15.75" customHeight="1" x14ac:dyDescent="0.35">
      <c r="A340" s="119"/>
      <c r="B340" s="153"/>
      <c r="C340" s="241"/>
      <c r="D340" s="265" t="s">
        <v>344</v>
      </c>
      <c r="E340" s="260"/>
      <c r="F340" s="261"/>
      <c r="G340" s="274"/>
      <c r="H340" s="161"/>
      <c r="I340" s="878"/>
      <c r="J340" s="878"/>
      <c r="K340" s="878"/>
      <c r="L340" s="878"/>
      <c r="M340" s="878"/>
      <c r="N340" s="878"/>
      <c r="O340" s="878"/>
      <c r="P340" s="119"/>
      <c r="Q340" s="119"/>
      <c r="R340" s="119"/>
      <c r="S340" s="119"/>
      <c r="T340" s="119"/>
      <c r="U340" s="344" t="str">
        <f t="shared" si="8"/>
        <v/>
      </c>
      <c r="V340" s="333" t="s">
        <v>131</v>
      </c>
      <c r="W340" s="343"/>
      <c r="X340" s="333"/>
      <c r="Z340"/>
      <c r="AA340"/>
      <c r="AB340"/>
      <c r="AC340"/>
      <c r="AD340"/>
      <c r="AE340"/>
      <c r="AF340"/>
    </row>
    <row r="341" spans="1:32" s="138" customFormat="1" ht="15.75" customHeight="1" x14ac:dyDescent="0.35">
      <c r="A341" s="119"/>
      <c r="B341" s="153"/>
      <c r="C341" s="241"/>
      <c r="D341" s="265" t="s">
        <v>345</v>
      </c>
      <c r="E341" s="260"/>
      <c r="F341" s="261"/>
      <c r="G341" s="274"/>
      <c r="H341" s="161"/>
      <c r="I341" s="878"/>
      <c r="J341" s="878"/>
      <c r="K341" s="878"/>
      <c r="L341" s="878"/>
      <c r="M341" s="878"/>
      <c r="N341" s="878"/>
      <c r="O341" s="878"/>
      <c r="P341" s="119"/>
      <c r="Q341" s="119"/>
      <c r="R341" s="119"/>
      <c r="S341" s="119"/>
      <c r="T341" s="119"/>
      <c r="U341" s="344" t="str">
        <f t="shared" si="8"/>
        <v/>
      </c>
      <c r="V341" s="333" t="s">
        <v>131</v>
      </c>
      <c r="W341" s="343"/>
      <c r="X341" s="333"/>
      <c r="Z341"/>
      <c r="AA341"/>
      <c r="AB341"/>
      <c r="AC341"/>
      <c r="AD341"/>
      <c r="AE341"/>
      <c r="AF341"/>
    </row>
    <row r="342" spans="1:32" s="138" customFormat="1" ht="15.75" customHeight="1" x14ac:dyDescent="0.35">
      <c r="A342" s="119"/>
      <c r="B342" s="153"/>
      <c r="C342" s="241"/>
      <c r="D342" s="266" t="s">
        <v>346</v>
      </c>
      <c r="E342" s="262"/>
      <c r="F342" s="263"/>
      <c r="G342" s="274"/>
      <c r="H342" s="161"/>
      <c r="I342" s="878"/>
      <c r="J342" s="878"/>
      <c r="K342" s="878"/>
      <c r="L342" s="878"/>
      <c r="M342" s="878"/>
      <c r="N342" s="878"/>
      <c r="O342" s="878"/>
      <c r="P342" s="119"/>
      <c r="Q342" s="119"/>
      <c r="R342" s="119"/>
      <c r="S342" s="119"/>
      <c r="T342" s="119"/>
      <c r="U342" s="344" t="str">
        <f t="shared" si="8"/>
        <v/>
      </c>
      <c r="V342" s="343"/>
      <c r="W342" s="343"/>
      <c r="X342" s="333"/>
      <c r="Z342"/>
      <c r="AA342"/>
      <c r="AB342"/>
      <c r="AC342"/>
      <c r="AD342"/>
      <c r="AE342"/>
      <c r="AF342"/>
    </row>
    <row r="343" spans="1:32" s="138" customFormat="1" ht="16" customHeight="1" thickBot="1" x14ac:dyDescent="0.4">
      <c r="A343" s="129"/>
      <c r="B343" s="130"/>
      <c r="C343" s="237"/>
      <c r="D343" s="221"/>
      <c r="E343" s="131"/>
      <c r="F343" s="132"/>
      <c r="G343" s="132"/>
      <c r="H343" s="132"/>
      <c r="I343" s="133"/>
      <c r="J343" s="129"/>
      <c r="K343" s="134"/>
      <c r="L343" s="129"/>
      <c r="M343" s="134"/>
      <c r="N343" s="129"/>
      <c r="O343" s="134"/>
      <c r="P343" s="129"/>
      <c r="Q343" s="134"/>
      <c r="R343" s="134"/>
      <c r="S343" s="134"/>
      <c r="T343" s="129"/>
      <c r="U343" s="344"/>
      <c r="V343" s="343"/>
      <c r="W343" s="343"/>
      <c r="X343" s="333"/>
      <c r="Z343"/>
      <c r="AA343"/>
      <c r="AB343"/>
      <c r="AC343"/>
      <c r="AD343"/>
      <c r="AE343"/>
      <c r="AF343"/>
    </row>
    <row r="344" spans="1:32" s="138" customFormat="1" ht="16" customHeight="1" thickTop="1" x14ac:dyDescent="0.35">
      <c r="A344" s="166"/>
      <c r="B344" s="167"/>
      <c r="C344" s="239"/>
      <c r="D344" s="222"/>
      <c r="E344" s="168"/>
      <c r="F344" s="169"/>
      <c r="G344" s="169"/>
      <c r="H344" s="169"/>
      <c r="I344" s="145"/>
      <c r="J344" s="166"/>
      <c r="K344" s="170"/>
      <c r="L344" s="166"/>
      <c r="M344" s="170"/>
      <c r="N344" s="166"/>
      <c r="O344" s="170"/>
      <c r="P344" s="166"/>
      <c r="Q344" s="170"/>
      <c r="R344" s="170"/>
      <c r="S344" s="170"/>
      <c r="T344" s="166"/>
      <c r="U344" s="344"/>
      <c r="V344" s="343"/>
      <c r="W344" s="343"/>
      <c r="X344" s="333"/>
      <c r="Z344"/>
      <c r="AA344"/>
      <c r="AB344"/>
      <c r="AC344"/>
      <c r="AD344"/>
      <c r="AE344"/>
      <c r="AF344"/>
    </row>
    <row r="345" spans="1:32" s="138" customFormat="1" ht="36" customHeight="1" x14ac:dyDescent="0.35">
      <c r="A345" s="147"/>
      <c r="B345" s="147"/>
      <c r="C345" s="236" t="s">
        <v>347</v>
      </c>
      <c r="D345" s="124" t="s">
        <v>348</v>
      </c>
      <c r="E345" s="148"/>
      <c r="F345" s="147"/>
      <c r="G345" s="149"/>
      <c r="H345" s="149"/>
      <c r="I345" s="294" t="s">
        <v>24</v>
      </c>
      <c r="J345" s="149"/>
      <c r="K345" s="149"/>
      <c r="L345" s="149"/>
      <c r="M345" s="147"/>
      <c r="N345" s="147"/>
      <c r="O345" s="147"/>
      <c r="P345" s="147"/>
      <c r="Q345" s="147"/>
      <c r="R345" s="147"/>
      <c r="S345" s="147"/>
      <c r="T345" s="147"/>
      <c r="U345" s="344"/>
      <c r="V345" s="333"/>
      <c r="W345" s="343"/>
      <c r="X345" s="333"/>
      <c r="Z345"/>
      <c r="AA345"/>
      <c r="AB345"/>
      <c r="AC345"/>
      <c r="AD345"/>
      <c r="AE345"/>
      <c r="AF345"/>
    </row>
    <row r="346" spans="1:32" s="138" customFormat="1" ht="26.25" customHeight="1" x14ac:dyDescent="0.35">
      <c r="A346" s="147"/>
      <c r="B346" s="147"/>
      <c r="C346" s="236"/>
      <c r="D346" s="941" t="s">
        <v>349</v>
      </c>
      <c r="E346" s="941"/>
      <c r="F346" s="941"/>
      <c r="G346" s="941"/>
      <c r="H346" s="942"/>
      <c r="I346" s="878"/>
      <c r="J346" s="878"/>
      <c r="K346" s="878"/>
      <c r="L346" s="878"/>
      <c r="M346" s="878"/>
      <c r="N346" s="878"/>
      <c r="O346" s="878"/>
      <c r="P346" s="147"/>
      <c r="Q346" s="147"/>
      <c r="R346" s="147"/>
      <c r="S346" s="147"/>
      <c r="T346" s="147"/>
      <c r="U346" s="344"/>
      <c r="V346" s="333"/>
      <c r="W346" s="343"/>
      <c r="X346" s="333"/>
      <c r="Z346"/>
      <c r="AA346"/>
      <c r="AB346"/>
      <c r="AC346"/>
      <c r="AD346"/>
      <c r="AE346"/>
      <c r="AF346"/>
    </row>
    <row r="347" spans="1:32" s="138" customFormat="1" ht="19.5" customHeight="1" x14ac:dyDescent="0.35">
      <c r="A347" s="119"/>
      <c r="B347" s="153"/>
      <c r="C347" s="241"/>
      <c r="D347" s="119"/>
      <c r="E347" s="917"/>
      <c r="F347" s="918"/>
      <c r="G347" s="919"/>
      <c r="H347" s="275"/>
      <c r="I347" s="878"/>
      <c r="J347" s="878"/>
      <c r="K347" s="878"/>
      <c r="L347" s="878"/>
      <c r="M347" s="878"/>
      <c r="N347" s="878"/>
      <c r="O347" s="878"/>
      <c r="P347" s="119"/>
      <c r="Q347" s="119"/>
      <c r="R347" s="119"/>
      <c r="S347" s="119"/>
      <c r="T347" s="119"/>
      <c r="U347" s="343"/>
      <c r="V347" s="343"/>
      <c r="W347" s="343"/>
      <c r="X347" s="333"/>
      <c r="Z347"/>
      <c r="AA347"/>
      <c r="AB347"/>
      <c r="AC347"/>
      <c r="AD347"/>
      <c r="AE347"/>
      <c r="AF347"/>
    </row>
    <row r="348" spans="1:32" s="138" customFormat="1" ht="16" customHeight="1" x14ac:dyDescent="0.35">
      <c r="A348" s="119"/>
      <c r="B348" s="153"/>
      <c r="C348" s="241"/>
      <c r="D348" s="156"/>
      <c r="E348" s="155"/>
      <c r="F348" s="119"/>
      <c r="G348" s="119"/>
      <c r="H348" s="119"/>
      <c r="I348" s="119"/>
      <c r="J348" s="119"/>
      <c r="K348" s="119"/>
      <c r="L348" s="119"/>
      <c r="M348" s="119"/>
      <c r="N348" s="119"/>
      <c r="O348" s="119"/>
      <c r="P348" s="119"/>
      <c r="Q348" s="119"/>
      <c r="R348" s="119"/>
      <c r="S348" s="119"/>
      <c r="T348" s="119"/>
      <c r="U348" s="344"/>
      <c r="V348" s="343"/>
      <c r="W348" s="343"/>
      <c r="X348" s="333"/>
      <c r="Z348"/>
      <c r="AA348"/>
      <c r="AB348"/>
      <c r="AC348"/>
      <c r="AD348"/>
      <c r="AE348"/>
      <c r="AF348"/>
    </row>
    <row r="349" spans="1:32" s="380" customFormat="1" ht="15.5" x14ac:dyDescent="0.35">
      <c r="A349" s="138"/>
      <c r="B349" s="115"/>
      <c r="C349" s="241"/>
      <c r="D349" s="154"/>
      <c r="E349" s="119"/>
      <c r="F349" s="141"/>
      <c r="G349" s="198"/>
      <c r="H349" s="198"/>
      <c r="I349" s="198"/>
      <c r="J349" s="138"/>
      <c r="K349" s="143"/>
      <c r="L349" s="138"/>
      <c r="M349" s="143"/>
      <c r="N349" s="138"/>
      <c r="O349" s="143"/>
      <c r="P349" s="138"/>
      <c r="Q349" s="143"/>
      <c r="R349" s="143"/>
      <c r="S349" s="143"/>
      <c r="T349" s="138"/>
      <c r="U349" s="344"/>
      <c r="V349" s="343"/>
      <c r="W349" s="343"/>
      <c r="X349" s="387"/>
      <c r="Z349"/>
      <c r="AA349"/>
      <c r="AB349"/>
      <c r="AC349"/>
      <c r="AD349"/>
      <c r="AE349"/>
      <c r="AF349"/>
    </row>
    <row r="350" spans="1:32" s="380" customFormat="1" ht="91.5" customHeight="1" x14ac:dyDescent="0.35">
      <c r="B350" s="656"/>
      <c r="C350" s="657"/>
      <c r="D350" s="928" t="s">
        <v>351</v>
      </c>
      <c r="E350" s="928"/>
      <c r="F350" s="928"/>
      <c r="G350" s="928"/>
      <c r="H350" s="928"/>
      <c r="I350" s="928"/>
      <c r="J350" s="928"/>
      <c r="K350" s="928"/>
      <c r="L350" s="928"/>
      <c r="M350" s="928"/>
      <c r="O350" s="386"/>
      <c r="Q350" s="386"/>
      <c r="R350" s="386"/>
      <c r="S350" s="386"/>
      <c r="U350" s="387"/>
      <c r="V350" s="387"/>
      <c r="W350" s="387"/>
      <c r="X350" s="387"/>
      <c r="Z350"/>
      <c r="AA350"/>
      <c r="AB350"/>
      <c r="AC350"/>
      <c r="AD350"/>
      <c r="AE350"/>
      <c r="AF350"/>
    </row>
    <row r="351" spans="1:32" ht="15.5" x14ac:dyDescent="0.35">
      <c r="A351" s="380"/>
      <c r="B351" s="656"/>
      <c r="C351" s="657"/>
      <c r="D351" s="658"/>
      <c r="E351" s="659"/>
      <c r="F351" s="654"/>
      <c r="G351" s="654"/>
      <c r="H351" s="654"/>
      <c r="I351" s="654"/>
      <c r="J351" s="380"/>
      <c r="K351" s="386"/>
      <c r="L351" s="380"/>
      <c r="M351" s="386"/>
      <c r="N351" s="380"/>
      <c r="O351" s="386"/>
      <c r="P351" s="380"/>
      <c r="Q351" s="386"/>
      <c r="R351" s="386"/>
      <c r="S351" s="386"/>
      <c r="T351" s="380"/>
      <c r="U351" s="387"/>
      <c r="V351" s="387"/>
      <c r="W351" s="387"/>
    </row>
    <row r="352" spans="1:32" ht="15.5" hidden="1" x14ac:dyDescent="0.35">
      <c r="A352" s="380"/>
      <c r="B352" s="656"/>
      <c r="C352" s="657"/>
      <c r="D352" s="658"/>
      <c r="E352" s="659"/>
      <c r="F352" s="654"/>
      <c r="G352" s="654"/>
      <c r="H352" s="654"/>
      <c r="I352" s="654"/>
      <c r="J352" s="380"/>
      <c r="K352" s="386"/>
      <c r="L352" s="380"/>
      <c r="M352" s="386"/>
      <c r="N352" s="380"/>
      <c r="O352" s="386"/>
      <c r="P352" s="380"/>
      <c r="Q352" s="386"/>
      <c r="R352" s="386"/>
      <c r="S352" s="386"/>
      <c r="T352" s="380"/>
    </row>
  </sheetData>
  <sheetProtection algorithmName="SHA-512" hashValue="lINXNuQsPYB290I1kEF8eSTMbWSEdmmKXRO9zYcy1a/BIN02TZGxLxG4Y66PdKxBJZVbwyzMYU+OF/FOGdej2A==" saltValue="/updpUZAQxjP5uijIzYI3Q==" spinCount="100000" sheet="1" objects="1" scenarios="1"/>
  <mergeCells count="251">
    <mergeCell ref="D346:H346"/>
    <mergeCell ref="I346:O347"/>
    <mergeCell ref="E347:G347"/>
    <mergeCell ref="D350:M350"/>
    <mergeCell ref="D295:K295"/>
    <mergeCell ref="I297:O307"/>
    <mergeCell ref="I312:O316"/>
    <mergeCell ref="D319:H319"/>
    <mergeCell ref="I322:O333"/>
    <mergeCell ref="I339:O342"/>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258:I258"/>
    <mergeCell ref="E260:I260"/>
    <mergeCell ref="E262:I262"/>
    <mergeCell ref="E264:I264"/>
    <mergeCell ref="E266:I266"/>
    <mergeCell ref="E268:I268"/>
    <mergeCell ref="I248:K248"/>
    <mergeCell ref="I249:K249"/>
    <mergeCell ref="I250:K250"/>
    <mergeCell ref="I251:K251"/>
    <mergeCell ref="D254:H254"/>
    <mergeCell ref="K254:Q254"/>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D126:G126"/>
    <mergeCell ref="I126:O127"/>
    <mergeCell ref="D127:G127"/>
    <mergeCell ref="D130:G130"/>
    <mergeCell ref="I130:O131"/>
    <mergeCell ref="D131:G131"/>
    <mergeCell ref="H118:J118"/>
    <mergeCell ref="L118:M118"/>
    <mergeCell ref="O118:P118"/>
    <mergeCell ref="R118:S118"/>
    <mergeCell ref="D120:I120"/>
    <mergeCell ref="D121:Q121"/>
    <mergeCell ref="O116:P116"/>
    <mergeCell ref="R116:S116"/>
    <mergeCell ref="H117:J117"/>
    <mergeCell ref="L117:M117"/>
    <mergeCell ref="O117:P117"/>
    <mergeCell ref="R117:S117"/>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H110:J110"/>
    <mergeCell ref="L110:M110"/>
    <mergeCell ref="O110:P110"/>
    <mergeCell ref="R110:S110"/>
    <mergeCell ref="H111:J111"/>
    <mergeCell ref="L111:M111"/>
    <mergeCell ref="O111:P111"/>
    <mergeCell ref="R111:S111"/>
    <mergeCell ref="D104:I104"/>
    <mergeCell ref="D105:Q105"/>
    <mergeCell ref="D108:R108"/>
    <mergeCell ref="H109:J109"/>
    <mergeCell ref="L109:M109"/>
    <mergeCell ref="O109:P109"/>
    <mergeCell ref="R109:S109"/>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R91:S91"/>
    <mergeCell ref="H92:I92"/>
    <mergeCell ref="N92:O92"/>
    <mergeCell ref="R92:S92"/>
    <mergeCell ref="R93:S93"/>
    <mergeCell ref="H94:I94"/>
    <mergeCell ref="N94:O94"/>
    <mergeCell ref="R94:S94"/>
    <mergeCell ref="D88:R88"/>
    <mergeCell ref="H89:I89"/>
    <mergeCell ref="R89:S89"/>
    <mergeCell ref="H90:I90"/>
    <mergeCell ref="N90:O90"/>
    <mergeCell ref="R90:S90"/>
    <mergeCell ref="G82:H82"/>
    <mergeCell ref="J82:K82"/>
    <mergeCell ref="M82:N82"/>
    <mergeCell ref="R82:S82"/>
    <mergeCell ref="D84:I84"/>
    <mergeCell ref="D85:Q85"/>
    <mergeCell ref="G80:H80"/>
    <mergeCell ref="J80:K80"/>
    <mergeCell ref="M80:N80"/>
    <mergeCell ref="R80:S80"/>
    <mergeCell ref="G81:H81"/>
    <mergeCell ref="J81:K81"/>
    <mergeCell ref="M81:N81"/>
    <mergeCell ref="R81:S81"/>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D72:I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F47:M49"/>
    <mergeCell ref="D53:O53"/>
    <mergeCell ref="H57:I57"/>
    <mergeCell ref="R57:S57"/>
    <mergeCell ref="H58:I58"/>
    <mergeCell ref="N58:O58"/>
    <mergeCell ref="R58:S58"/>
    <mergeCell ref="F31:I31"/>
    <mergeCell ref="F33:I33"/>
    <mergeCell ref="F35:I35"/>
    <mergeCell ref="F37:I37"/>
    <mergeCell ref="D39:D40"/>
    <mergeCell ref="F39:Q42"/>
    <mergeCell ref="F27:I27"/>
    <mergeCell ref="F29:I29"/>
    <mergeCell ref="F15:I15"/>
    <mergeCell ref="D17:D18"/>
    <mergeCell ref="F17:I17"/>
    <mergeCell ref="F19:M19"/>
    <mergeCell ref="D22:I22"/>
    <mergeCell ref="M22:O22"/>
    <mergeCell ref="D45:M45"/>
    <mergeCell ref="D7:J7"/>
    <mergeCell ref="F8:I8"/>
    <mergeCell ref="K8:Q10"/>
    <mergeCell ref="F10:I10"/>
    <mergeCell ref="D11:K11"/>
    <mergeCell ref="D13:F13"/>
    <mergeCell ref="D24:F24"/>
    <mergeCell ref="F25:G25"/>
    <mergeCell ref="K25:M25"/>
    <mergeCell ref="O25:Q25"/>
  </mergeCells>
  <dataValidations count="34">
    <dataValidation type="decimal" allowBlank="1" showInputMessage="1" showErrorMessage="1" sqref="L70:M70 L68:M68 L66:M66 L64:M64 L62:M62 L60:M60 L58:M58 L102:M102 L100:M100 L98:M98 L96:M96 L94:M94 L92:M92 L90:M90" xr:uid="{99A0F3FB-1DB2-47FF-8414-501D00BC6F99}">
      <formula1>0</formula1>
      <formula2>100000000</formula2>
    </dataValidation>
    <dataValidation type="decimal" allowBlank="1" showInputMessage="1" showErrorMessage="1" sqref="K58 K60 K62 K64 K66 K68 K70 K90 K92 K94 K96 K98 K100 K102" xr:uid="{F0294E4A-2A5E-4CFB-8E1B-14E3F5C4B695}">
      <formula1>0</formula1>
      <formula2>1000000000</formula2>
    </dataValidation>
    <dataValidation type="list" allowBlank="1" showInputMessage="1" showErrorMessage="1" sqref="O83 O103 O71 O74" xr:uid="{40A6816B-AF7C-42E7-8F57-81351504B17A}">
      <formula1>benefits_change</formula1>
    </dataValidation>
    <dataValidation allowBlank="1" showInputMessage="1" showErrorMessage="1" prompt="Select year" sqref="R27" xr:uid="{06D9D7F9-5D5E-412E-A372-C7300F6C5724}"/>
    <dataValidation type="list" allowBlank="1" showInputMessage="1" showErrorMessage="1" sqref="D110:D115" xr:uid="{77B17FAC-089A-49C5-9EB5-5CBD0BBB1577}">
      <formula1>Non_market_benefits</formula1>
    </dataValidation>
    <dataValidation type="list" allowBlank="1" showInputMessage="1" showErrorMessage="1" sqref="D203" xr:uid="{B2DB2156-F64C-4DF4-BEB7-C513A24D18E3}">
      <formula1>Q20b</formula1>
    </dataValidation>
    <dataValidation type="list" allowBlank="1" showInputMessage="1" showErrorMessage="1" sqref="D232" xr:uid="{A1287DE1-7CDF-414D-B469-424A41535578}">
      <formula1>Q_27</formula1>
    </dataValidation>
    <dataValidation type="list" allowBlank="1" showInputMessage="1" showErrorMessage="1" sqref="D139:G139" xr:uid="{358CE8CA-1158-48AB-9560-863A78CA1708}">
      <formula1>Q14b</formula1>
    </dataValidation>
    <dataValidation allowBlank="1" showInputMessage="1" showErrorMessage="1" sqref="H338:H342 H328:H333" xr:uid="{1A5655FF-E233-4A31-B590-96A983EAAF37}"/>
    <dataValidation type="list" allowBlank="1" showInputMessage="1" showErrorMessage="1" sqref="F236" xr:uid="{DB43BD06-6189-434C-B246-B90140FE687C}">
      <formula1>"—, Increasing, Stable, Decreasing"</formula1>
    </dataValidation>
    <dataValidation type="list" allowBlank="1" showInputMessage="1" showErrorMessage="1" sqref="F279" xr:uid="{8D75D06E-C8B6-47B9-BA5D-8878E3A14148}">
      <formula1>"—, Equal representation and participation by both genders, Equal representation but unequal participation, Unequal representation, Only one gender is represented, Not known, N/A"</formula1>
    </dataValidation>
    <dataValidation operator="greaterThan" allowBlank="1" showInputMessage="1" showErrorMessage="1" sqref="E227" xr:uid="{EF43A193-28C1-4C1D-9F8C-2B11162871F0}"/>
    <dataValidation type="whole" operator="greaterThan" allowBlank="1" showInputMessage="1" showErrorMessage="1" sqref="E226" xr:uid="{1D05266F-B5D6-45E7-930F-28A7B370686A}">
      <formula1>0</formula1>
    </dataValidation>
    <dataValidation type="list" allowBlank="1" showInputMessage="1" showErrorMessage="1" sqref="D219:G219" xr:uid="{D3F82544-9AF7-490B-B0D5-8E2BCE0A9315}">
      <formula1>Q_23</formula1>
    </dataValidation>
    <dataValidation type="list" allowBlank="1" showInputMessage="1" showErrorMessage="1" sqref="D215:G215" xr:uid="{EFE7DD78-D390-4A05-B7A0-4D332EA2F696}">
      <formula1>Q_22</formula1>
    </dataValidation>
    <dataValidation type="list" allowBlank="1" showInputMessage="1" showErrorMessage="1" sqref="F210:F211" xr:uid="{15001998-0D82-48DB-9896-0F1E54C58205}">
      <formula1>Months</formula1>
    </dataValidation>
    <dataValidation type="decimal" operator="greaterThan" allowBlank="1" showInputMessage="1" showErrorMessage="1" sqref="I144 E225 I282 I284" xr:uid="{C449DD3F-BE78-4680-A176-230C40CA7CE1}">
      <formula1>0</formula1>
    </dataValidation>
    <dataValidation type="list" allowBlank="1" showInputMessage="1" showErrorMessage="1" sqref="D135:G135" xr:uid="{8166C60A-8162-43A4-9E5F-3804F1812BBD}">
      <formula1>Q14_</formula1>
    </dataValidation>
    <dataValidation type="list" allowBlank="1" showInputMessage="1" showErrorMessage="1" sqref="D131:G131" xr:uid="{47B6214F-81E1-40F8-913B-C88A625CDD87}">
      <formula1>Q13_</formula1>
    </dataValidation>
    <dataValidation type="list" allowBlank="1" showInputMessage="1" showErrorMessage="1" sqref="D127:G127" xr:uid="{69AB4D4B-CAC9-4AEE-9EDA-F3EE75BC70A8}">
      <formula1>Q12_</formula1>
    </dataValidation>
    <dataValidation type="list" allowBlank="1" showInputMessage="1" showErrorMessage="1" sqref="E347" xr:uid="{9D45CF47-3569-403C-95C6-CAF1FB116D96}">
      <formula1>Q11_</formula1>
    </dataValidation>
    <dataValidation type="list" allowBlank="1" showInputMessage="1" showErrorMessage="1" sqref="G297:G300 G302:G307 G311:G316 G338:G342 G181:G192 G155:G164 G328:G333 G321:G326 G166:G170 G172:G177" xr:uid="{D1677F41-F141-46B7-83E6-2A26CAEFBEBF}">
      <formula1>"X"</formula1>
    </dataValidation>
    <dataValidation type="list" allowBlank="1" showInputMessage="1" showErrorMessage="1" sqref="F292:J292" xr:uid="{9B1895FA-1EEE-41A7-B7FC-25DC693AED82}">
      <formula1>Q6_</formula1>
    </dataValidation>
    <dataValidation type="list" errorStyle="information" allowBlank="1" showInputMessage="1" showErrorMessage="1" error="Please select a specific intervention, you selected a category of intervention" sqref="F37:I37 F27:I27 F31:I31 F33:I33 F35:I35 F29:I29" xr:uid="{041E348B-C48F-4769-99B2-B9F73FA33836}">
      <formula1>INDIRECT(D27)</formula1>
    </dataValidation>
    <dataValidation allowBlank="1" showInputMessage="1" showErrorMessage="1" error="Please choose an option in the list_x000a_" sqref="F309" xr:uid="{DFB3C8B9-D28C-496C-A6EF-493629E8DB3B}"/>
    <dataValidation type="list" allowBlank="1" showInputMessage="1" showErrorMessage="1" sqref="D47" xr:uid="{C98BD20E-1296-4EE5-BC04-3121CFAF0421}">
      <formula1>Q18_</formula1>
    </dataValidation>
    <dataValidation type="list" allowBlank="1" showInputMessage="1" showErrorMessage="1" sqref="D255" xr:uid="{65D1B0CB-739B-4D87-A0F4-F7C6BD7C01AE}">
      <formula1>Q30_</formula1>
    </dataValidation>
    <dataValidation type="list" allowBlank="1" showInputMessage="1" showErrorMessage="1" sqref="D240" xr:uid="{D38F5D76-00BA-405A-8D15-6CDAE429E7E1}">
      <formula1>Q_28</formula1>
    </dataValidation>
    <dataValidation type="list" allowBlank="1" showInputMessage="1" showErrorMessage="1" sqref="D208" xr:uid="{109C7F58-E4A9-420D-881C-0115C3E21F7F}">
      <formula1>Q_21</formula1>
    </dataValidation>
    <dataValidation type="list" allowBlank="1" showInputMessage="1" showErrorMessage="1" sqref="D198" xr:uid="{7447423D-0A42-409A-9E94-D3D736586288}">
      <formula1>Q_20</formula1>
    </dataValidation>
    <dataValidation type="list" allowBlank="1" showInputMessage="1" showErrorMessage="1" sqref="D172:D178 F178 H297:H300 H311:H316 H302:H307 H321:H326" xr:uid="{DB91C9A8-C195-4D5A-BE25-DECD6A6FF5A5}">
      <formula1>"—, X"</formula1>
    </dataValidation>
    <dataValidation type="list" allowBlank="1" showInputMessage="1" showErrorMessage="1" sqref="L29 L27 L33" xr:uid="{21748000-B846-4893-B26F-D855C8DCC9F6}">
      <formula1>INDIRECT(#REF!)</formula1>
    </dataValidation>
    <dataValidation type="list" errorStyle="information" allowBlank="1" showInputMessage="1" showErrorMessage="1" error="Please select a specific intervention, you selected a category of intervention" sqref="D27 D29 D31 D33 D35 D37" xr:uid="{05603614-0010-4F6C-BA43-78245880AE62}">
      <formula1>TYPES</formula1>
    </dataValidation>
    <dataValidation type="list" allowBlank="1" showInputMessage="1" showErrorMessage="1" sqref="F15:I15 F17:I17" xr:uid="{3C51E829-EBCF-46F8-8F37-887E6A82B6A5}">
      <formula1>Land_covers</formula1>
    </dataValidation>
  </dataValidations>
  <hyperlinks>
    <hyperlink ref="D13" r:id="rId1" xr:uid="{5AC9ED2C-487F-4FDC-B30A-F59E305B1D1C}"/>
    <hyperlink ref="D13:F13" r:id="rId2" display="Access the glossary of land cover types" xr:uid="{36529900-5AA2-4B20-BECE-13999F985EA2}"/>
    <hyperlink ref="D24" r:id="rId3" xr:uid="{E9C36AD5-4414-42CA-89DB-D642BAE58EA0}"/>
    <hyperlink ref="D24:F24" r:id="rId4" display="Access the glossary of interventions " xr:uid="{96373A5E-26F7-4B89-8410-52887407D53E}"/>
    <hyperlink ref="D54" r:id="rId5" xr:uid="{6E549D9A-D755-43CB-9E1E-BDC3AD73DA70}"/>
  </hyperlinks>
  <pageMargins left="0.7" right="0.7" top="0.75" bottom="0.75" header="0.3" footer="0.3"/>
  <pageSetup paperSize="9" orientation="portrait" horizontalDpi="0" verticalDpi="0" r:id="rId6"/>
  <ignoredErrors>
    <ignoredError sqref="N90:Q102 M76:O82" unlockedFormula="1"/>
  </ignoredErrors>
  <drawing r:id="rId7"/>
  <extLst>
    <ext xmlns:x14="http://schemas.microsoft.com/office/spreadsheetml/2009/9/main" uri="{78C0D931-6437-407d-A8EE-F0AAD7539E65}">
      <x14:conditionalFormattings>
        <x14:conditionalFormatting xmlns:xm="http://schemas.microsoft.com/office/excel/2006/main">
          <x14:cfRule type="iconSet" priority="7" id="{56199E9D-A54C-41F9-BD24-E6BBF8A8466E}">
            <x14:iconSet iconSet="3Symbols" custom="1">
              <x14:cfvo type="percent">
                <xm:f>0</xm:f>
              </x14:cfvo>
              <x14:cfvo type="num">
                <xm:f>0</xm:f>
              </x14:cfvo>
              <x14:cfvo type="num">
                <xm:f>1</xm:f>
              </x14:cfvo>
              <x14:cfIcon iconSet="NoIcons" iconId="0"/>
              <x14:cfIcon iconSet="NoIcons" iconId="0"/>
              <x14:cfIcon iconSet="3Symbols" iconId="0"/>
            </x14:iconSet>
          </x14:cfRule>
          <xm:sqref>J27 E27</xm:sqref>
        </x14:conditionalFormatting>
        <x14:conditionalFormatting xmlns:xm="http://schemas.microsoft.com/office/excel/2006/main">
          <x14:cfRule type="iconSet" priority="6" id="{7D1E8D97-2856-4C0E-811A-8061BEA46344}">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 xmlns:xm="http://schemas.microsoft.com/office/excel/2006/main">
          <x14:cfRule type="iconSet" priority="5" id="{93002C5A-CE57-4B7D-94A7-B72D54F9347C}">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4" id="{D4344A96-814B-4C63-8B90-4DC4E0C57155}">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3" id="{4CE8F226-2937-4495-8119-3A4153539F23}">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2" id="{55A73380-77BD-49E1-AFC1-9F3029ADCF82}">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1" id="{E3940A2F-B211-487F-9EC9-3ADDF4306FFB}">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C22415B3-CCE3-4A4D-8780-1B57193576A6}">
          <x14:formula1>
            <xm:f>'Drop-downs'!$BG$5:$BG$14</xm:f>
          </x14:formula1>
          <xm:sqref>D58 D98 D96 D94 D92 D90 D66 D64 D62 D60</xm:sqref>
        </x14:dataValidation>
        <x14:dataValidation type="list" allowBlank="1" showInputMessage="1" showErrorMessage="1" xr:uid="{3138CBA8-0735-4FEE-B60A-EDB28870A888}">
          <x14:formula1>
            <xm:f>'Drop-downs'!$BQ$5:$BQ$25</xm:f>
          </x14:formula1>
          <xm:sqref>J76:J82</xm:sqref>
        </x14:dataValidation>
        <x14:dataValidation type="list" allowBlank="1" showInputMessage="1" showErrorMessage="1" xr:uid="{DA984304-494F-421F-BAB9-9DECA2B602AF}">
          <x14:formula1>
            <xm:f>'Drop-downs'!$BO$5:$BO$11</xm:f>
          </x14:formula1>
          <xm:sqref>F117:G118 F110:G115 F68 F70 F66 F64 F62 F58 F60 F100 F102 F98 F96 F94 F90 F92</xm:sqref>
        </x14:dataValidation>
        <x14:dataValidation type="list" allowBlank="1" showInputMessage="1" showErrorMessage="1" xr:uid="{AD3C8668-B8B0-4082-A04E-A750E47DAC31}">
          <x14:formula1>
            <xm:f>'Drop-downs'!$AX$4:$AX$183</xm:f>
          </x14:formula1>
          <xm:sqref>G54</xm:sqref>
        </x14:dataValidation>
        <x14:dataValidation type="list" allowBlank="1" showInputMessage="1" showErrorMessage="1" xr:uid="{DD5AF6E9-0866-4C77-B673-833CC449DD96}">
          <x14:formula1>
            <xm:f>'Drop-downs'!$BM$5:$BM$8</xm:f>
          </x14:formula1>
          <xm:sqref>R110:R115 R117:R118</xm:sqref>
        </x14:dataValidation>
        <x14:dataValidation type="list" allowBlank="1" showInputMessage="1" showErrorMessage="1" xr:uid="{079F21AB-427F-482D-A003-04E6F7D2EBFF}">
          <x14:formula1>
            <xm:f>'Drop-downs'!$BN$5:$BN$7</xm:f>
          </x14:formula1>
          <xm:sqref>O110:O115 O117:O118</xm:sqref>
        </x14:dataValidation>
        <x14:dataValidation type="list" allowBlank="1" showInputMessage="1" showErrorMessage="1" xr:uid="{B42C3161-A753-45FE-9555-5C74B004C7D2}">
          <x14:formula1>
            <xm:f>'Drop-downs'!$BL$5:$BL$9</xm:f>
          </x14:formula1>
          <xm:sqref>L117:L118 G76:G82 L110:L115</xm:sqref>
        </x14:dataValidation>
        <x14:dataValidation type="list" allowBlank="1" showInputMessage="1" showErrorMessage="1" xr:uid="{00376390-1739-4389-A380-D8204DE361B5}">
          <x14:formula1>
            <xm:f>'Drop-downs'!$AS$4:$AS$9</xm:f>
          </x14:formula1>
          <xm:sqref>E278:I278</xm:sqref>
        </x14:dataValidation>
        <x14:dataValidation type="list" allowBlank="1" showInputMessage="1" showErrorMessage="1" xr:uid="{CC6F4408-1466-4926-97E5-DF644B782A66}">
          <x14:formula1>
            <xm:f>'Drop-downs'!$AR$4:$AR$8</xm:f>
          </x14:formula1>
          <xm:sqref>E276:I276</xm:sqref>
        </x14:dataValidation>
        <x14:dataValidation type="list" allowBlank="1" showInputMessage="1" showErrorMessage="1" xr:uid="{AFA239AC-C5EB-44C9-84F0-DB0D36324BB6}">
          <x14:formula1>
            <xm:f>'Drop-downs'!$AQ$4:$AQ$8</xm:f>
          </x14:formula1>
          <xm:sqref>E274:I274</xm:sqref>
        </x14:dataValidation>
        <x14:dataValidation type="list" allowBlank="1" showInputMessage="1" showErrorMessage="1" xr:uid="{BFE5FBD7-BC0B-4DF5-AC0C-C71F8955EB48}">
          <x14:formula1>
            <xm:f>'Drop-downs'!$AP$4:$AP$7</xm:f>
          </x14:formula1>
          <xm:sqref>E272:I272</xm:sqref>
        </x14:dataValidation>
        <x14:dataValidation type="list" allowBlank="1" showInputMessage="1" showErrorMessage="1" xr:uid="{C10B4E9A-5AFE-46FE-B987-D707014E5E39}">
          <x14:formula1>
            <xm:f>'Drop-downs'!$AO$4:$AO$9</xm:f>
          </x14:formula1>
          <xm:sqref>E270:I270</xm:sqref>
        </x14:dataValidation>
        <x14:dataValidation type="list" allowBlank="1" showInputMessage="1" showErrorMessage="1" xr:uid="{E0584B26-7BB7-4377-9142-E29517ACF80D}">
          <x14:formula1>
            <xm:f>'Drop-downs'!$AN$4:$AN$9</xm:f>
          </x14:formula1>
          <xm:sqref>E268:I268</xm:sqref>
        </x14:dataValidation>
        <x14:dataValidation type="list" allowBlank="1" showInputMessage="1" showErrorMessage="1" xr:uid="{725A1E8A-CCC3-4CD2-BF3B-236F548CF687}">
          <x14:formula1>
            <xm:f>'Drop-downs'!$AM$4:$AM$7</xm:f>
          </x14:formula1>
          <xm:sqref>E266:I266</xm:sqref>
        </x14:dataValidation>
        <x14:dataValidation type="list" allowBlank="1" showInputMessage="1" showErrorMessage="1" xr:uid="{65F379E1-60A8-4EAC-87A7-52DA4ECAA9A6}">
          <x14:formula1>
            <xm:f>'Drop-downs'!$AL$4:$AL$7</xm:f>
          </x14:formula1>
          <xm:sqref>E264:I264</xm:sqref>
        </x14:dataValidation>
        <x14:dataValidation type="list" allowBlank="1" showInputMessage="1" showErrorMessage="1" xr:uid="{15B01610-B035-4E65-8464-41D4F05A8FD3}">
          <x14:formula1>
            <xm:f>'Drop-downs'!$AK$4:$AK$8</xm:f>
          </x14:formula1>
          <xm:sqref>E262:I262</xm:sqref>
        </x14:dataValidation>
        <x14:dataValidation type="list" allowBlank="1" showInputMessage="1" showErrorMessage="1" xr:uid="{CF208FFD-5052-4DD1-BFA3-54C7BD377369}">
          <x14:formula1>
            <xm:f>'Drop-downs'!$AJ$4:$AJ$8</xm:f>
          </x14:formula1>
          <xm:sqref>E260:I260</xm:sqref>
        </x14:dataValidation>
        <x14:dataValidation type="list" allowBlank="1" showInputMessage="1" showErrorMessage="1" prompt="Select month" xr:uid="{86E50C32-33C6-4A39-B35C-9723AA09F1E2}">
          <x14:formula1>
            <xm:f>'Drop-downs'!$AT$5:$AT$16</xm:f>
          </x14:formula1>
          <xm:sqref>K27 K31 O31 K33 K35 O33 O35 K29 K37 O27 O29 O37</xm:sqref>
        </x14:dataValidation>
        <x14:dataValidation type="list" allowBlank="1" showInputMessage="1" showErrorMessage="1" prompt="Select year" xr:uid="{337340F5-74B9-4FE9-B5E2-B6537825AD2E}">
          <x14:formula1>
            <xm:f>'Drop-downs'!$AU$5:$AU$35</xm:f>
          </x14:formula1>
          <xm:sqref>M27 M31 Q31:S31 M33 M35 Q33:S33 Q35:S35 M29 M37 Q37:S37 Q29:S29 Q27 S27</xm:sqref>
        </x14:dataValidation>
        <x14:dataValidation type="list" allowBlank="1" showInputMessage="1" showErrorMessage="1" xr:uid="{F026AFA0-1D0E-4D79-8748-69ED9D91CBDA}">
          <x14:formula1>
            <xm:f>'Drop-downs'!$BR$5:$BR$39</xm:f>
          </x14:formula1>
          <xm:sqref>R76:S82 R102:S102 R100:S100 R98:S98 R96:S96 R94:S94 R90:S90 R92:S92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78B3-AB99-4F73-B612-1CCC9F2CF411}">
  <sheetPr>
    <tabColor theme="9" tint="0.59999389629810485"/>
  </sheetPr>
  <dimension ref="A1:AF352"/>
  <sheetViews>
    <sheetView zoomScale="80" zoomScaleNormal="80" zoomScaleSheetLayoutView="90" workbookViewId="0">
      <pane ySplit="5" topLeftCell="A6" activePane="bottomLeft" state="frozen"/>
      <selection activeCell="G94" sqref="G94:K94"/>
      <selection pane="bottomLeft" activeCell="G94" sqref="G94:K94"/>
    </sheetView>
  </sheetViews>
  <sheetFormatPr defaultColWidth="0" defaultRowHeight="15.65" customHeight="1" zeroHeight="1" x14ac:dyDescent="0.35"/>
  <cols>
    <col min="1" max="1" width="5" customWidth="1"/>
    <col min="2" max="2" width="1.83203125" bestFit="1" customWidth="1"/>
    <col min="3" max="3" width="7.83203125" customWidth="1"/>
    <col min="4" max="4" width="26.58203125" customWidth="1"/>
    <col min="5" max="5" width="4" customWidth="1"/>
    <col min="6" max="6" width="10.5" customWidth="1"/>
    <col min="7" max="7" width="9" customWidth="1"/>
    <col min="8" max="8" width="13.33203125" customWidth="1"/>
    <col min="9" max="9" width="6.58203125" customWidth="1"/>
    <col min="10" max="10" width="6.83203125" customWidth="1"/>
    <col min="11" max="11" width="8" customWidth="1"/>
    <col min="12" max="12" width="3.5" customWidth="1"/>
    <col min="13" max="13" width="10" customWidth="1"/>
    <col min="14" max="14" width="4.33203125" customWidth="1"/>
    <col min="15" max="15" width="8.08203125" customWidth="1"/>
    <col min="16" max="16" width="2" customWidth="1"/>
    <col min="17" max="17" width="9.83203125" customWidth="1"/>
    <col min="18" max="18" width="10.5" customWidth="1"/>
    <col min="19" max="19" width="7.5" customWidth="1"/>
    <col min="20" max="20" width="7.33203125" customWidth="1"/>
    <col min="21" max="25" width="6.5" hidden="1" customWidth="1"/>
    <col min="26" max="26" width="7" hidden="1" customWidth="1"/>
    <col min="27" max="16384" width="6.5" hidden="1"/>
  </cols>
  <sheetData>
    <row r="1" spans="1:26" s="104" customFormat="1" ht="6" customHeight="1" x14ac:dyDescent="0.35">
      <c r="A1" s="745"/>
      <c r="B1" s="746"/>
      <c r="C1" s="747"/>
      <c r="D1" s="748"/>
      <c r="E1" s="102"/>
      <c r="F1" s="103"/>
      <c r="G1" s="103"/>
      <c r="H1" s="103"/>
      <c r="I1" s="103"/>
      <c r="K1" s="105"/>
      <c r="M1" s="105"/>
      <c r="O1" s="105"/>
      <c r="Q1" s="105"/>
      <c r="R1" s="105"/>
      <c r="S1" s="105"/>
      <c r="U1" s="321"/>
      <c r="V1" s="321"/>
      <c r="W1" s="321"/>
      <c r="X1" s="321"/>
      <c r="Z1"/>
    </row>
    <row r="2" spans="1:26" s="107" customFormat="1" ht="15.5" x14ac:dyDescent="0.35">
      <c r="A2" s="749"/>
      <c r="B2" s="750"/>
      <c r="C2" s="751"/>
      <c r="D2" s="752"/>
      <c r="E2" s="106"/>
      <c r="F2" s="759" t="s">
        <v>0</v>
      </c>
      <c r="G2" s="760"/>
      <c r="H2" s="761"/>
      <c r="I2" s="761"/>
      <c r="J2" s="761"/>
      <c r="L2" s="108"/>
      <c r="N2" s="108"/>
      <c r="Q2" s="108"/>
      <c r="R2" s="108"/>
      <c r="S2" s="108"/>
      <c r="U2" s="322"/>
      <c r="V2" s="322"/>
      <c r="W2" s="322"/>
      <c r="X2" s="322"/>
      <c r="Z2"/>
    </row>
    <row r="3" spans="1:26" s="110" customFormat="1" ht="14.25" customHeight="1" x14ac:dyDescent="0.35">
      <c r="A3" s="753"/>
      <c r="B3" s="750"/>
      <c r="C3" s="751"/>
      <c r="D3" s="754"/>
      <c r="E3" s="109"/>
      <c r="F3" s="762" t="s">
        <v>1</v>
      </c>
      <c r="G3" s="763"/>
      <c r="H3" s="764"/>
      <c r="I3" s="765" t="s">
        <v>2</v>
      </c>
      <c r="J3" s="765"/>
      <c r="K3" s="106"/>
      <c r="L3" s="111"/>
      <c r="M3" s="106"/>
      <c r="N3" s="108"/>
      <c r="Q3" s="108"/>
      <c r="R3" s="108"/>
      <c r="S3" s="108"/>
      <c r="U3" s="323"/>
      <c r="V3" s="323"/>
      <c r="W3" s="323"/>
      <c r="X3" s="323"/>
      <c r="Z3"/>
    </row>
    <row r="4" spans="1:26" s="311" customFormat="1" ht="9.25" customHeight="1" x14ac:dyDescent="0.35">
      <c r="A4" s="755"/>
      <c r="B4" s="756"/>
      <c r="C4" s="757"/>
      <c r="D4" s="758"/>
      <c r="E4" s="309"/>
      <c r="F4" s="310"/>
      <c r="G4" s="310"/>
      <c r="H4" s="310"/>
      <c r="I4" s="310"/>
      <c r="K4" s="312"/>
      <c r="M4" s="312"/>
      <c r="O4" s="312"/>
      <c r="Q4" s="312"/>
      <c r="R4" s="312"/>
      <c r="S4" s="312"/>
      <c r="U4" s="324"/>
      <c r="V4" s="324"/>
      <c r="W4" s="324"/>
      <c r="X4" s="324"/>
      <c r="Z4"/>
    </row>
    <row r="5" spans="1:26" s="318" customFormat="1" ht="23.25" customHeight="1" thickBot="1" x14ac:dyDescent="0.4">
      <c r="B5" s="313"/>
      <c r="C5" s="314"/>
      <c r="D5" s="315">
        <f>General!$E$102</f>
        <v>0</v>
      </c>
      <c r="E5" s="316"/>
      <c r="F5" s="316"/>
      <c r="G5" s="317"/>
      <c r="H5" s="317"/>
      <c r="I5" s="317"/>
      <c r="K5" s="319"/>
      <c r="M5" s="320"/>
      <c r="O5" s="320"/>
      <c r="Q5" s="319"/>
      <c r="R5" s="319"/>
      <c r="S5" s="319"/>
      <c r="U5" s="325"/>
      <c r="V5" s="325"/>
      <c r="W5" s="325"/>
      <c r="X5" s="325"/>
      <c r="Z5"/>
    </row>
    <row r="6" spans="1:26" s="124" customFormat="1" ht="36" customHeight="1" x14ac:dyDescent="0.35">
      <c r="B6" s="123" t="s">
        <v>5</v>
      </c>
      <c r="C6" s="236" t="s">
        <v>107</v>
      </c>
      <c r="D6" s="124" t="s">
        <v>108</v>
      </c>
      <c r="R6" s="862"/>
      <c r="S6" s="862"/>
      <c r="T6" s="862"/>
      <c r="U6" s="330"/>
      <c r="V6" s="330"/>
      <c r="W6" s="330"/>
      <c r="X6" s="330"/>
      <c r="Z6"/>
    </row>
    <row r="7" spans="1:26" s="117" customFormat="1" ht="35.25" customHeight="1" x14ac:dyDescent="0.35">
      <c r="B7" s="115"/>
      <c r="C7" s="234"/>
      <c r="D7" s="925" t="s">
        <v>109</v>
      </c>
      <c r="E7" s="925"/>
      <c r="F7" s="925"/>
      <c r="G7" s="925"/>
      <c r="H7" s="925"/>
      <c r="I7" s="925"/>
      <c r="J7" s="925"/>
      <c r="K7" s="232" t="s">
        <v>24</v>
      </c>
      <c r="R7" s="862"/>
      <c r="S7" s="862"/>
      <c r="T7" s="862"/>
      <c r="U7" s="327"/>
      <c r="V7" s="327"/>
      <c r="W7" s="327"/>
      <c r="X7" s="327"/>
      <c r="Z7"/>
    </row>
    <row r="8" spans="1:26" s="117" customFormat="1" ht="19.5" customHeight="1" x14ac:dyDescent="0.35">
      <c r="B8" s="115"/>
      <c r="C8" s="234"/>
      <c r="D8" s="220" t="s">
        <v>110</v>
      </c>
      <c r="E8" s="116"/>
      <c r="F8" s="868"/>
      <c r="G8" s="868"/>
      <c r="H8" s="868"/>
      <c r="I8" s="868"/>
      <c r="J8" s="125"/>
      <c r="K8" s="878"/>
      <c r="L8" s="878"/>
      <c r="M8" s="878"/>
      <c r="N8" s="878"/>
      <c r="O8" s="878"/>
      <c r="P8" s="878"/>
      <c r="Q8" s="878"/>
      <c r="R8" s="862"/>
      <c r="S8" s="862"/>
      <c r="T8" s="862"/>
      <c r="U8" s="327"/>
      <c r="V8" s="327"/>
      <c r="W8" s="327"/>
      <c r="X8" s="327"/>
      <c r="Z8"/>
    </row>
    <row r="9" spans="1:26" s="117" customFormat="1" ht="12" customHeight="1" x14ac:dyDescent="0.35">
      <c r="B9" s="115"/>
      <c r="C9" s="234"/>
      <c r="D9" s="220"/>
      <c r="E9" s="116"/>
      <c r="F9" s="126"/>
      <c r="G9" s="126"/>
      <c r="H9" s="126"/>
      <c r="I9" s="126"/>
      <c r="J9" s="127"/>
      <c r="K9" s="878"/>
      <c r="L9" s="878"/>
      <c r="M9" s="878"/>
      <c r="N9" s="878"/>
      <c r="O9" s="878"/>
      <c r="P9" s="878"/>
      <c r="Q9" s="878"/>
      <c r="R9" s="862"/>
      <c r="S9" s="862"/>
      <c r="T9" s="862"/>
      <c r="U9" s="327"/>
      <c r="V9" s="327"/>
      <c r="W9" s="327"/>
      <c r="X9" s="327"/>
      <c r="Z9"/>
    </row>
    <row r="10" spans="1:26" s="117" customFormat="1" ht="18.75" customHeight="1" x14ac:dyDescent="0.35">
      <c r="B10" s="115"/>
      <c r="C10" s="234"/>
      <c r="D10" s="220" t="s">
        <v>111</v>
      </c>
      <c r="E10" s="116"/>
      <c r="F10" s="953"/>
      <c r="G10" s="954"/>
      <c r="H10" s="954"/>
      <c r="I10" s="954"/>
      <c r="J10" s="125"/>
      <c r="K10" s="878"/>
      <c r="L10" s="878"/>
      <c r="M10" s="878"/>
      <c r="N10" s="878"/>
      <c r="O10" s="878"/>
      <c r="P10" s="878"/>
      <c r="Q10" s="878"/>
      <c r="R10" s="862"/>
      <c r="S10" s="862"/>
      <c r="T10" s="862"/>
      <c r="U10" s="327"/>
      <c r="V10" s="327"/>
      <c r="W10" s="327"/>
      <c r="X10" s="327"/>
      <c r="Z10"/>
    </row>
    <row r="11" spans="1:26" s="122" customFormat="1" ht="75" customHeight="1" thickBot="1" x14ac:dyDescent="0.4">
      <c r="B11" s="120"/>
      <c r="C11" s="235"/>
      <c r="D11" s="901" t="s">
        <v>112</v>
      </c>
      <c r="E11" s="901"/>
      <c r="F11" s="901"/>
      <c r="G11" s="901"/>
      <c r="H11" s="901"/>
      <c r="I11" s="901"/>
      <c r="J11" s="901"/>
      <c r="K11" s="901"/>
      <c r="L11" s="121"/>
      <c r="M11" s="128"/>
      <c r="R11" s="862"/>
      <c r="S11" s="862"/>
      <c r="T11" s="862"/>
      <c r="U11" s="329"/>
      <c r="V11" s="329"/>
      <c r="W11" s="329"/>
      <c r="X11" s="329"/>
      <c r="Z11"/>
    </row>
    <row r="12" spans="1:26" s="137" customFormat="1" ht="36" customHeight="1" thickTop="1" x14ac:dyDescent="0.35">
      <c r="A12" s="135"/>
      <c r="B12" s="123" t="s">
        <v>5</v>
      </c>
      <c r="C12" s="238" t="s">
        <v>113</v>
      </c>
      <c r="D12" s="136" t="s">
        <v>114</v>
      </c>
      <c r="U12" s="332"/>
      <c r="V12" s="332"/>
      <c r="W12" s="332"/>
      <c r="X12" s="332"/>
      <c r="Z12"/>
    </row>
    <row r="13" spans="1:26" s="137" customFormat="1" ht="20.149999999999999" customHeight="1" x14ac:dyDescent="0.35">
      <c r="A13" s="135"/>
      <c r="B13" s="123"/>
      <c r="C13" s="238"/>
      <c r="D13" s="913" t="s">
        <v>115</v>
      </c>
      <c r="E13" s="913"/>
      <c r="F13" s="913"/>
      <c r="U13" s="332"/>
      <c r="V13" s="332"/>
      <c r="W13" s="332"/>
      <c r="X13" s="332"/>
      <c r="Z13"/>
    </row>
    <row r="14" spans="1:26" s="138" customFormat="1" ht="15.5" x14ac:dyDescent="0.35">
      <c r="B14" s="112"/>
      <c r="C14" s="233"/>
      <c r="D14" s="139"/>
      <c r="E14" s="140"/>
      <c r="F14" s="227"/>
      <c r="G14" s="141"/>
      <c r="H14" s="141"/>
      <c r="I14" s="142"/>
      <c r="K14" s="143"/>
      <c r="M14" s="143"/>
      <c r="O14" s="143"/>
      <c r="Q14" s="143"/>
      <c r="R14" s="143"/>
      <c r="S14" s="143"/>
      <c r="U14" s="333"/>
      <c r="V14" s="333"/>
      <c r="W14" s="333"/>
      <c r="X14" s="333"/>
      <c r="Z14"/>
    </row>
    <row r="15" spans="1:26" s="138" customFormat="1" ht="25" customHeight="1" x14ac:dyDescent="0.35">
      <c r="B15" s="112"/>
      <c r="C15" s="233"/>
      <c r="D15" s="226" t="s">
        <v>116</v>
      </c>
      <c r="E15" s="140"/>
      <c r="F15" s="877"/>
      <c r="G15" s="877"/>
      <c r="H15" s="877"/>
      <c r="I15" s="877"/>
      <c r="K15" s="143"/>
      <c r="M15" s="143"/>
      <c r="O15" s="143"/>
      <c r="Q15" s="143"/>
      <c r="R15" s="143"/>
      <c r="S15" s="143"/>
      <c r="U15" s="333"/>
      <c r="V15" s="333"/>
      <c r="W15" s="333"/>
      <c r="X15" s="333"/>
      <c r="Z15"/>
    </row>
    <row r="16" spans="1:26" s="138" customFormat="1" ht="15.5" x14ac:dyDescent="0.35">
      <c r="B16" s="112"/>
      <c r="C16" s="233"/>
      <c r="D16" s="139"/>
      <c r="E16" s="140"/>
      <c r="F16" s="227"/>
      <c r="G16" s="141"/>
      <c r="H16" s="141"/>
      <c r="I16" s="142"/>
      <c r="K16" s="143"/>
      <c r="M16" s="143"/>
      <c r="O16" s="143"/>
      <c r="Q16" s="143"/>
      <c r="R16" s="143"/>
      <c r="S16" s="143"/>
      <c r="U16" s="333"/>
      <c r="V16" s="333"/>
      <c r="W16" s="333"/>
      <c r="X16" s="333"/>
      <c r="Z16"/>
    </row>
    <row r="17" spans="2:28" s="138" customFormat="1" ht="25" customHeight="1" x14ac:dyDescent="0.35">
      <c r="B17" s="112"/>
      <c r="C17" s="233"/>
      <c r="D17" s="920" t="s">
        <v>117</v>
      </c>
      <c r="E17" s="140"/>
      <c r="F17" s="877"/>
      <c r="G17" s="877"/>
      <c r="H17" s="877"/>
      <c r="I17" s="877"/>
      <c r="K17" s="143"/>
      <c r="M17" s="143"/>
      <c r="O17" s="143"/>
      <c r="Q17" s="143"/>
      <c r="R17" s="143"/>
      <c r="S17" s="143"/>
      <c r="U17" s="333"/>
      <c r="V17" s="333"/>
      <c r="W17" s="333"/>
      <c r="X17" s="333"/>
      <c r="Z17"/>
    </row>
    <row r="18" spans="2:28" s="138" customFormat="1" ht="31" customHeight="1" x14ac:dyDescent="0.35">
      <c r="B18" s="112"/>
      <c r="C18" s="233"/>
      <c r="D18" s="920"/>
      <c r="E18" s="140"/>
      <c r="F18" s="141"/>
      <c r="G18" s="141"/>
      <c r="H18" s="141"/>
      <c r="I18" s="145"/>
      <c r="K18" s="143"/>
      <c r="M18" s="143"/>
      <c r="O18" s="143"/>
      <c r="Q18" s="143"/>
      <c r="R18" s="143"/>
      <c r="S18" s="143"/>
      <c r="U18" s="333"/>
      <c r="V18" s="333"/>
      <c r="W18" s="333"/>
      <c r="X18" s="333"/>
      <c r="Z18"/>
    </row>
    <row r="19" spans="2:28" s="138" customFormat="1" ht="84" customHeight="1" x14ac:dyDescent="0.35">
      <c r="B19" s="112"/>
      <c r="C19" s="233"/>
      <c r="D19" s="226" t="s">
        <v>118</v>
      </c>
      <c r="E19" s="140"/>
      <c r="F19" s="878"/>
      <c r="G19" s="878"/>
      <c r="H19" s="878"/>
      <c r="I19" s="878"/>
      <c r="J19" s="878"/>
      <c r="K19" s="878"/>
      <c r="L19" s="878"/>
      <c r="M19" s="878"/>
      <c r="O19" s="143"/>
      <c r="Q19" s="143"/>
      <c r="R19" s="143"/>
      <c r="S19" s="143"/>
      <c r="U19" s="333"/>
      <c r="V19" s="333"/>
      <c r="W19" s="333"/>
      <c r="X19" s="333"/>
      <c r="Z19"/>
    </row>
    <row r="20" spans="2:28" s="129" customFormat="1" ht="20.25" customHeight="1" thickBot="1" x14ac:dyDescent="0.4">
      <c r="B20" s="130"/>
      <c r="C20" s="237"/>
      <c r="D20" s="221"/>
      <c r="E20" s="131"/>
      <c r="F20" s="132"/>
      <c r="G20" s="132"/>
      <c r="H20" s="132"/>
      <c r="I20" s="133"/>
      <c r="K20" s="134"/>
      <c r="M20" s="134"/>
      <c r="O20" s="134"/>
      <c r="Q20" s="134"/>
      <c r="R20" s="134"/>
      <c r="S20" s="134"/>
      <c r="U20" s="331"/>
      <c r="V20" s="331"/>
      <c r="W20" s="331"/>
      <c r="X20" s="331"/>
      <c r="Z20"/>
    </row>
    <row r="21" spans="2:28" s="113" customFormat="1" ht="36" customHeight="1" thickTop="1" x14ac:dyDescent="0.35">
      <c r="B21" s="123" t="s">
        <v>5</v>
      </c>
      <c r="C21" s="360" t="s">
        <v>119</v>
      </c>
      <c r="D21" s="136" t="s">
        <v>120</v>
      </c>
      <c r="E21" s="176"/>
      <c r="F21" s="114"/>
      <c r="G21" s="114"/>
      <c r="H21" s="114"/>
      <c r="I21" s="114"/>
      <c r="O21" s="688"/>
      <c r="U21" s="326"/>
      <c r="V21" s="326"/>
      <c r="W21" s="326"/>
      <c r="X21" s="326"/>
      <c r="Z21"/>
    </row>
    <row r="22" spans="2:28" s="113" customFormat="1" ht="148" customHeight="1" x14ac:dyDescent="0.35">
      <c r="B22" s="123"/>
      <c r="C22" s="238"/>
      <c r="D22" s="922" t="s">
        <v>121</v>
      </c>
      <c r="E22" s="922"/>
      <c r="F22" s="922"/>
      <c r="G22" s="922"/>
      <c r="H22" s="922"/>
      <c r="I22" s="922"/>
      <c r="J22" s="766"/>
      <c r="K22" s="766"/>
      <c r="M22" s="921" t="s">
        <v>122</v>
      </c>
      <c r="N22" s="921"/>
      <c r="O22" s="921"/>
      <c r="U22" s="326"/>
      <c r="V22" s="326"/>
      <c r="W22" s="326"/>
      <c r="X22" s="326"/>
      <c r="Z22"/>
    </row>
    <row r="23" spans="2:28" s="113" customFormat="1" ht="19" customHeight="1" x14ac:dyDescent="0.35">
      <c r="B23" s="123"/>
      <c r="C23" s="238"/>
      <c r="D23" s="852"/>
      <c r="E23" s="852"/>
      <c r="F23" s="852"/>
      <c r="G23" s="852"/>
      <c r="H23" s="852"/>
      <c r="I23" s="852"/>
      <c r="J23" s="766"/>
      <c r="K23" s="766"/>
      <c r="M23" s="767"/>
      <c r="N23" s="767"/>
      <c r="O23" s="767"/>
      <c r="U23" s="326"/>
      <c r="V23" s="326"/>
      <c r="W23" s="326"/>
      <c r="X23" s="326"/>
      <c r="Z23"/>
    </row>
    <row r="24" spans="2:28" s="113" customFormat="1" ht="19" customHeight="1" x14ac:dyDescent="0.35">
      <c r="B24" s="123"/>
      <c r="C24" s="238"/>
      <c r="D24" s="912" t="s">
        <v>123</v>
      </c>
      <c r="E24" s="912"/>
      <c r="F24" s="912"/>
      <c r="G24" s="852"/>
      <c r="H24" s="852"/>
      <c r="I24" s="852"/>
      <c r="J24" s="766"/>
      <c r="K24" s="766"/>
      <c r="M24" s="767"/>
      <c r="N24" s="767"/>
      <c r="O24" s="767"/>
      <c r="U24" s="326"/>
      <c r="V24" s="326"/>
      <c r="W24" s="326"/>
      <c r="X24" s="326"/>
      <c r="Z24"/>
    </row>
    <row r="25" spans="2:28" s="138" customFormat="1" ht="51" customHeight="1" x14ac:dyDescent="0.35">
      <c r="B25" s="112"/>
      <c r="C25" s="233"/>
      <c r="D25" s="853" t="s">
        <v>124</v>
      </c>
      <c r="E25" s="191"/>
      <c r="F25" s="914" t="s">
        <v>125</v>
      </c>
      <c r="G25" s="914"/>
      <c r="H25" s="676"/>
      <c r="I25" s="191"/>
      <c r="J25" s="677"/>
      <c r="K25" s="914" t="s">
        <v>126</v>
      </c>
      <c r="L25" s="914"/>
      <c r="M25" s="914"/>
      <c r="N25" s="676"/>
      <c r="O25" s="914" t="s">
        <v>127</v>
      </c>
      <c r="P25" s="914"/>
      <c r="Q25" s="914"/>
      <c r="R25" s="809"/>
      <c r="S25" s="809"/>
      <c r="T25" s="809"/>
      <c r="U25" s="334"/>
      <c r="V25" s="333" t="s">
        <v>128</v>
      </c>
      <c r="W25" s="333"/>
      <c r="X25" s="333" t="s">
        <v>129</v>
      </c>
      <c r="Z25"/>
    </row>
    <row r="26" spans="2:28" s="138" customFormat="1" ht="13" customHeight="1" x14ac:dyDescent="0.35">
      <c r="B26" s="112"/>
      <c r="C26" s="233"/>
      <c r="D26" s="223"/>
      <c r="E26" s="177"/>
      <c r="F26" s="372" t="str">
        <f>IF(ISNUMBER(SEARCH("&gt;",F27)),"Category is selected, please select value","")</f>
        <v/>
      </c>
      <c r="G26" s="178"/>
      <c r="H26" s="178"/>
      <c r="I26" s="674"/>
      <c r="J26" s="179"/>
      <c r="K26" s="428" t="str">
        <f>IF(M27&gt;Q27,"End year cannot be anterior to start year!","")</f>
        <v/>
      </c>
      <c r="L26" s="674"/>
      <c r="M26" s="674"/>
      <c r="N26" s="180"/>
      <c r="O26" s="188"/>
      <c r="P26" s="674"/>
      <c r="Q26" s="674"/>
      <c r="R26" s="674"/>
      <c r="S26" s="674"/>
      <c r="T26" s="674"/>
      <c r="U26" s="334"/>
      <c r="V26" s="333"/>
      <c r="W26" s="333"/>
      <c r="X26" s="333"/>
      <c r="Z26"/>
    </row>
    <row r="27" spans="2:28" s="138" customFormat="1" ht="19.5" customHeight="1" x14ac:dyDescent="0.35">
      <c r="B27" s="112"/>
      <c r="C27" s="233"/>
      <c r="D27" s="855"/>
      <c r="E27" s="427" t="s">
        <v>130</v>
      </c>
      <c r="F27" s="915"/>
      <c r="G27" s="915"/>
      <c r="H27" s="915"/>
      <c r="I27" s="915"/>
      <c r="J27" s="182"/>
      <c r="K27" s="707"/>
      <c r="L27" s="183"/>
      <c r="M27" s="480"/>
      <c r="N27" s="482"/>
      <c r="O27" s="480"/>
      <c r="P27" s="482"/>
      <c r="Q27" s="480"/>
      <c r="R27" s="862"/>
      <c r="S27" s="862"/>
      <c r="T27" s="177"/>
      <c r="U27" s="334"/>
      <c r="V27" s="333" t="str">
        <f>IF(D27="ENABLING",CONCATENATE(F27,W27),"")</f>
        <v/>
      </c>
      <c r="W27" s="333" t="s">
        <v>131</v>
      </c>
      <c r="X27" s="333" t="str">
        <f>IF(D27="BIOPHYSICAL",CONCATENATE(F27,Y27),"")</f>
        <v/>
      </c>
      <c r="Y27" s="138" t="s">
        <v>131</v>
      </c>
      <c r="Z27" s="686" t="str">
        <f>CONCATENATE(K27,"/",M27)</f>
        <v>/</v>
      </c>
      <c r="AA27" s="138" t="str">
        <f>CONCATENATE(O27,"/",Q27)</f>
        <v>/</v>
      </c>
      <c r="AB27" s="487"/>
    </row>
    <row r="28" spans="2:28" s="138" customFormat="1" ht="13" customHeight="1" x14ac:dyDescent="0.35">
      <c r="B28" s="112"/>
      <c r="C28" s="233"/>
      <c r="D28" s="230"/>
      <c r="E28" s="427"/>
      <c r="F28" s="372" t="str">
        <f>IF(ISNUMBER(SEARCH("&gt;",F29)),"Category is selected, please select value","")</f>
        <v/>
      </c>
      <c r="G28" s="184"/>
      <c r="H28" s="184"/>
      <c r="I28" s="185"/>
      <c r="J28" s="186"/>
      <c r="K28" s="481" t="str">
        <f>IF(M29&gt;Q29,"End year cannot be anterior to start year!","")</f>
        <v/>
      </c>
      <c r="L28" s="187"/>
      <c r="M28" s="483"/>
      <c r="N28" s="482"/>
      <c r="O28" s="484"/>
      <c r="P28" s="482"/>
      <c r="Q28" s="483"/>
      <c r="R28" s="862"/>
      <c r="S28" s="862"/>
      <c r="T28" s="862"/>
      <c r="U28" s="334"/>
      <c r="V28" s="333"/>
      <c r="W28" s="333"/>
      <c r="X28" s="333"/>
      <c r="Z28" s="686"/>
    </row>
    <row r="29" spans="2:28" s="138" customFormat="1" ht="19.5" customHeight="1" x14ac:dyDescent="0.35">
      <c r="B29" s="112"/>
      <c r="C29" s="233"/>
      <c r="D29" s="855"/>
      <c r="E29" s="427" t="s">
        <v>132</v>
      </c>
      <c r="F29" s="915"/>
      <c r="G29" s="915"/>
      <c r="H29" s="915"/>
      <c r="I29" s="915"/>
      <c r="J29" s="182"/>
      <c r="K29" s="480"/>
      <c r="L29" s="183"/>
      <c r="M29" s="480"/>
      <c r="N29" s="482"/>
      <c r="O29" s="480"/>
      <c r="P29" s="482"/>
      <c r="Q29" s="480"/>
      <c r="R29" s="862"/>
      <c r="S29" s="862"/>
      <c r="T29" s="862"/>
      <c r="U29" s="334"/>
      <c r="V29" s="333" t="str">
        <f>IF(D29="ENABLING",CONCATENATE(F29,W29),"")</f>
        <v/>
      </c>
      <c r="W29" s="333" t="s">
        <v>131</v>
      </c>
      <c r="X29" s="333" t="str">
        <f>IF(D29="BIOPHYSICAL",CONCATENATE(F29,Y29),"")</f>
        <v/>
      </c>
      <c r="Y29" s="138" t="s">
        <v>131</v>
      </c>
      <c r="Z29" s="686" t="str">
        <f>CONCATENATE(K29,"/",M29)</f>
        <v>/</v>
      </c>
      <c r="AA29" s="138" t="str">
        <f>CONCATENATE(O29,"/ ",Q29)</f>
        <v xml:space="preserve">/ </v>
      </c>
      <c r="AB29" s="487"/>
    </row>
    <row r="30" spans="2:28" s="138" customFormat="1" ht="13" customHeight="1" x14ac:dyDescent="0.35">
      <c r="B30" s="112"/>
      <c r="C30" s="233"/>
      <c r="D30" s="230" t="str">
        <f>IF(G30=1,"Category is selected, please select intervention"," ")</f>
        <v xml:space="preserve"> </v>
      </c>
      <c r="E30" s="427"/>
      <c r="F30" s="372" t="str">
        <f>IF(ISNUMBER(SEARCH("&gt;",F31)),"Category is selected, please select value","")</f>
        <v/>
      </c>
      <c r="G30" s="184"/>
      <c r="H30" s="184"/>
      <c r="I30" s="185"/>
      <c r="J30" s="186"/>
      <c r="K30" s="481" t="str">
        <f>IF(M31&gt;Q31,"End year cannot be anterior to start year!","")</f>
        <v/>
      </c>
      <c r="L30" s="189"/>
      <c r="M30" s="485"/>
      <c r="N30" s="486"/>
      <c r="O30" s="484"/>
      <c r="P30" s="486"/>
      <c r="Q30" s="485"/>
      <c r="R30" s="862"/>
      <c r="S30" s="862"/>
      <c r="T30" s="862"/>
      <c r="U30" s="334"/>
      <c r="V30" s="333"/>
      <c r="W30" s="333"/>
      <c r="X30" s="333"/>
      <c r="Z30" s="686"/>
    </row>
    <row r="31" spans="2:28" s="138" customFormat="1" ht="19.5" customHeight="1" x14ac:dyDescent="0.35">
      <c r="B31" s="112"/>
      <c r="C31" s="233"/>
      <c r="D31" s="855"/>
      <c r="E31" s="427" t="s">
        <v>133</v>
      </c>
      <c r="F31" s="915"/>
      <c r="G31" s="915"/>
      <c r="H31" s="915"/>
      <c r="I31" s="915"/>
      <c r="J31" s="182"/>
      <c r="K31" s="480"/>
      <c r="L31" s="190"/>
      <c r="M31" s="480"/>
      <c r="N31" s="486"/>
      <c r="O31" s="480"/>
      <c r="P31" s="486"/>
      <c r="Q31" s="480"/>
      <c r="R31" s="862"/>
      <c r="S31" s="862"/>
      <c r="T31" s="862"/>
      <c r="U31" s="334"/>
      <c r="V31" s="333" t="str">
        <f>IF(D31="ENABLING",CONCATENATE(F31,W31),"")</f>
        <v/>
      </c>
      <c r="W31" s="333" t="s">
        <v>131</v>
      </c>
      <c r="X31" s="333" t="str">
        <f>IF(D31="BIOPHYSICAL",CONCATENATE(F31,Y31),"")</f>
        <v/>
      </c>
      <c r="Y31" s="138" t="s">
        <v>131</v>
      </c>
      <c r="Z31" s="686" t="str">
        <f>CONCATENATE(K31,"/",M31)</f>
        <v>/</v>
      </c>
      <c r="AA31" s="138" t="str">
        <f>CONCATENATE(O31,"/ ",Q31)</f>
        <v xml:space="preserve">/ </v>
      </c>
    </row>
    <row r="32" spans="2:28" s="138" customFormat="1" ht="13" customHeight="1" x14ac:dyDescent="0.35">
      <c r="B32" s="112"/>
      <c r="C32" s="233"/>
      <c r="D32" s="230"/>
      <c r="E32" s="427"/>
      <c r="F32" s="372" t="str">
        <f>IF(ISNUMBER(SEARCH("&gt;",F33)),"Category is selected, please select value","")</f>
        <v/>
      </c>
      <c r="G32" s="184"/>
      <c r="H32" s="184"/>
      <c r="I32" s="185"/>
      <c r="J32" s="186"/>
      <c r="K32" s="481" t="str">
        <f>IF(M33&gt;Q33,"End year cannot be anterior to start year!","")</f>
        <v/>
      </c>
      <c r="L32" s="187"/>
      <c r="M32" s="483"/>
      <c r="N32" s="482"/>
      <c r="O32" s="484"/>
      <c r="P32" s="482"/>
      <c r="Q32" s="483"/>
      <c r="R32" s="862"/>
      <c r="S32" s="862"/>
      <c r="T32" s="862"/>
      <c r="U32" s="334"/>
      <c r="V32" s="333"/>
      <c r="W32" s="333"/>
      <c r="X32" s="333"/>
      <c r="Z32" s="686"/>
    </row>
    <row r="33" spans="1:29" s="138" customFormat="1" ht="19.5" customHeight="1" x14ac:dyDescent="0.35">
      <c r="B33" s="112"/>
      <c r="C33" s="233"/>
      <c r="D33" s="855"/>
      <c r="E33" s="427" t="s">
        <v>134</v>
      </c>
      <c r="F33" s="915"/>
      <c r="G33" s="915"/>
      <c r="H33" s="915"/>
      <c r="I33" s="915"/>
      <c r="J33" s="182"/>
      <c r="K33" s="480"/>
      <c r="L33" s="183"/>
      <c r="M33" s="480"/>
      <c r="N33" s="482"/>
      <c r="O33" s="480"/>
      <c r="P33" s="482"/>
      <c r="Q33" s="480"/>
      <c r="R33" s="862"/>
      <c r="S33" s="862"/>
      <c r="T33" s="862"/>
      <c r="U33" s="334"/>
      <c r="V33" s="333" t="str">
        <f>IF(D33="ENABLING",CONCATENATE(F33,W33),"")</f>
        <v/>
      </c>
      <c r="W33" s="333" t="s">
        <v>131</v>
      </c>
      <c r="X33" s="333" t="str">
        <f>IF(D33="BIOPHYSICAL",CONCATENATE(F33,Y33),"")</f>
        <v/>
      </c>
      <c r="Y33" s="138" t="s">
        <v>131</v>
      </c>
      <c r="Z33" s="686" t="str">
        <f>CONCATENATE(K33,"/",M33)</f>
        <v>/</v>
      </c>
      <c r="AA33" s="138" t="str">
        <f>CONCATENATE(O33,"/",Q33)</f>
        <v>/</v>
      </c>
    </row>
    <row r="34" spans="1:29" s="138" customFormat="1" ht="13" customHeight="1" x14ac:dyDescent="0.35">
      <c r="B34" s="112"/>
      <c r="C34" s="233"/>
      <c r="D34" s="230" t="str">
        <f>IF(G34=1,"Category is selected, please select intervention"," ")</f>
        <v xml:space="preserve"> </v>
      </c>
      <c r="E34" s="427"/>
      <c r="F34" s="372" t="str">
        <f>IF(ISNUMBER(SEARCH("&gt;",F35)),"Category is selected, please select value","")</f>
        <v/>
      </c>
      <c r="G34" s="184"/>
      <c r="H34" s="184"/>
      <c r="I34" s="185"/>
      <c r="J34" s="186"/>
      <c r="K34" s="481" t="str">
        <f>IF(M35&gt;Q35,"End year cannot be anterior to start year!","")</f>
        <v/>
      </c>
      <c r="L34" s="189"/>
      <c r="M34" s="485"/>
      <c r="N34" s="486"/>
      <c r="O34" s="484"/>
      <c r="P34" s="486"/>
      <c r="Q34" s="485"/>
      <c r="R34" s="862"/>
      <c r="S34" s="862"/>
      <c r="T34" s="862"/>
      <c r="U34" s="334"/>
      <c r="V34" s="333"/>
      <c r="W34" s="333"/>
      <c r="X34" s="333"/>
      <c r="Z34" s="686"/>
    </row>
    <row r="35" spans="1:29" s="138" customFormat="1" ht="19.5" customHeight="1" x14ac:dyDescent="0.35">
      <c r="B35" s="112"/>
      <c r="C35" s="233"/>
      <c r="D35" s="855"/>
      <c r="E35" s="427" t="s">
        <v>64</v>
      </c>
      <c r="F35" s="915"/>
      <c r="G35" s="915"/>
      <c r="H35" s="915"/>
      <c r="I35" s="915"/>
      <c r="J35" s="182"/>
      <c r="K35" s="480"/>
      <c r="L35" s="190"/>
      <c r="M35" s="480"/>
      <c r="N35" s="486"/>
      <c r="O35" s="480"/>
      <c r="P35" s="486"/>
      <c r="Q35" s="480"/>
      <c r="R35" s="862"/>
      <c r="S35" s="862"/>
      <c r="T35" s="862"/>
      <c r="U35" s="334"/>
      <c r="V35" s="333" t="str">
        <f>IF(D35="ENABLING",CONCATENATE(F35,W35),"")</f>
        <v/>
      </c>
      <c r="W35" s="333" t="s">
        <v>131</v>
      </c>
      <c r="X35" s="333" t="str">
        <f>IF(D35="BIOPHYSICAL",CONCATENATE(F35,Y35),"")</f>
        <v/>
      </c>
      <c r="Y35" s="138" t="s">
        <v>131</v>
      </c>
      <c r="Z35" s="686" t="str">
        <f>CONCATENATE(K35,"/",M35)</f>
        <v>/</v>
      </c>
      <c r="AA35" s="138" t="str">
        <f>CONCATENATE(O35,"/",Q35)</f>
        <v>/</v>
      </c>
    </row>
    <row r="36" spans="1:29" s="138" customFormat="1" ht="15.5" x14ac:dyDescent="0.35">
      <c r="B36" s="112"/>
      <c r="C36" s="233"/>
      <c r="D36" s="230"/>
      <c r="E36" s="177"/>
      <c r="F36" s="372" t="str">
        <f>IF(ISNUMBER(SEARCH("&gt;",F37)),"Category is selected, please select value","")</f>
        <v/>
      </c>
      <c r="G36" s="184"/>
      <c r="H36" s="184"/>
      <c r="I36" s="185" t="str">
        <f>IF(J36=1,"Category is selected, please select intervention"," ")</f>
        <v xml:space="preserve"> </v>
      </c>
      <c r="J36" s="186"/>
      <c r="K36" s="481" t="str">
        <f>IF(M37&gt;Q37,"End year cannot be anterior to start year!","")</f>
        <v/>
      </c>
      <c r="L36" s="189"/>
      <c r="M36" s="485"/>
      <c r="N36" s="486"/>
      <c r="O36" s="484"/>
      <c r="P36" s="486"/>
      <c r="Q36" s="485"/>
      <c r="R36" s="862"/>
      <c r="S36" s="862"/>
      <c r="T36" s="862"/>
      <c r="U36" s="334"/>
      <c r="V36" s="333"/>
      <c r="W36" s="333"/>
      <c r="X36" s="333"/>
      <c r="Z36" s="686"/>
      <c r="AA36"/>
      <c r="AB36"/>
      <c r="AC36"/>
    </row>
    <row r="37" spans="1:29" s="138" customFormat="1" ht="19.5" customHeight="1" x14ac:dyDescent="0.35">
      <c r="B37" s="112"/>
      <c r="C37" s="233"/>
      <c r="D37" s="855"/>
      <c r="E37" s="427" t="s">
        <v>135</v>
      </c>
      <c r="F37" s="915"/>
      <c r="G37" s="915"/>
      <c r="H37" s="915"/>
      <c r="I37" s="915"/>
      <c r="J37" s="182"/>
      <c r="K37" s="480"/>
      <c r="L37" s="190"/>
      <c r="M37" s="480"/>
      <c r="N37" s="486"/>
      <c r="O37" s="480"/>
      <c r="P37" s="486"/>
      <c r="Q37" s="480"/>
      <c r="R37" s="862"/>
      <c r="S37" s="862"/>
      <c r="T37" s="862"/>
      <c r="U37" s="334"/>
      <c r="V37" s="333" t="str">
        <f>IF(D37="ENABLING",CONCATENATE(F37,W37),"")</f>
        <v/>
      </c>
      <c r="W37" s="333" t="s">
        <v>131</v>
      </c>
      <c r="X37" s="333" t="str">
        <f>IF(D37="BIOPHYSICAL",CONCATENATE(F37,Y37),"")</f>
        <v/>
      </c>
      <c r="Y37" s="138" t="s">
        <v>131</v>
      </c>
      <c r="Z37" s="686" t="str">
        <f>CONCATENATE(K37,"/",M37)</f>
        <v>/</v>
      </c>
      <c r="AA37" s="138" t="str">
        <f>CONCATENATE(O37,"/",Q37)</f>
        <v>/</v>
      </c>
      <c r="AB37"/>
      <c r="AC37"/>
    </row>
    <row r="38" spans="1:29" s="138" customFormat="1" ht="16" customHeight="1" x14ac:dyDescent="0.35">
      <c r="B38" s="112"/>
      <c r="C38" s="233"/>
      <c r="D38" s="144"/>
      <c r="E38" s="177"/>
      <c r="F38" s="191"/>
      <c r="G38" s="184"/>
      <c r="H38" s="184"/>
      <c r="I38" s="192"/>
      <c r="J38" s="193"/>
      <c r="K38" s="194"/>
      <c r="L38" s="190"/>
      <c r="M38" s="194"/>
      <c r="N38" s="190"/>
      <c r="O38" s="194"/>
      <c r="P38" s="190"/>
      <c r="Q38" s="194"/>
      <c r="R38" s="862"/>
      <c r="S38" s="862"/>
      <c r="T38" s="862"/>
      <c r="U38" s="334"/>
      <c r="V38" s="333"/>
      <c r="W38" s="333"/>
      <c r="X38" s="333"/>
      <c r="Z38"/>
      <c r="AA38"/>
      <c r="AB38"/>
      <c r="AC38"/>
    </row>
    <row r="39" spans="1:29" s="138" customFormat="1" ht="13" customHeight="1" x14ac:dyDescent="0.35">
      <c r="B39" s="112"/>
      <c r="C39" s="233"/>
      <c r="D39" s="952" t="s">
        <v>136</v>
      </c>
      <c r="E39" s="177"/>
      <c r="F39" s="878"/>
      <c r="G39" s="878"/>
      <c r="H39" s="878"/>
      <c r="I39" s="878"/>
      <c r="J39" s="878"/>
      <c r="K39" s="878"/>
      <c r="L39" s="878"/>
      <c r="M39" s="878"/>
      <c r="N39" s="878"/>
      <c r="O39" s="878"/>
      <c r="P39" s="878"/>
      <c r="Q39" s="878"/>
      <c r="R39" s="862"/>
      <c r="S39" s="862"/>
      <c r="T39" s="862"/>
      <c r="U39" s="334"/>
      <c r="V39" s="335" t="s">
        <v>137</v>
      </c>
      <c r="W39" s="333"/>
      <c r="X39" s="335" t="s">
        <v>138</v>
      </c>
      <c r="Z39"/>
      <c r="AA39"/>
      <c r="AB39"/>
      <c r="AC39"/>
    </row>
    <row r="40" spans="1:29" s="138" customFormat="1" ht="31" customHeight="1" x14ac:dyDescent="0.35">
      <c r="B40" s="112"/>
      <c r="C40" s="233"/>
      <c r="D40" s="952"/>
      <c r="E40" s="177"/>
      <c r="F40" s="878"/>
      <c r="G40" s="878"/>
      <c r="H40" s="878"/>
      <c r="I40" s="878"/>
      <c r="J40" s="878"/>
      <c r="K40" s="878"/>
      <c r="L40" s="878"/>
      <c r="M40" s="878"/>
      <c r="N40" s="878"/>
      <c r="O40" s="878"/>
      <c r="P40" s="878"/>
      <c r="Q40" s="878"/>
      <c r="R40" s="862"/>
      <c r="S40" s="862"/>
      <c r="T40" s="862"/>
      <c r="U40" s="334"/>
      <c r="V40" s="336" t="str">
        <f>CONCATENATE(V27,V29,V31,V33,V35,V37)</f>
        <v/>
      </c>
      <c r="W40" s="336"/>
      <c r="X40" s="336" t="str">
        <f>CONCATENATE(X27,X29,X31,X33,X35,X37)</f>
        <v/>
      </c>
      <c r="Z40"/>
      <c r="AA40"/>
      <c r="AB40"/>
      <c r="AC40"/>
    </row>
    <row r="41" spans="1:29" s="138" customFormat="1" ht="13" customHeight="1" x14ac:dyDescent="0.35">
      <c r="B41" s="112"/>
      <c r="C41" s="233"/>
      <c r="D41" s="224"/>
      <c r="E41" s="183"/>
      <c r="F41" s="878"/>
      <c r="G41" s="878"/>
      <c r="H41" s="878"/>
      <c r="I41" s="878"/>
      <c r="J41" s="878"/>
      <c r="K41" s="878"/>
      <c r="L41" s="878"/>
      <c r="M41" s="878"/>
      <c r="N41" s="878"/>
      <c r="O41" s="878"/>
      <c r="P41" s="878"/>
      <c r="Q41" s="878"/>
      <c r="R41" s="862"/>
      <c r="S41" s="862"/>
      <c r="T41" s="862"/>
      <c r="U41" s="337" t="s">
        <v>139</v>
      </c>
      <c r="V41" s="338" t="str">
        <f>SUBSTITUTE(V40,"       "," ")</f>
        <v/>
      </c>
      <c r="W41" s="337" t="s">
        <v>139</v>
      </c>
      <c r="X41" s="338" t="str">
        <f>SUBSTITUTE(X40,"       "," ")</f>
        <v/>
      </c>
      <c r="Z41"/>
      <c r="AA41"/>
      <c r="AB41"/>
      <c r="AC41"/>
    </row>
    <row r="42" spans="1:29" s="138" customFormat="1" ht="15.5" x14ac:dyDescent="0.35">
      <c r="B42" s="112"/>
      <c r="C42" s="239"/>
      <c r="D42" s="225"/>
      <c r="E42" s="183"/>
      <c r="F42" s="878"/>
      <c r="G42" s="878"/>
      <c r="H42" s="878"/>
      <c r="I42" s="878"/>
      <c r="J42" s="878"/>
      <c r="K42" s="878"/>
      <c r="L42" s="878"/>
      <c r="M42" s="878"/>
      <c r="N42" s="878"/>
      <c r="O42" s="878"/>
      <c r="P42" s="878"/>
      <c r="Q42" s="878"/>
      <c r="R42" s="862"/>
      <c r="S42" s="862"/>
      <c r="T42" s="862"/>
      <c r="U42" s="334"/>
      <c r="V42" s="333"/>
      <c r="W42" s="333"/>
      <c r="X42" s="333"/>
      <c r="Z42"/>
      <c r="AA42"/>
      <c r="AB42"/>
      <c r="AC42"/>
    </row>
    <row r="43" spans="1:29" s="129" customFormat="1" ht="20.25" customHeight="1" thickBot="1" x14ac:dyDescent="0.4">
      <c r="B43" s="130"/>
      <c r="C43" s="237"/>
      <c r="D43" s="221"/>
      <c r="E43" s="131"/>
      <c r="F43" s="132"/>
      <c r="G43" s="132"/>
      <c r="H43" s="132"/>
      <c r="I43" s="132"/>
      <c r="K43" s="134"/>
      <c r="M43" s="134"/>
      <c r="O43" s="134"/>
      <c r="Q43" s="134"/>
      <c r="R43" s="862"/>
      <c r="S43" s="862"/>
      <c r="T43" s="862"/>
      <c r="U43" s="331"/>
      <c r="V43" s="331"/>
      <c r="W43" s="331"/>
      <c r="X43" s="331"/>
      <c r="Z43"/>
      <c r="AA43"/>
      <c r="AB43"/>
      <c r="AC43"/>
    </row>
    <row r="44" spans="1:29" s="166" customFormat="1" ht="36" customHeight="1" thickTop="1" x14ac:dyDescent="0.35">
      <c r="A44" s="135"/>
      <c r="B44" s="123" t="s">
        <v>5</v>
      </c>
      <c r="C44" s="236" t="s">
        <v>15</v>
      </c>
      <c r="D44" s="124" t="s">
        <v>140</v>
      </c>
      <c r="E44" s="124"/>
      <c r="F44" s="135"/>
      <c r="G44" s="149"/>
      <c r="H44" s="149"/>
      <c r="I44" s="135"/>
      <c r="J44" s="135"/>
      <c r="K44" s="135"/>
      <c r="L44" s="135"/>
      <c r="M44" s="135"/>
      <c r="N44" s="135"/>
      <c r="O44" s="135"/>
      <c r="P44" s="135"/>
      <c r="Q44" s="135"/>
      <c r="R44" s="135"/>
      <c r="S44" s="135"/>
      <c r="T44" s="135"/>
      <c r="U44" s="339"/>
      <c r="V44" s="339"/>
      <c r="W44" s="339"/>
      <c r="X44" s="339"/>
      <c r="Z44"/>
      <c r="AA44"/>
      <c r="AB44"/>
      <c r="AC44"/>
    </row>
    <row r="45" spans="1:29" s="248" customFormat="1" ht="109" customHeight="1" x14ac:dyDescent="0.35">
      <c r="A45" s="138"/>
      <c r="B45" s="115"/>
      <c r="C45" s="241"/>
      <c r="D45" s="902" t="s">
        <v>141</v>
      </c>
      <c r="E45" s="902"/>
      <c r="F45" s="902"/>
      <c r="G45" s="902"/>
      <c r="H45" s="902"/>
      <c r="I45" s="902"/>
      <c r="J45" s="902"/>
      <c r="K45" s="902"/>
      <c r="L45" s="902"/>
      <c r="M45" s="902"/>
      <c r="N45" s="138"/>
      <c r="O45" s="143"/>
      <c r="P45" s="138"/>
      <c r="Q45" s="143"/>
      <c r="R45" s="143"/>
      <c r="S45" s="143"/>
      <c r="T45" s="138"/>
      <c r="U45" s="339"/>
      <c r="V45" s="339"/>
      <c r="W45" s="339"/>
      <c r="X45" s="339"/>
      <c r="Z45"/>
      <c r="AA45"/>
      <c r="AB45"/>
      <c r="AC45"/>
    </row>
    <row r="46" spans="1:29" s="129" customFormat="1" ht="12" customHeight="1" thickBot="1" x14ac:dyDescent="0.4">
      <c r="A46" s="138"/>
      <c r="B46" s="115"/>
      <c r="C46" s="241"/>
      <c r="D46" s="848"/>
      <c r="E46" s="848"/>
      <c r="F46" s="294" t="s">
        <v>24</v>
      </c>
      <c r="G46" s="848"/>
      <c r="H46" s="293"/>
      <c r="I46" s="141"/>
      <c r="J46" s="135"/>
      <c r="K46" s="135"/>
      <c r="L46" s="135"/>
      <c r="M46" s="135"/>
      <c r="N46" s="138"/>
      <c r="O46" s="143"/>
      <c r="P46" s="138"/>
      <c r="Q46" s="143"/>
      <c r="R46" s="143"/>
      <c r="S46" s="143"/>
      <c r="T46" s="138"/>
      <c r="U46" s="331"/>
      <c r="V46" s="331"/>
      <c r="W46" s="331"/>
      <c r="X46" s="331"/>
      <c r="Z46"/>
      <c r="AA46"/>
      <c r="AB46"/>
      <c r="AC46"/>
    </row>
    <row r="47" spans="1:29" s="166" customFormat="1" ht="19.5" customHeight="1" thickTop="1" x14ac:dyDescent="0.35">
      <c r="A47" s="138"/>
      <c r="B47" s="115"/>
      <c r="C47" s="241"/>
      <c r="D47" s="844"/>
      <c r="E47" s="848"/>
      <c r="F47" s="903"/>
      <c r="G47" s="904"/>
      <c r="H47" s="904"/>
      <c r="I47" s="904"/>
      <c r="J47" s="904"/>
      <c r="K47" s="904"/>
      <c r="L47" s="904"/>
      <c r="M47" s="905"/>
      <c r="N47" s="138"/>
      <c r="O47" s="143"/>
      <c r="P47" s="138"/>
      <c r="Q47" s="143"/>
      <c r="R47" s="143"/>
      <c r="S47" s="143"/>
      <c r="T47" s="138"/>
      <c r="U47" s="339"/>
      <c r="V47" s="339"/>
      <c r="W47" s="339"/>
      <c r="X47" s="339"/>
      <c r="Z47"/>
      <c r="AA47"/>
      <c r="AB47"/>
      <c r="AC47"/>
    </row>
    <row r="48" spans="1:29" s="166" customFormat="1" ht="19.5" customHeight="1" x14ac:dyDescent="0.35">
      <c r="A48" s="138"/>
      <c r="B48" s="115"/>
      <c r="C48" s="241"/>
      <c r="D48" s="848"/>
      <c r="E48" s="848"/>
      <c r="F48" s="906"/>
      <c r="G48" s="907"/>
      <c r="H48" s="907"/>
      <c r="I48" s="907"/>
      <c r="J48" s="907"/>
      <c r="K48" s="907"/>
      <c r="L48" s="907"/>
      <c r="M48" s="908"/>
      <c r="N48" s="138"/>
      <c r="O48" s="143"/>
      <c r="P48" s="138"/>
      <c r="Q48" s="143"/>
      <c r="R48" s="143"/>
      <c r="S48" s="143"/>
      <c r="T48" s="138"/>
      <c r="U48" s="339"/>
      <c r="V48" s="339"/>
      <c r="W48" s="339"/>
      <c r="X48" s="339"/>
      <c r="Z48"/>
      <c r="AA48"/>
      <c r="AB48"/>
      <c r="AC48"/>
    </row>
    <row r="49" spans="1:29" s="135" customFormat="1" ht="19.5" customHeight="1" x14ac:dyDescent="0.35">
      <c r="A49" s="138"/>
      <c r="B49" s="115"/>
      <c r="C49" s="241"/>
      <c r="D49" s="138"/>
      <c r="E49" s="119"/>
      <c r="F49" s="909"/>
      <c r="G49" s="910"/>
      <c r="H49" s="910"/>
      <c r="I49" s="910"/>
      <c r="J49" s="910"/>
      <c r="K49" s="910"/>
      <c r="L49" s="910"/>
      <c r="M49" s="911"/>
      <c r="N49" s="138"/>
      <c r="O49" s="143"/>
      <c r="P49" s="138"/>
      <c r="Q49" s="143"/>
      <c r="R49" s="143"/>
      <c r="S49" s="143"/>
      <c r="T49" s="138"/>
      <c r="U49" s="340"/>
      <c r="V49" s="340"/>
      <c r="W49" s="340"/>
      <c r="X49" s="340"/>
      <c r="Z49"/>
      <c r="AA49"/>
      <c r="AB49"/>
      <c r="AC49"/>
    </row>
    <row r="50" spans="1:29" s="129" customFormat="1" ht="20.25" customHeight="1" thickBot="1" x14ac:dyDescent="0.4">
      <c r="B50" s="120"/>
      <c r="C50" s="246"/>
      <c r="D50" s="206"/>
      <c r="E50" s="207"/>
      <c r="F50" s="209"/>
      <c r="G50" s="209"/>
      <c r="H50" s="209"/>
      <c r="I50" s="209"/>
      <c r="K50" s="134"/>
      <c r="M50" s="134"/>
      <c r="O50" s="134"/>
      <c r="Q50" s="134"/>
      <c r="R50" s="134"/>
      <c r="S50" s="134"/>
      <c r="U50" s="331"/>
      <c r="V50" s="331"/>
      <c r="W50" s="331"/>
      <c r="X50" s="331"/>
      <c r="Z50"/>
      <c r="AA50"/>
      <c r="AB50"/>
      <c r="AC50"/>
    </row>
    <row r="51" spans="1:29" s="97" customFormat="1" ht="36" customHeight="1" thickTop="1" x14ac:dyDescent="0.35">
      <c r="A51" s="211"/>
      <c r="B51" s="172"/>
      <c r="C51" s="242" t="s">
        <v>142</v>
      </c>
      <c r="D51" s="353" t="s">
        <v>143</v>
      </c>
      <c r="E51" s="171"/>
      <c r="F51" s="214"/>
      <c r="G51" s="215"/>
      <c r="H51" s="215"/>
      <c r="I51" s="215"/>
      <c r="J51" s="211"/>
      <c r="K51" s="212"/>
      <c r="L51" s="211"/>
      <c r="M51" s="212"/>
      <c r="N51" s="211"/>
      <c r="O51" s="212"/>
      <c r="P51" s="211"/>
      <c r="Q51" s="212"/>
      <c r="R51" s="212"/>
      <c r="S51" s="212"/>
      <c r="T51" s="211"/>
      <c r="U51" s="341"/>
      <c r="V51" s="341"/>
      <c r="W51" s="341"/>
      <c r="X51" s="341"/>
      <c r="Y51" s="96"/>
      <c r="Z51"/>
      <c r="AA51"/>
      <c r="AB51"/>
      <c r="AC51"/>
    </row>
    <row r="52" spans="1:29" s="99" customFormat="1" ht="36" customHeight="1" x14ac:dyDescent="0.35">
      <c r="A52" s="138"/>
      <c r="B52" s="768" t="s">
        <v>5</v>
      </c>
      <c r="C52" s="241" t="s">
        <v>17</v>
      </c>
      <c r="D52" s="154" t="s">
        <v>144</v>
      </c>
      <c r="E52" s="119"/>
      <c r="F52" s="141"/>
      <c r="G52" s="198"/>
      <c r="H52" s="198"/>
      <c r="I52" s="198"/>
      <c r="J52" s="138"/>
      <c r="K52" s="143"/>
      <c r="L52" s="138"/>
      <c r="M52" s="143"/>
      <c r="N52" s="138"/>
      <c r="O52" s="143"/>
      <c r="P52" s="138"/>
      <c r="Q52" s="143"/>
      <c r="R52" s="143"/>
      <c r="S52" s="143"/>
      <c r="T52" s="138"/>
      <c r="U52" s="342"/>
      <c r="V52" s="342"/>
      <c r="W52" s="342"/>
      <c r="X52" s="342"/>
      <c r="Y52" s="98"/>
      <c r="Z52"/>
      <c r="AA52"/>
      <c r="AB52"/>
      <c r="AC52"/>
    </row>
    <row r="53" spans="1:29" s="159" customFormat="1" ht="204" customHeight="1" x14ac:dyDescent="0.35">
      <c r="A53" s="191"/>
      <c r="B53" s="369"/>
      <c r="C53" s="370"/>
      <c r="D53" s="885" t="s">
        <v>145</v>
      </c>
      <c r="E53" s="885"/>
      <c r="F53" s="885"/>
      <c r="G53" s="885"/>
      <c r="H53" s="885"/>
      <c r="I53" s="885"/>
      <c r="J53" s="885"/>
      <c r="K53" s="885"/>
      <c r="L53" s="885"/>
      <c r="M53" s="885"/>
      <c r="N53" s="885"/>
      <c r="O53" s="885"/>
      <c r="P53" s="191"/>
      <c r="Q53" s="191"/>
      <c r="R53" s="191"/>
      <c r="S53" s="191"/>
      <c r="T53" s="191"/>
      <c r="U53" s="343" t="str">
        <f>CONCATENATE(U54,W54,S57,U57,S58,U58,S60)</f>
        <v xml:space="preserve">; ; ; </v>
      </c>
      <c r="V53" s="343"/>
      <c r="W53" s="343"/>
      <c r="X53" s="328"/>
      <c r="Y53" s="158"/>
      <c r="Z53"/>
      <c r="AA53"/>
      <c r="AB53"/>
      <c r="AC53"/>
    </row>
    <row r="54" spans="1:29" s="159" customFormat="1" ht="18" customHeight="1" x14ac:dyDescent="0.35">
      <c r="A54" s="138"/>
      <c r="B54" s="115"/>
      <c r="C54" s="651"/>
      <c r="D54" s="832" t="s">
        <v>146</v>
      </c>
      <c r="E54" s="769"/>
      <c r="F54" s="785" t="s">
        <v>147</v>
      </c>
      <c r="G54" s="834"/>
      <c r="H54" s="769"/>
      <c r="I54" s="769"/>
      <c r="J54" s="769"/>
      <c r="K54" s="769"/>
      <c r="L54" s="769"/>
      <c r="M54" s="769"/>
      <c r="N54" s="783"/>
      <c r="O54" s="862"/>
      <c r="P54" s="652"/>
      <c r="Q54" s="652"/>
      <c r="R54" s="652"/>
      <c r="S54" s="652"/>
      <c r="T54" s="652"/>
      <c r="U54" s="344" t="str">
        <f>IF(G297="X",D297,"")</f>
        <v/>
      </c>
      <c r="V54" s="343"/>
      <c r="W54" s="343" t="s">
        <v>52</v>
      </c>
      <c r="X54" s="328"/>
      <c r="Y54" s="158"/>
      <c r="Z54"/>
      <c r="AA54"/>
      <c r="AB54"/>
      <c r="AC54"/>
    </row>
    <row r="55" spans="1:29" s="119" customFormat="1" ht="19.5" customHeight="1" x14ac:dyDescent="0.35">
      <c r="A55" s="138"/>
      <c r="B55" s="115"/>
      <c r="C55" s="651"/>
      <c r="D55" s="811"/>
      <c r="E55" s="811"/>
      <c r="H55" s="811"/>
      <c r="I55" s="811"/>
      <c r="J55" s="811"/>
      <c r="K55" s="812"/>
      <c r="L55" s="813"/>
      <c r="M55" s="652"/>
      <c r="N55" s="652"/>
      <c r="O55" s="652"/>
      <c r="P55" s="652"/>
      <c r="Q55" s="652"/>
      <c r="R55" s="799"/>
      <c r="S55" s="799"/>
      <c r="T55" s="799"/>
      <c r="W55" s="80"/>
      <c r="X55" s="80"/>
      <c r="Y55" s="80"/>
      <c r="Z55" s="80"/>
    </row>
    <row r="56" spans="1:29" s="119" customFormat="1" ht="19.5" customHeight="1" x14ac:dyDescent="0.35">
      <c r="A56" s="138"/>
      <c r="B56" s="115"/>
      <c r="C56" s="379" t="s">
        <v>148</v>
      </c>
      <c r="D56" s="830" t="s">
        <v>149</v>
      </c>
      <c r="E56" s="811"/>
      <c r="H56" s="811"/>
      <c r="I56" s="811"/>
      <c r="J56" s="811"/>
      <c r="K56" s="812"/>
      <c r="L56" s="813"/>
      <c r="M56" s="652"/>
      <c r="N56" s="652"/>
      <c r="O56" s="652"/>
      <c r="P56" s="652"/>
      <c r="Q56" s="652"/>
      <c r="R56" s="799"/>
      <c r="S56" s="799"/>
      <c r="T56" s="799"/>
      <c r="W56" s="80"/>
      <c r="X56" s="80"/>
      <c r="Y56" s="80"/>
      <c r="Z56" s="80"/>
    </row>
    <row r="57" spans="1:29" s="159" customFormat="1" ht="41.15" customHeight="1" x14ac:dyDescent="0.35">
      <c r="A57" s="138"/>
      <c r="B57" s="115"/>
      <c r="C57" s="862"/>
      <c r="D57" s="831" t="s">
        <v>150</v>
      </c>
      <c r="E57" s="862"/>
      <c r="F57" s="783" t="s">
        <v>151</v>
      </c>
      <c r="G57" s="862"/>
      <c r="H57" s="888" t="s">
        <v>152</v>
      </c>
      <c r="I57" s="888"/>
      <c r="J57" s="119"/>
      <c r="K57" s="849" t="s">
        <v>153</v>
      </c>
      <c r="L57" s="862"/>
      <c r="M57" s="828" t="s">
        <v>154</v>
      </c>
      <c r="N57" s="862"/>
      <c r="O57" s="712" t="s">
        <v>155</v>
      </c>
      <c r="P57" s="663"/>
      <c r="Q57" s="862"/>
      <c r="R57" s="958"/>
      <c r="S57" s="958"/>
      <c r="T57" s="862"/>
      <c r="U57" s="343" t="s">
        <v>52</v>
      </c>
      <c r="V57" s="328"/>
      <c r="W57" s="158"/>
      <c r="X57"/>
      <c r="Y57"/>
      <c r="Z57"/>
      <c r="AA57"/>
    </row>
    <row r="58" spans="1:29" s="159" customFormat="1" ht="19.5" customHeight="1" x14ac:dyDescent="0.35">
      <c r="A58" s="138"/>
      <c r="B58" s="115"/>
      <c r="C58" s="662" t="s">
        <v>59</v>
      </c>
      <c r="D58" s="855"/>
      <c r="E58" s="862"/>
      <c r="F58" s="711"/>
      <c r="G58" s="862"/>
      <c r="H58" s="886"/>
      <c r="I58" s="887"/>
      <c r="J58" s="119"/>
      <c r="K58" s="855"/>
      <c r="L58" s="862"/>
      <c r="M58" s="829"/>
      <c r="N58" s="924">
        <f>K58*M58</f>
        <v>0</v>
      </c>
      <c r="O58" s="924"/>
      <c r="P58" s="119"/>
      <c r="Q58" s="854">
        <f>$G$54</f>
        <v>0</v>
      </c>
      <c r="R58" s="956"/>
      <c r="S58" s="956"/>
      <c r="T58" s="862"/>
      <c r="U58" s="343" t="s">
        <v>52</v>
      </c>
      <c r="V58" s="328"/>
      <c r="W58" s="158"/>
      <c r="X58"/>
      <c r="Y58"/>
      <c r="Z58"/>
      <c r="AA58"/>
    </row>
    <row r="59" spans="1:29" s="475" customFormat="1" ht="11.15" customHeight="1" x14ac:dyDescent="0.35">
      <c r="A59" s="166"/>
      <c r="B59" s="472"/>
      <c r="C59" s="801"/>
      <c r="D59" s="802"/>
      <c r="E59" s="803"/>
      <c r="F59" s="862"/>
      <c r="G59" s="862"/>
      <c r="H59" s="804"/>
      <c r="K59" s="804"/>
      <c r="L59" s="862"/>
      <c r="N59" s="803"/>
      <c r="O59" s="796"/>
      <c r="Q59" s="854"/>
      <c r="R59" s="957"/>
      <c r="S59" s="957"/>
      <c r="T59" s="803"/>
      <c r="U59" s="805"/>
      <c r="X59" s="806"/>
      <c r="Y59" s="806"/>
      <c r="Z59" s="806"/>
      <c r="AA59" s="806"/>
    </row>
    <row r="60" spans="1:29" s="159" customFormat="1" ht="19.5" customHeight="1" x14ac:dyDescent="0.35">
      <c r="A60" s="138"/>
      <c r="B60" s="115"/>
      <c r="C60" s="662" t="s">
        <v>60</v>
      </c>
      <c r="D60" s="855"/>
      <c r="E60" s="862"/>
      <c r="F60" s="711"/>
      <c r="G60" s="862"/>
      <c r="H60" s="886"/>
      <c r="I60" s="887"/>
      <c r="J60" s="119"/>
      <c r="K60" s="855"/>
      <c r="L60" s="862"/>
      <c r="M60" s="829"/>
      <c r="N60" s="923">
        <f>K60*M60</f>
        <v>0</v>
      </c>
      <c r="O60" s="923"/>
      <c r="P60" s="119"/>
      <c r="Q60" s="854">
        <f>$G$54</f>
        <v>0</v>
      </c>
      <c r="R60" s="956"/>
      <c r="S60" s="956"/>
      <c r="T60" s="862"/>
      <c r="U60" s="343"/>
      <c r="V60" s="328"/>
      <c r="W60" s="158"/>
      <c r="X60"/>
      <c r="Y60"/>
      <c r="Z60"/>
      <c r="AA60"/>
    </row>
    <row r="61" spans="1:29" s="475" customFormat="1" ht="11.15" customHeight="1" x14ac:dyDescent="0.35">
      <c r="A61" s="166"/>
      <c r="B61" s="472"/>
      <c r="C61" s="801"/>
      <c r="D61" s="802"/>
      <c r="E61" s="803"/>
      <c r="F61" s="862"/>
      <c r="G61" s="862"/>
      <c r="H61" s="804"/>
      <c r="K61" s="804"/>
      <c r="L61" s="862"/>
      <c r="N61" s="803"/>
      <c r="O61" s="660"/>
      <c r="Q61" s="854"/>
      <c r="R61" s="957"/>
      <c r="S61" s="957"/>
      <c r="T61" s="803"/>
      <c r="U61" s="805"/>
      <c r="X61" s="806"/>
      <c r="Y61" s="806"/>
      <c r="Z61" s="806"/>
      <c r="AA61" s="806"/>
    </row>
    <row r="62" spans="1:29" s="159" customFormat="1" ht="19.5" customHeight="1" x14ac:dyDescent="0.35">
      <c r="A62" s="138"/>
      <c r="B62" s="115"/>
      <c r="C62" s="662" t="s">
        <v>61</v>
      </c>
      <c r="D62" s="855"/>
      <c r="E62" s="862"/>
      <c r="F62" s="711"/>
      <c r="G62" s="862"/>
      <c r="H62" s="886"/>
      <c r="I62" s="887"/>
      <c r="J62" s="119"/>
      <c r="K62" s="855"/>
      <c r="L62" s="862"/>
      <c r="M62" s="829"/>
      <c r="N62" s="923">
        <f>K62*M62</f>
        <v>0</v>
      </c>
      <c r="O62" s="923"/>
      <c r="P62" s="119"/>
      <c r="Q62" s="854">
        <f>$G$54</f>
        <v>0</v>
      </c>
      <c r="R62" s="956"/>
      <c r="S62" s="956"/>
      <c r="T62" s="862"/>
      <c r="U62" s="343"/>
      <c r="V62" s="328"/>
      <c r="W62" s="158"/>
      <c r="X62"/>
      <c r="Y62"/>
      <c r="Z62"/>
      <c r="AA62"/>
    </row>
    <row r="63" spans="1:29" s="475" customFormat="1" ht="11.15" customHeight="1" x14ac:dyDescent="0.35">
      <c r="A63" s="166"/>
      <c r="B63" s="472"/>
      <c r="C63" s="801"/>
      <c r="D63" s="802"/>
      <c r="E63" s="803"/>
      <c r="F63" s="862"/>
      <c r="G63" s="862"/>
      <c r="H63" s="804"/>
      <c r="K63" s="804"/>
      <c r="L63" s="862"/>
      <c r="N63" s="803"/>
      <c r="O63" s="660"/>
      <c r="Q63" s="854"/>
      <c r="R63" s="957"/>
      <c r="S63" s="957"/>
      <c r="T63" s="803"/>
      <c r="U63" s="805"/>
      <c r="X63" s="806"/>
      <c r="Y63" s="806"/>
      <c r="Z63" s="806"/>
      <c r="AA63" s="806"/>
    </row>
    <row r="64" spans="1:29" s="159" customFormat="1" ht="19.5" customHeight="1" x14ac:dyDescent="0.35">
      <c r="A64" s="138"/>
      <c r="B64" s="115"/>
      <c r="C64" s="662" t="s">
        <v>62</v>
      </c>
      <c r="D64" s="855"/>
      <c r="E64" s="862"/>
      <c r="F64" s="711"/>
      <c r="G64" s="862"/>
      <c r="H64" s="886"/>
      <c r="I64" s="887"/>
      <c r="J64" s="119"/>
      <c r="K64" s="855"/>
      <c r="L64" s="862"/>
      <c r="M64" s="829"/>
      <c r="N64" s="923">
        <f>K64*M64</f>
        <v>0</v>
      </c>
      <c r="O64" s="923"/>
      <c r="P64" s="119"/>
      <c r="Q64" s="854">
        <f>$G$54</f>
        <v>0</v>
      </c>
      <c r="R64" s="956"/>
      <c r="S64" s="956"/>
      <c r="T64" s="862"/>
      <c r="U64" s="343" t="s">
        <v>52</v>
      </c>
      <c r="V64" s="328"/>
      <c r="W64" s="158"/>
      <c r="X64"/>
      <c r="Y64"/>
      <c r="Z64"/>
      <c r="AA64"/>
    </row>
    <row r="65" spans="1:32" s="475" customFormat="1" ht="11.15" customHeight="1" x14ac:dyDescent="0.35">
      <c r="A65" s="166"/>
      <c r="B65" s="472"/>
      <c r="C65" s="801"/>
      <c r="D65" s="802"/>
      <c r="E65" s="803"/>
      <c r="F65" s="783"/>
      <c r="G65" s="862"/>
      <c r="H65" s="804"/>
      <c r="K65" s="804"/>
      <c r="L65" s="862"/>
      <c r="N65" s="803"/>
      <c r="O65" s="660"/>
      <c r="Q65" s="854"/>
      <c r="R65" s="957"/>
      <c r="S65" s="957"/>
      <c r="T65" s="803"/>
      <c r="U65" s="805"/>
      <c r="X65" s="806"/>
      <c r="Y65" s="806"/>
      <c r="Z65" s="806"/>
      <c r="AA65" s="806"/>
    </row>
    <row r="66" spans="1:32" s="159" customFormat="1" ht="19.5" customHeight="1" x14ac:dyDescent="0.35">
      <c r="A66" s="138"/>
      <c r="B66" s="115"/>
      <c r="C66" s="662" t="s">
        <v>64</v>
      </c>
      <c r="D66" s="855"/>
      <c r="E66" s="862"/>
      <c r="F66" s="711"/>
      <c r="G66" s="862"/>
      <c r="H66" s="886"/>
      <c r="I66" s="887"/>
      <c r="J66" s="119"/>
      <c r="K66" s="855"/>
      <c r="L66" s="862"/>
      <c r="M66" s="829"/>
      <c r="N66" s="923">
        <f>K66*M66</f>
        <v>0</v>
      </c>
      <c r="O66" s="923"/>
      <c r="P66" s="119"/>
      <c r="Q66" s="854">
        <f>$G$54</f>
        <v>0</v>
      </c>
      <c r="R66" s="956"/>
      <c r="S66" s="956"/>
      <c r="T66" s="862"/>
      <c r="U66" s="343" t="s">
        <v>52</v>
      </c>
      <c r="V66" s="328"/>
      <c r="W66" s="158"/>
      <c r="X66"/>
      <c r="Y66"/>
      <c r="Z66"/>
      <c r="AA66"/>
    </row>
    <row r="67" spans="1:32" s="119" customFormat="1" ht="24" customHeight="1" x14ac:dyDescent="0.35">
      <c r="A67" s="138"/>
      <c r="B67" s="115"/>
      <c r="C67" s="798"/>
      <c r="D67" s="810" t="s">
        <v>156</v>
      </c>
      <c r="E67" s="799"/>
      <c r="F67" s="862"/>
      <c r="G67" s="862"/>
      <c r="H67" s="808"/>
      <c r="K67" s="808"/>
      <c r="L67" s="862"/>
      <c r="N67" s="799"/>
      <c r="O67" s="799"/>
      <c r="Q67" s="854"/>
      <c r="R67" s="957"/>
      <c r="S67" s="957"/>
      <c r="T67" s="799"/>
      <c r="U67" s="800" t="s">
        <v>52</v>
      </c>
      <c r="X67" s="80"/>
      <c r="Y67" s="80"/>
      <c r="Z67" s="80"/>
      <c r="AA67" s="80"/>
    </row>
    <row r="68" spans="1:32" s="159" customFormat="1" ht="19.5" customHeight="1" x14ac:dyDescent="0.35">
      <c r="A68" s="138"/>
      <c r="B68" s="115"/>
      <c r="C68" s="662" t="s">
        <v>135</v>
      </c>
      <c r="D68" s="855"/>
      <c r="E68" s="862"/>
      <c r="F68" s="711"/>
      <c r="G68" s="862"/>
      <c r="H68" s="886"/>
      <c r="I68" s="887"/>
      <c r="J68" s="119"/>
      <c r="K68" s="855"/>
      <c r="L68" s="862"/>
      <c r="M68" s="829"/>
      <c r="N68" s="923">
        <f>K68*M68</f>
        <v>0</v>
      </c>
      <c r="O68" s="923"/>
      <c r="P68" s="119"/>
      <c r="Q68" s="854">
        <f>$G$54</f>
        <v>0</v>
      </c>
      <c r="R68" s="956"/>
      <c r="S68" s="956"/>
      <c r="T68" s="862"/>
      <c r="U68" s="343" t="s">
        <v>52</v>
      </c>
      <c r="V68" s="328"/>
      <c r="W68" s="158"/>
      <c r="X68"/>
      <c r="Y68"/>
      <c r="Z68"/>
      <c r="AA68"/>
    </row>
    <row r="69" spans="1:32" s="475" customFormat="1" ht="11.15" customHeight="1" x14ac:dyDescent="0.35">
      <c r="A69" s="166"/>
      <c r="B69" s="472"/>
      <c r="C69" s="801"/>
      <c r="D69" s="807"/>
      <c r="E69" s="803"/>
      <c r="F69" s="862"/>
      <c r="G69" s="862"/>
      <c r="H69" s="804"/>
      <c r="K69" s="804"/>
      <c r="L69" s="862"/>
      <c r="N69" s="803"/>
      <c r="O69" s="660"/>
      <c r="Q69" s="854"/>
      <c r="R69" s="957"/>
      <c r="S69" s="957"/>
      <c r="T69" s="803"/>
      <c r="U69" s="805"/>
      <c r="X69" s="806"/>
      <c r="Y69" s="806"/>
      <c r="Z69" s="806"/>
      <c r="AA69" s="806"/>
    </row>
    <row r="70" spans="1:32" s="159" customFormat="1" ht="19.5" customHeight="1" x14ac:dyDescent="0.35">
      <c r="A70" s="138"/>
      <c r="B70" s="115"/>
      <c r="C70" s="662" t="s">
        <v>157</v>
      </c>
      <c r="D70" s="855"/>
      <c r="E70" s="862"/>
      <c r="F70" s="711"/>
      <c r="G70" s="862"/>
      <c r="H70" s="886"/>
      <c r="I70" s="887"/>
      <c r="J70" s="119"/>
      <c r="K70" s="855"/>
      <c r="L70" s="862"/>
      <c r="M70" s="829"/>
      <c r="N70" s="923">
        <f>K70*M70</f>
        <v>0</v>
      </c>
      <c r="O70" s="923"/>
      <c r="P70" s="119"/>
      <c r="Q70" s="854">
        <f>$G$54</f>
        <v>0</v>
      </c>
      <c r="R70" s="956"/>
      <c r="S70" s="956"/>
      <c r="T70" s="862"/>
      <c r="U70" s="343" t="s">
        <v>52</v>
      </c>
      <c r="V70" s="328"/>
      <c r="W70" s="158"/>
      <c r="X70"/>
      <c r="Y70"/>
      <c r="Z70"/>
      <c r="AA70"/>
    </row>
    <row r="71" spans="1:32" s="159" customFormat="1" ht="18.649999999999999" customHeight="1" x14ac:dyDescent="0.35">
      <c r="A71" s="862"/>
      <c r="B71" s="862"/>
      <c r="C71" s="862"/>
      <c r="D71" s="862"/>
      <c r="E71" s="862"/>
      <c r="F71" s="862"/>
      <c r="G71" s="862"/>
      <c r="H71" s="862"/>
      <c r="I71" s="862"/>
      <c r="J71" s="862"/>
      <c r="K71" s="862"/>
      <c r="L71" s="862"/>
      <c r="M71" s="862"/>
      <c r="N71" s="862"/>
      <c r="O71" s="862"/>
      <c r="P71" s="862"/>
      <c r="Q71" s="862"/>
      <c r="R71" s="862"/>
      <c r="S71" s="862"/>
      <c r="T71" s="862"/>
      <c r="U71" s="344" t="str">
        <f>IF(G307="X",D307,"")</f>
        <v/>
      </c>
      <c r="V71" s="343"/>
      <c r="W71" s="343"/>
      <c r="X71" s="328"/>
      <c r="Y71" s="158"/>
      <c r="Z71"/>
      <c r="AA71"/>
      <c r="AB71"/>
      <c r="AC71"/>
    </row>
    <row r="72" spans="1:32" s="129" customFormat="1" ht="25" customHeight="1" thickBot="1" x14ac:dyDescent="0.4">
      <c r="A72" s="138"/>
      <c r="B72" s="115"/>
      <c r="C72" s="382"/>
      <c r="D72" s="938" t="s">
        <v>158</v>
      </c>
      <c r="E72" s="938"/>
      <c r="F72" s="938"/>
      <c r="G72" s="938"/>
      <c r="H72" s="938"/>
      <c r="I72" s="938"/>
      <c r="J72" s="862"/>
      <c r="K72" s="862"/>
      <c r="L72" s="862"/>
      <c r="M72" s="862"/>
      <c r="N72" s="862"/>
      <c r="O72" s="862"/>
      <c r="P72" s="862"/>
      <c r="Q72" s="862"/>
      <c r="R72" s="862"/>
      <c r="S72" s="862"/>
      <c r="T72" s="380"/>
      <c r="U72" s="331"/>
      <c r="V72" s="331"/>
      <c r="W72" s="331"/>
      <c r="X72" s="331"/>
      <c r="Z72"/>
      <c r="AA72"/>
      <c r="AB72"/>
      <c r="AC72"/>
    </row>
    <row r="73" spans="1:32" s="97" customFormat="1" ht="53.15" customHeight="1" thickTop="1" x14ac:dyDescent="0.35">
      <c r="A73" s="138"/>
      <c r="B73" s="115"/>
      <c r="C73" s="382"/>
      <c r="D73" s="865"/>
      <c r="E73" s="899"/>
      <c r="F73" s="899"/>
      <c r="G73" s="899"/>
      <c r="H73" s="899"/>
      <c r="I73" s="899"/>
      <c r="J73" s="899"/>
      <c r="K73" s="899"/>
      <c r="L73" s="899"/>
      <c r="M73" s="899"/>
      <c r="N73" s="899"/>
      <c r="O73" s="899"/>
      <c r="P73" s="899"/>
      <c r="Q73" s="866"/>
      <c r="R73" s="862"/>
      <c r="S73" s="862"/>
      <c r="T73" s="380"/>
      <c r="U73" s="341"/>
      <c r="V73" s="341"/>
      <c r="W73" s="341"/>
      <c r="X73" s="341"/>
      <c r="Y73" s="96"/>
      <c r="Z73"/>
      <c r="AA73"/>
      <c r="AB73"/>
      <c r="AC73"/>
    </row>
    <row r="74" spans="1:32" s="159" customFormat="1" ht="82" customHeight="1" x14ac:dyDescent="0.35">
      <c r="A74" s="862"/>
      <c r="B74" s="862"/>
      <c r="C74" s="862"/>
      <c r="D74" s="885" t="s">
        <v>159</v>
      </c>
      <c r="E74" s="885"/>
      <c r="F74" s="885"/>
      <c r="G74" s="885"/>
      <c r="H74" s="885"/>
      <c r="I74" s="885"/>
      <c r="J74" s="885"/>
      <c r="K74" s="885"/>
      <c r="L74" s="885"/>
      <c r="M74" s="885"/>
      <c r="N74" s="862"/>
      <c r="O74" s="862"/>
      <c r="P74" s="862"/>
      <c r="Q74" s="862"/>
      <c r="R74" s="889" t="s">
        <v>160</v>
      </c>
      <c r="S74" s="889"/>
      <c r="T74" s="862"/>
      <c r="U74" s="344"/>
      <c r="V74" s="343"/>
      <c r="W74" s="343"/>
      <c r="X74" s="328"/>
      <c r="Y74" s="158"/>
      <c r="Z74"/>
      <c r="AA74"/>
      <c r="AB74"/>
      <c r="AC74"/>
    </row>
    <row r="75" spans="1:32" s="159" customFormat="1" ht="28" customHeight="1" x14ac:dyDescent="0.35">
      <c r="A75" s="862"/>
      <c r="B75" s="862"/>
      <c r="C75" s="862"/>
      <c r="D75" s="849" t="s">
        <v>161</v>
      </c>
      <c r="E75" s="896"/>
      <c r="F75" s="896"/>
      <c r="G75" s="888" t="s">
        <v>162</v>
      </c>
      <c r="H75" s="888"/>
      <c r="I75" s="862"/>
      <c r="J75" s="888" t="s">
        <v>163</v>
      </c>
      <c r="K75" s="888"/>
      <c r="L75" s="119"/>
      <c r="M75" s="889" t="s">
        <v>164</v>
      </c>
      <c r="N75" s="889"/>
      <c r="O75" s="862"/>
      <c r="P75" s="862"/>
      <c r="Q75" s="862"/>
      <c r="R75" s="889"/>
      <c r="S75" s="889"/>
      <c r="T75" s="862"/>
      <c r="U75" s="862"/>
      <c r="V75" s="862"/>
      <c r="W75" s="862"/>
      <c r="X75" s="344"/>
      <c r="Y75" s="343"/>
      <c r="Z75" s="343"/>
      <c r="AA75" s="328"/>
      <c r="AB75" s="158"/>
      <c r="AC75"/>
      <c r="AD75"/>
      <c r="AE75"/>
      <c r="AF75"/>
    </row>
    <row r="76" spans="1:32" s="159" customFormat="1" ht="19.5" customHeight="1" x14ac:dyDescent="0.35">
      <c r="A76" s="862"/>
      <c r="B76" s="862"/>
      <c r="C76" s="662" t="s">
        <v>59</v>
      </c>
      <c r="D76" s="862">
        <f>$D58</f>
        <v>0</v>
      </c>
      <c r="E76" s="862"/>
      <c r="F76" s="862"/>
      <c r="G76" s="886"/>
      <c r="H76" s="887"/>
      <c r="I76" s="862"/>
      <c r="J76" s="886"/>
      <c r="K76" s="887"/>
      <c r="L76" s="119"/>
      <c r="M76" s="900">
        <f>N58*(1+(J76/100))-N58</f>
        <v>0</v>
      </c>
      <c r="N76" s="900"/>
      <c r="O76" s="854">
        <f t="shared" ref="O76:O82" si="0">$G$54</f>
        <v>0</v>
      </c>
      <c r="P76" s="862"/>
      <c r="Q76" s="862"/>
      <c r="R76" s="868"/>
      <c r="S76" s="868"/>
      <c r="T76" s="862"/>
      <c r="U76" s="862"/>
      <c r="V76" s="862"/>
      <c r="W76" s="862"/>
      <c r="X76" s="344"/>
      <c r="Y76" s="343"/>
      <c r="Z76" s="343"/>
      <c r="AA76" s="328"/>
      <c r="AB76" s="158"/>
      <c r="AC76"/>
      <c r="AD76"/>
      <c r="AE76"/>
      <c r="AF76"/>
    </row>
    <row r="77" spans="1:32" s="159" customFormat="1" ht="19.5" customHeight="1" x14ac:dyDescent="0.35">
      <c r="A77" s="862"/>
      <c r="B77" s="862"/>
      <c r="C77" s="662" t="s">
        <v>60</v>
      </c>
      <c r="D77" s="862">
        <f>$D60</f>
        <v>0</v>
      </c>
      <c r="E77" s="862"/>
      <c r="F77" s="862"/>
      <c r="G77" s="886"/>
      <c r="H77" s="887"/>
      <c r="I77" s="862"/>
      <c r="J77" s="886"/>
      <c r="K77" s="887"/>
      <c r="L77" s="119"/>
      <c r="M77" s="900">
        <f>N60*(1+(J77/100))-N60</f>
        <v>0</v>
      </c>
      <c r="N77" s="900"/>
      <c r="O77" s="854">
        <f t="shared" si="0"/>
        <v>0</v>
      </c>
      <c r="P77" s="862"/>
      <c r="Q77" s="862"/>
      <c r="R77" s="868"/>
      <c r="S77" s="868"/>
      <c r="T77" s="862"/>
      <c r="U77" s="862"/>
      <c r="V77" s="862"/>
      <c r="W77" s="862"/>
      <c r="X77" s="344"/>
      <c r="Y77" s="343"/>
      <c r="Z77" s="343"/>
      <c r="AA77" s="328"/>
      <c r="AB77" s="158"/>
      <c r="AC77"/>
      <c r="AD77"/>
      <c r="AE77"/>
      <c r="AF77"/>
    </row>
    <row r="78" spans="1:32" s="159" customFormat="1" ht="19.5" customHeight="1" x14ac:dyDescent="0.35">
      <c r="A78" s="862"/>
      <c r="B78" s="862"/>
      <c r="C78" s="662" t="s">
        <v>61</v>
      </c>
      <c r="D78" s="862">
        <f>$D62</f>
        <v>0</v>
      </c>
      <c r="E78" s="862"/>
      <c r="F78" s="862"/>
      <c r="G78" s="886"/>
      <c r="H78" s="887"/>
      <c r="I78" s="862"/>
      <c r="J78" s="886"/>
      <c r="K78" s="887"/>
      <c r="L78" s="119"/>
      <c r="M78" s="900">
        <f>N62*(1+(J78/100))-N62</f>
        <v>0</v>
      </c>
      <c r="N78" s="900"/>
      <c r="O78" s="854">
        <f t="shared" si="0"/>
        <v>0</v>
      </c>
      <c r="P78" s="862"/>
      <c r="Q78" s="862"/>
      <c r="R78" s="868"/>
      <c r="S78" s="868"/>
      <c r="T78" s="862"/>
      <c r="U78" s="862"/>
      <c r="V78" s="862"/>
      <c r="W78" s="862"/>
      <c r="X78" s="344"/>
      <c r="Y78" s="343"/>
      <c r="Z78" s="343"/>
      <c r="AA78" s="328"/>
      <c r="AB78" s="158"/>
      <c r="AC78"/>
      <c r="AD78"/>
      <c r="AE78"/>
      <c r="AF78"/>
    </row>
    <row r="79" spans="1:32" s="159" customFormat="1" ht="19.5" customHeight="1" x14ac:dyDescent="0.35">
      <c r="A79" s="862"/>
      <c r="B79" s="862"/>
      <c r="C79" s="662" t="s">
        <v>62</v>
      </c>
      <c r="D79" s="862">
        <f>$D64</f>
        <v>0</v>
      </c>
      <c r="E79" s="862"/>
      <c r="F79" s="862"/>
      <c r="G79" s="886"/>
      <c r="H79" s="887"/>
      <c r="I79" s="862"/>
      <c r="J79" s="886"/>
      <c r="K79" s="887"/>
      <c r="L79" s="119"/>
      <c r="M79" s="900">
        <f>N64*(1+(J79/100))-N64</f>
        <v>0</v>
      </c>
      <c r="N79" s="900"/>
      <c r="O79" s="854">
        <f t="shared" si="0"/>
        <v>0</v>
      </c>
      <c r="P79" s="862"/>
      <c r="Q79" s="862"/>
      <c r="R79" s="868"/>
      <c r="S79" s="868"/>
      <c r="T79" s="862"/>
      <c r="U79" s="862"/>
      <c r="V79" s="862"/>
      <c r="W79" s="862"/>
      <c r="X79" s="344"/>
      <c r="Y79" s="343"/>
      <c r="Z79" s="343"/>
      <c r="AA79" s="328"/>
      <c r="AB79" s="158"/>
      <c r="AC79"/>
      <c r="AD79"/>
      <c r="AE79"/>
      <c r="AF79"/>
    </row>
    <row r="80" spans="1:32" s="159" customFormat="1" ht="19.5" customHeight="1" x14ac:dyDescent="0.35">
      <c r="A80" s="862"/>
      <c r="B80" s="862"/>
      <c r="C80" s="662" t="s">
        <v>64</v>
      </c>
      <c r="D80" s="862">
        <f>$D66</f>
        <v>0</v>
      </c>
      <c r="E80" s="862"/>
      <c r="F80" s="862"/>
      <c r="G80" s="886"/>
      <c r="H80" s="887"/>
      <c r="I80" s="862"/>
      <c r="J80" s="886"/>
      <c r="K80" s="887"/>
      <c r="L80" s="119"/>
      <c r="M80" s="900">
        <f>N66*(1+(J80/100))-N66</f>
        <v>0</v>
      </c>
      <c r="N80" s="900"/>
      <c r="O80" s="854">
        <f t="shared" si="0"/>
        <v>0</v>
      </c>
      <c r="P80" s="862"/>
      <c r="Q80" s="862"/>
      <c r="R80" s="868"/>
      <c r="S80" s="868"/>
      <c r="T80" s="862"/>
      <c r="U80" s="862"/>
      <c r="V80" s="862"/>
      <c r="W80" s="862"/>
      <c r="X80" s="344"/>
      <c r="Y80" s="343"/>
      <c r="Z80" s="343"/>
      <c r="AA80" s="328"/>
      <c r="AB80" s="158"/>
      <c r="AC80"/>
      <c r="AD80"/>
      <c r="AE80"/>
      <c r="AF80"/>
    </row>
    <row r="81" spans="1:32" s="159" customFormat="1" ht="19.5" customHeight="1" x14ac:dyDescent="0.35">
      <c r="A81" s="862"/>
      <c r="B81" s="862"/>
      <c r="C81" s="662" t="s">
        <v>135</v>
      </c>
      <c r="D81" s="794">
        <f>$D68</f>
        <v>0</v>
      </c>
      <c r="E81" s="862"/>
      <c r="F81" s="862"/>
      <c r="G81" s="886"/>
      <c r="H81" s="887"/>
      <c r="I81" s="862"/>
      <c r="J81" s="886"/>
      <c r="K81" s="887"/>
      <c r="L81" s="119"/>
      <c r="M81" s="900">
        <f>N68*(1+(J81/100))-N68</f>
        <v>0</v>
      </c>
      <c r="N81" s="900"/>
      <c r="O81" s="854">
        <f t="shared" si="0"/>
        <v>0</v>
      </c>
      <c r="P81" s="862"/>
      <c r="Q81" s="862"/>
      <c r="R81" s="868"/>
      <c r="S81" s="868"/>
      <c r="T81" s="862"/>
      <c r="U81" s="862"/>
      <c r="V81" s="862"/>
      <c r="W81" s="862"/>
      <c r="X81" s="344"/>
      <c r="Y81" s="343"/>
      <c r="Z81" s="343"/>
      <c r="AA81" s="328"/>
      <c r="AB81" s="158"/>
      <c r="AC81"/>
      <c r="AD81"/>
      <c r="AE81"/>
      <c r="AF81"/>
    </row>
    <row r="82" spans="1:32" s="159" customFormat="1" ht="19.5" customHeight="1" x14ac:dyDescent="0.35">
      <c r="A82" s="862"/>
      <c r="B82" s="862"/>
      <c r="C82" s="662" t="s">
        <v>157</v>
      </c>
      <c r="D82" s="794">
        <f>$D70</f>
        <v>0</v>
      </c>
      <c r="E82" s="862"/>
      <c r="F82" s="862"/>
      <c r="G82" s="886"/>
      <c r="H82" s="887"/>
      <c r="I82" s="862"/>
      <c r="J82" s="886"/>
      <c r="K82" s="887"/>
      <c r="L82" s="119"/>
      <c r="M82" s="900">
        <f>N70*(1+(J82/100))-N70</f>
        <v>0</v>
      </c>
      <c r="N82" s="900"/>
      <c r="O82" s="854">
        <f t="shared" si="0"/>
        <v>0</v>
      </c>
      <c r="P82" s="862"/>
      <c r="Q82" s="862"/>
      <c r="R82" s="868"/>
      <c r="S82" s="868"/>
      <c r="T82" s="862"/>
      <c r="U82" s="862"/>
      <c r="V82" s="862"/>
      <c r="W82" s="862"/>
      <c r="X82" s="344"/>
      <c r="Y82" s="343"/>
      <c r="Z82" s="343"/>
      <c r="AA82" s="328"/>
      <c r="AB82" s="158"/>
      <c r="AC82"/>
      <c r="AD82"/>
      <c r="AE82"/>
      <c r="AF82"/>
    </row>
    <row r="83" spans="1:32" s="159" customFormat="1" ht="12.75" customHeight="1" x14ac:dyDescent="0.35">
      <c r="A83" s="862"/>
      <c r="B83" s="862"/>
      <c r="C83" s="862"/>
      <c r="D83" s="862"/>
      <c r="E83" s="862"/>
      <c r="F83" s="862"/>
      <c r="G83" s="862"/>
      <c r="H83" s="862"/>
      <c r="I83" s="862"/>
      <c r="J83" s="862"/>
      <c r="K83" s="862"/>
      <c r="L83" s="799"/>
      <c r="M83" s="862"/>
      <c r="N83" s="862"/>
      <c r="O83" s="862"/>
      <c r="P83" s="862"/>
      <c r="Q83" s="862"/>
      <c r="R83" s="862"/>
      <c r="S83" s="862"/>
      <c r="T83" s="862"/>
      <c r="U83" s="344"/>
      <c r="V83" s="343"/>
      <c r="W83" s="343"/>
      <c r="X83" s="328"/>
      <c r="Y83" s="158"/>
      <c r="Z83"/>
      <c r="AA83"/>
      <c r="AB83"/>
      <c r="AC83"/>
    </row>
    <row r="84" spans="1:32" s="129" customFormat="1" ht="14.25" customHeight="1" thickBot="1" x14ac:dyDescent="0.4">
      <c r="A84" s="138"/>
      <c r="B84" s="115"/>
      <c r="C84" s="382"/>
      <c r="D84" s="938" t="s">
        <v>158</v>
      </c>
      <c r="E84" s="938"/>
      <c r="F84" s="938"/>
      <c r="G84" s="938"/>
      <c r="H84" s="938"/>
      <c r="I84" s="938"/>
      <c r="J84" s="862"/>
      <c r="K84" s="862"/>
      <c r="L84" s="799"/>
      <c r="M84" s="862"/>
      <c r="N84" s="862"/>
      <c r="O84" s="862"/>
      <c r="P84" s="862"/>
      <c r="Q84" s="862"/>
      <c r="R84" s="862"/>
      <c r="S84" s="862"/>
      <c r="T84" s="380"/>
      <c r="U84" s="331"/>
      <c r="V84" s="331"/>
      <c r="W84" s="331"/>
      <c r="X84" s="331"/>
      <c r="Z84"/>
      <c r="AA84"/>
      <c r="AB84"/>
      <c r="AC84"/>
    </row>
    <row r="85" spans="1:32" s="97" customFormat="1" ht="36" customHeight="1" thickTop="1" x14ac:dyDescent="0.35">
      <c r="A85" s="138"/>
      <c r="B85" s="115"/>
      <c r="C85" s="382"/>
      <c r="D85" s="865"/>
      <c r="E85" s="899"/>
      <c r="F85" s="899"/>
      <c r="G85" s="899"/>
      <c r="H85" s="899"/>
      <c r="I85" s="899"/>
      <c r="J85" s="899"/>
      <c r="K85" s="899"/>
      <c r="L85" s="899"/>
      <c r="M85" s="899"/>
      <c r="N85" s="899"/>
      <c r="O85" s="899"/>
      <c r="P85" s="899"/>
      <c r="Q85" s="866"/>
      <c r="R85" s="862"/>
      <c r="S85" s="862"/>
      <c r="T85" s="380"/>
      <c r="U85" s="341"/>
      <c r="V85" s="341"/>
      <c r="W85" s="341"/>
      <c r="X85" s="341"/>
      <c r="Y85" s="96"/>
      <c r="Z85"/>
      <c r="AA85"/>
      <c r="AB85"/>
      <c r="AC85"/>
    </row>
    <row r="86" spans="1:32" s="159" customFormat="1" ht="18" customHeight="1" x14ac:dyDescent="0.35">
      <c r="A86" s="138"/>
      <c r="B86" s="115"/>
      <c r="C86" s="382"/>
      <c r="D86" s="653"/>
      <c r="E86" s="653"/>
      <c r="F86" s="654"/>
      <c r="G86" s="862"/>
      <c r="H86" s="862"/>
      <c r="I86" s="862"/>
      <c r="J86" s="862"/>
      <c r="K86" s="862"/>
      <c r="L86" s="862"/>
      <c r="M86" s="862"/>
      <c r="N86" s="862"/>
      <c r="O86" s="862"/>
      <c r="P86" s="862"/>
      <c r="Q86" s="862"/>
      <c r="R86" s="862"/>
      <c r="S86" s="862"/>
      <c r="T86" s="380"/>
      <c r="U86" s="343" t="str">
        <f>CONCATENATE(U109,W109,U110,W110,U111,W111,U112,W112,U113,W113,U114)</f>
        <v xml:space="preserve">; ; ; ; </v>
      </c>
      <c r="V86" s="328"/>
      <c r="W86" s="328"/>
      <c r="X86" s="328"/>
      <c r="Y86" s="158"/>
      <c r="Z86"/>
      <c r="AA86"/>
      <c r="AB86"/>
      <c r="AC86"/>
    </row>
    <row r="87" spans="1:32" s="119" customFormat="1" ht="19.5" customHeight="1" x14ac:dyDescent="0.35">
      <c r="A87" s="138"/>
      <c r="B87" s="115"/>
      <c r="C87" s="379" t="s">
        <v>165</v>
      </c>
      <c r="D87" s="830" t="s">
        <v>166</v>
      </c>
      <c r="E87" s="811"/>
      <c r="H87" s="811"/>
      <c r="I87" s="811"/>
      <c r="J87" s="811"/>
      <c r="K87" s="812"/>
      <c r="L87" s="813"/>
      <c r="M87" s="652"/>
      <c r="N87" s="652"/>
      <c r="O87" s="652"/>
      <c r="P87" s="652"/>
      <c r="Q87" s="652"/>
      <c r="R87" s="799"/>
      <c r="S87" s="799"/>
      <c r="T87" s="799"/>
      <c r="W87" s="80"/>
      <c r="X87" s="80"/>
      <c r="Y87" s="80"/>
      <c r="Z87" s="80"/>
    </row>
    <row r="88" spans="1:32" s="119" customFormat="1" ht="133.5" customHeight="1" x14ac:dyDescent="0.35">
      <c r="A88" s="138"/>
      <c r="B88" s="115"/>
      <c r="C88" s="379"/>
      <c r="D88" s="885" t="s">
        <v>167</v>
      </c>
      <c r="E88" s="885"/>
      <c r="F88" s="885"/>
      <c r="G88" s="885"/>
      <c r="H88" s="885"/>
      <c r="I88" s="885"/>
      <c r="J88" s="885"/>
      <c r="K88" s="885"/>
      <c r="L88" s="885"/>
      <c r="M88" s="885"/>
      <c r="N88" s="885"/>
      <c r="O88" s="885"/>
      <c r="P88" s="885"/>
      <c r="Q88" s="885"/>
      <c r="R88" s="885"/>
      <c r="S88" s="799"/>
      <c r="T88" s="799"/>
      <c r="W88" s="80"/>
      <c r="X88" s="80"/>
      <c r="Y88" s="80"/>
      <c r="Z88" s="80"/>
    </row>
    <row r="89" spans="1:32" s="159" customFormat="1" ht="41.15" customHeight="1" x14ac:dyDescent="0.35">
      <c r="A89" s="138"/>
      <c r="B89" s="115"/>
      <c r="C89" s="862"/>
      <c r="D89" s="831" t="s">
        <v>168</v>
      </c>
      <c r="E89" s="862"/>
      <c r="F89" s="783" t="s">
        <v>151</v>
      </c>
      <c r="G89" s="862"/>
      <c r="H89" s="888" t="s">
        <v>152</v>
      </c>
      <c r="I89" s="888"/>
      <c r="J89" s="119"/>
      <c r="K89" s="849" t="s">
        <v>153</v>
      </c>
      <c r="L89" s="862"/>
      <c r="M89" s="828" t="s">
        <v>154</v>
      </c>
      <c r="N89" s="862"/>
      <c r="O89" s="712" t="s">
        <v>155</v>
      </c>
      <c r="P89" s="663"/>
      <c r="Q89" s="862"/>
      <c r="R89" s="889" t="s">
        <v>169</v>
      </c>
      <c r="S89" s="889"/>
      <c r="T89" s="862"/>
      <c r="U89" s="343" t="s">
        <v>52</v>
      </c>
      <c r="V89" s="328"/>
      <c r="W89" s="158"/>
      <c r="X89"/>
      <c r="Y89"/>
      <c r="Z89"/>
      <c r="AA89"/>
    </row>
    <row r="90" spans="1:32" s="159" customFormat="1" ht="19.5" customHeight="1" x14ac:dyDescent="0.35">
      <c r="A90" s="138"/>
      <c r="B90" s="115"/>
      <c r="C90" s="662" t="s">
        <v>59</v>
      </c>
      <c r="D90" s="855"/>
      <c r="E90" s="862"/>
      <c r="F90" s="711"/>
      <c r="G90" s="862"/>
      <c r="H90" s="886"/>
      <c r="I90" s="887"/>
      <c r="J90" s="119"/>
      <c r="K90" s="855"/>
      <c r="L90" s="862"/>
      <c r="M90" s="829"/>
      <c r="N90" s="924">
        <f>K90*M90</f>
        <v>0</v>
      </c>
      <c r="O90" s="924"/>
      <c r="P90" s="119"/>
      <c r="Q90" s="854">
        <f>$G$54</f>
        <v>0</v>
      </c>
      <c r="R90" s="868"/>
      <c r="S90" s="868"/>
      <c r="T90" s="862"/>
      <c r="U90" s="343" t="s">
        <v>52</v>
      </c>
      <c r="V90" s="328"/>
      <c r="W90" s="158"/>
      <c r="X90"/>
      <c r="Y90"/>
      <c r="Z90"/>
      <c r="AA90"/>
    </row>
    <row r="91" spans="1:32" s="475" customFormat="1" ht="11.15" customHeight="1" x14ac:dyDescent="0.35">
      <c r="A91" s="166"/>
      <c r="B91" s="472"/>
      <c r="C91" s="801"/>
      <c r="D91" s="802"/>
      <c r="E91" s="803"/>
      <c r="F91" s="862"/>
      <c r="G91" s="862"/>
      <c r="H91" s="804"/>
      <c r="K91" s="804"/>
      <c r="L91" s="862"/>
      <c r="N91" s="803"/>
      <c r="O91" s="796"/>
      <c r="Q91" s="854"/>
      <c r="R91" s="896"/>
      <c r="S91" s="896"/>
      <c r="T91" s="803"/>
      <c r="U91" s="805"/>
      <c r="X91" s="806"/>
      <c r="Y91" s="806"/>
      <c r="Z91" s="806"/>
      <c r="AA91" s="806"/>
    </row>
    <row r="92" spans="1:32" s="159" customFormat="1" ht="19.5" customHeight="1" x14ac:dyDescent="0.35">
      <c r="A92" s="138"/>
      <c r="B92" s="115"/>
      <c r="C92" s="662" t="s">
        <v>60</v>
      </c>
      <c r="D92" s="855"/>
      <c r="E92" s="862"/>
      <c r="F92" s="711"/>
      <c r="G92" s="862"/>
      <c r="H92" s="886"/>
      <c r="I92" s="887"/>
      <c r="J92" s="119"/>
      <c r="K92" s="855"/>
      <c r="L92" s="862"/>
      <c r="M92" s="829"/>
      <c r="N92" s="923">
        <f>K92*M92</f>
        <v>0</v>
      </c>
      <c r="O92" s="923"/>
      <c r="P92" s="119"/>
      <c r="Q92" s="854">
        <f>$G$54</f>
        <v>0</v>
      </c>
      <c r="R92" s="868"/>
      <c r="S92" s="868"/>
      <c r="T92" s="862"/>
      <c r="U92" s="343"/>
      <c r="V92" s="328"/>
      <c r="W92" s="158"/>
      <c r="X92"/>
      <c r="Y92"/>
      <c r="Z92"/>
      <c r="AA92"/>
    </row>
    <row r="93" spans="1:32" s="475" customFormat="1" ht="11.15" customHeight="1" x14ac:dyDescent="0.35">
      <c r="A93" s="166"/>
      <c r="B93" s="472"/>
      <c r="C93" s="801"/>
      <c r="D93" s="802"/>
      <c r="E93" s="803"/>
      <c r="F93" s="862"/>
      <c r="G93" s="862"/>
      <c r="H93" s="804"/>
      <c r="K93" s="804"/>
      <c r="L93" s="862"/>
      <c r="N93" s="803"/>
      <c r="O93" s="660"/>
      <c r="Q93" s="854"/>
      <c r="R93" s="896"/>
      <c r="S93" s="896"/>
      <c r="T93" s="803"/>
      <c r="U93" s="805"/>
      <c r="X93" s="806"/>
      <c r="Y93" s="806"/>
      <c r="Z93" s="806"/>
      <c r="AA93" s="806"/>
    </row>
    <row r="94" spans="1:32" s="159" customFormat="1" ht="19.5" customHeight="1" x14ac:dyDescent="0.35">
      <c r="A94" s="138"/>
      <c r="B94" s="115"/>
      <c r="C94" s="662" t="s">
        <v>61</v>
      </c>
      <c r="D94" s="855"/>
      <c r="E94" s="862"/>
      <c r="F94" s="711"/>
      <c r="G94" s="862"/>
      <c r="H94" s="886"/>
      <c r="I94" s="887"/>
      <c r="J94" s="119"/>
      <c r="K94" s="855"/>
      <c r="L94" s="862"/>
      <c r="M94" s="829"/>
      <c r="N94" s="923">
        <f>K94*M94</f>
        <v>0</v>
      </c>
      <c r="O94" s="923"/>
      <c r="P94" s="119"/>
      <c r="Q94" s="854">
        <f>$G$54</f>
        <v>0</v>
      </c>
      <c r="R94" s="868"/>
      <c r="S94" s="868"/>
      <c r="T94" s="862"/>
      <c r="U94" s="343"/>
      <c r="V94" s="328"/>
      <c r="W94" s="158"/>
      <c r="X94"/>
      <c r="Y94"/>
      <c r="Z94"/>
      <c r="AA94"/>
    </row>
    <row r="95" spans="1:32" s="475" customFormat="1" ht="11.15" customHeight="1" x14ac:dyDescent="0.35">
      <c r="A95" s="166"/>
      <c r="B95" s="472"/>
      <c r="C95" s="801"/>
      <c r="D95" s="802"/>
      <c r="E95" s="803"/>
      <c r="F95" s="862"/>
      <c r="G95" s="862"/>
      <c r="H95" s="804"/>
      <c r="K95" s="804"/>
      <c r="L95" s="862"/>
      <c r="N95" s="803"/>
      <c r="O95" s="660"/>
      <c r="Q95" s="854"/>
      <c r="R95" s="896"/>
      <c r="S95" s="896"/>
      <c r="T95" s="803"/>
      <c r="U95" s="805"/>
      <c r="X95" s="806"/>
      <c r="Y95" s="806"/>
      <c r="Z95" s="806"/>
      <c r="AA95" s="806"/>
    </row>
    <row r="96" spans="1:32" s="159" customFormat="1" ht="19.5" customHeight="1" x14ac:dyDescent="0.35">
      <c r="A96" s="138"/>
      <c r="B96" s="115"/>
      <c r="C96" s="662" t="s">
        <v>62</v>
      </c>
      <c r="D96" s="855"/>
      <c r="E96" s="862"/>
      <c r="F96" s="711"/>
      <c r="G96" s="862"/>
      <c r="H96" s="886"/>
      <c r="I96" s="887"/>
      <c r="J96" s="119"/>
      <c r="K96" s="855"/>
      <c r="L96" s="862"/>
      <c r="M96" s="829"/>
      <c r="N96" s="923">
        <f>K96*M96</f>
        <v>0</v>
      </c>
      <c r="O96" s="923"/>
      <c r="P96" s="119"/>
      <c r="Q96" s="854">
        <f>$G$54</f>
        <v>0</v>
      </c>
      <c r="R96" s="868"/>
      <c r="S96" s="868"/>
      <c r="T96" s="862"/>
      <c r="U96" s="343" t="s">
        <v>52</v>
      </c>
      <c r="V96" s="328"/>
      <c r="W96" s="158"/>
      <c r="X96"/>
      <c r="Y96"/>
      <c r="Z96"/>
      <c r="AA96"/>
    </row>
    <row r="97" spans="1:29" s="475" customFormat="1" ht="11.15" customHeight="1" x14ac:dyDescent="0.35">
      <c r="A97" s="166"/>
      <c r="B97" s="472"/>
      <c r="C97" s="801"/>
      <c r="D97" s="802"/>
      <c r="E97" s="803"/>
      <c r="F97" s="783"/>
      <c r="G97" s="862"/>
      <c r="H97" s="804"/>
      <c r="K97" s="804"/>
      <c r="L97" s="862"/>
      <c r="N97" s="803"/>
      <c r="O97" s="660"/>
      <c r="Q97" s="854"/>
      <c r="R97" s="896"/>
      <c r="S97" s="896"/>
      <c r="T97" s="803"/>
      <c r="U97" s="805"/>
      <c r="X97" s="806"/>
      <c r="Y97" s="806"/>
      <c r="Z97" s="806"/>
      <c r="AA97" s="806"/>
    </row>
    <row r="98" spans="1:29" s="159" customFormat="1" ht="19.5" customHeight="1" x14ac:dyDescent="0.35">
      <c r="A98" s="138"/>
      <c r="B98" s="115"/>
      <c r="C98" s="662" t="s">
        <v>64</v>
      </c>
      <c r="D98" s="855"/>
      <c r="E98" s="862"/>
      <c r="F98" s="711"/>
      <c r="G98" s="862"/>
      <c r="H98" s="886"/>
      <c r="I98" s="887"/>
      <c r="J98" s="119"/>
      <c r="K98" s="855"/>
      <c r="L98" s="862"/>
      <c r="M98" s="829"/>
      <c r="N98" s="923">
        <f>K98*M98</f>
        <v>0</v>
      </c>
      <c r="O98" s="923"/>
      <c r="P98" s="119"/>
      <c r="Q98" s="854">
        <f>$G$54</f>
        <v>0</v>
      </c>
      <c r="R98" s="868"/>
      <c r="S98" s="868"/>
      <c r="T98" s="862"/>
      <c r="U98" s="343" t="s">
        <v>52</v>
      </c>
      <c r="V98" s="328"/>
      <c r="W98" s="158"/>
      <c r="X98"/>
      <c r="Y98"/>
      <c r="Z98"/>
      <c r="AA98"/>
    </row>
    <row r="99" spans="1:29" s="119" customFormat="1" ht="24" customHeight="1" x14ac:dyDescent="0.35">
      <c r="A99" s="138"/>
      <c r="B99" s="115"/>
      <c r="C99" s="798"/>
      <c r="D99" s="810" t="s">
        <v>156</v>
      </c>
      <c r="E99" s="799"/>
      <c r="F99" s="862"/>
      <c r="G99" s="862"/>
      <c r="H99" s="808"/>
      <c r="K99" s="808"/>
      <c r="L99" s="862"/>
      <c r="N99" s="799"/>
      <c r="O99" s="799"/>
      <c r="Q99" s="854"/>
      <c r="R99" s="896"/>
      <c r="S99" s="896"/>
      <c r="T99" s="799"/>
      <c r="U99" s="800" t="s">
        <v>52</v>
      </c>
      <c r="X99" s="80"/>
      <c r="Y99" s="80"/>
      <c r="Z99" s="80"/>
      <c r="AA99" s="80"/>
    </row>
    <row r="100" spans="1:29" s="159" customFormat="1" ht="19.5" customHeight="1" x14ac:dyDescent="0.35">
      <c r="A100" s="138"/>
      <c r="B100" s="115"/>
      <c r="C100" s="662" t="s">
        <v>135</v>
      </c>
      <c r="D100" s="855"/>
      <c r="E100" s="862"/>
      <c r="F100" s="711"/>
      <c r="G100" s="862"/>
      <c r="H100" s="886"/>
      <c r="I100" s="887"/>
      <c r="J100" s="119"/>
      <c r="K100" s="855"/>
      <c r="L100" s="862"/>
      <c r="M100" s="829"/>
      <c r="N100" s="923">
        <f>K100*M100</f>
        <v>0</v>
      </c>
      <c r="O100" s="923"/>
      <c r="P100" s="119"/>
      <c r="Q100" s="854">
        <f>$G$54</f>
        <v>0</v>
      </c>
      <c r="R100" s="868"/>
      <c r="S100" s="868"/>
      <c r="T100" s="862"/>
      <c r="U100" s="343" t="s">
        <v>52</v>
      </c>
      <c r="V100" s="328"/>
      <c r="W100" s="158"/>
      <c r="X100"/>
      <c r="Y100"/>
      <c r="Z100"/>
      <c r="AA100"/>
    </row>
    <row r="101" spans="1:29" s="475" customFormat="1" ht="11.15" customHeight="1" x14ac:dyDescent="0.35">
      <c r="A101" s="166"/>
      <c r="B101" s="472"/>
      <c r="C101" s="801"/>
      <c r="D101" s="807"/>
      <c r="E101" s="803"/>
      <c r="F101" s="862"/>
      <c r="G101" s="862"/>
      <c r="H101" s="804"/>
      <c r="K101" s="804"/>
      <c r="L101" s="862"/>
      <c r="N101" s="803"/>
      <c r="O101" s="660"/>
      <c r="Q101" s="854"/>
      <c r="R101" s="896"/>
      <c r="S101" s="896"/>
      <c r="T101" s="803"/>
      <c r="U101" s="805"/>
      <c r="X101" s="806"/>
      <c r="Y101" s="806"/>
      <c r="Z101" s="806"/>
      <c r="AA101" s="806"/>
    </row>
    <row r="102" spans="1:29" s="159" customFormat="1" ht="19.5" customHeight="1" x14ac:dyDescent="0.35">
      <c r="A102" s="138"/>
      <c r="B102" s="115"/>
      <c r="C102" s="662" t="s">
        <v>157</v>
      </c>
      <c r="D102" s="855"/>
      <c r="E102" s="862"/>
      <c r="F102" s="711"/>
      <c r="G102" s="862"/>
      <c r="H102" s="886"/>
      <c r="I102" s="887"/>
      <c r="J102" s="119"/>
      <c r="K102" s="855"/>
      <c r="L102" s="862"/>
      <c r="M102" s="829"/>
      <c r="N102" s="923">
        <f>K102*M102</f>
        <v>0</v>
      </c>
      <c r="O102" s="923"/>
      <c r="P102" s="119"/>
      <c r="Q102" s="854">
        <f>$G$54</f>
        <v>0</v>
      </c>
      <c r="R102" s="868"/>
      <c r="S102" s="868"/>
      <c r="T102" s="862"/>
      <c r="U102" s="343" t="s">
        <v>52</v>
      </c>
      <c r="V102" s="328"/>
      <c r="W102" s="158"/>
      <c r="X102"/>
      <c r="Y102"/>
      <c r="Z102"/>
      <c r="AA102"/>
    </row>
    <row r="103" spans="1:29" s="159" customFormat="1" ht="18.649999999999999" customHeight="1" x14ac:dyDescent="0.35">
      <c r="A103" s="862"/>
      <c r="B103" s="862"/>
      <c r="C103" s="862"/>
      <c r="D103" s="862"/>
      <c r="E103" s="862"/>
      <c r="F103" s="862"/>
      <c r="G103" s="862"/>
      <c r="H103" s="862"/>
      <c r="I103" s="862"/>
      <c r="J103" s="862"/>
      <c r="K103" s="862"/>
      <c r="L103" s="862"/>
      <c r="M103" s="862"/>
      <c r="N103" s="862"/>
      <c r="O103" s="862"/>
      <c r="P103" s="862"/>
      <c r="Q103" s="862"/>
      <c r="R103" s="862"/>
      <c r="S103" s="862"/>
      <c r="T103" s="862"/>
      <c r="U103" s="344" t="str">
        <f>IF(G338="X",D338,"")</f>
        <v/>
      </c>
      <c r="V103" s="343"/>
      <c r="W103" s="343"/>
      <c r="X103" s="328"/>
      <c r="Y103" s="158"/>
      <c r="Z103"/>
      <c r="AA103"/>
      <c r="AB103"/>
      <c r="AC103"/>
    </row>
    <row r="104" spans="1:29" s="129" customFormat="1" ht="25" customHeight="1" thickBot="1" x14ac:dyDescent="0.4">
      <c r="A104" s="138"/>
      <c r="B104" s="115"/>
      <c r="C104" s="382"/>
      <c r="D104" s="938" t="s">
        <v>158</v>
      </c>
      <c r="E104" s="938"/>
      <c r="F104" s="938"/>
      <c r="G104" s="938"/>
      <c r="H104" s="938"/>
      <c r="I104" s="938"/>
      <c r="J104" s="862"/>
      <c r="K104" s="862"/>
      <c r="L104" s="862"/>
      <c r="M104" s="862"/>
      <c r="N104" s="862"/>
      <c r="O104" s="862"/>
      <c r="P104" s="862"/>
      <c r="Q104" s="862"/>
      <c r="R104" s="862"/>
      <c r="S104" s="862"/>
      <c r="T104" s="380"/>
      <c r="U104" s="331"/>
      <c r="V104" s="331"/>
      <c r="W104" s="331"/>
      <c r="X104" s="331"/>
      <c r="Z104"/>
      <c r="AA104"/>
      <c r="AB104"/>
      <c r="AC104"/>
    </row>
    <row r="105" spans="1:29" s="97" customFormat="1" ht="53.15" customHeight="1" thickTop="1" x14ac:dyDescent="0.35">
      <c r="A105" s="138"/>
      <c r="B105" s="115"/>
      <c r="C105" s="382"/>
      <c r="D105" s="865"/>
      <c r="E105" s="899"/>
      <c r="F105" s="899"/>
      <c r="G105" s="899"/>
      <c r="H105" s="899"/>
      <c r="I105" s="899"/>
      <c r="J105" s="899"/>
      <c r="K105" s="899"/>
      <c r="L105" s="899"/>
      <c r="M105" s="899"/>
      <c r="N105" s="899"/>
      <c r="O105" s="899"/>
      <c r="P105" s="899"/>
      <c r="Q105" s="866"/>
      <c r="R105" s="862"/>
      <c r="S105" s="862"/>
      <c r="T105" s="380"/>
      <c r="U105" s="341"/>
      <c r="V105" s="341"/>
      <c r="W105" s="341"/>
      <c r="X105" s="341"/>
      <c r="Y105" s="96"/>
      <c r="Z105"/>
      <c r="AA105"/>
      <c r="AB105"/>
      <c r="AC105"/>
    </row>
    <row r="106" spans="1:29" s="159" customFormat="1" ht="18" customHeight="1" x14ac:dyDescent="0.35">
      <c r="A106" s="138"/>
      <c r="B106" s="115"/>
      <c r="C106" s="382"/>
      <c r="D106" s="653"/>
      <c r="E106" s="653"/>
      <c r="F106" s="654"/>
      <c r="G106" s="862"/>
      <c r="H106" s="862"/>
      <c r="I106" s="862"/>
      <c r="J106" s="862"/>
      <c r="K106" s="862"/>
      <c r="L106" s="862"/>
      <c r="M106" s="862"/>
      <c r="N106" s="862"/>
      <c r="O106" s="862"/>
      <c r="P106" s="862"/>
      <c r="Q106" s="862"/>
      <c r="R106" s="862"/>
      <c r="S106" s="862"/>
      <c r="T106" s="380"/>
      <c r="U106" s="343"/>
      <c r="V106" s="328"/>
      <c r="W106" s="328"/>
      <c r="X106" s="328"/>
      <c r="Y106" s="158"/>
      <c r="Z106"/>
      <c r="AA106"/>
      <c r="AB106"/>
      <c r="AC106"/>
    </row>
    <row r="107" spans="1:29" s="159" customFormat="1" ht="22" customHeight="1" x14ac:dyDescent="0.35">
      <c r="A107" s="138"/>
      <c r="B107" s="115"/>
      <c r="C107" s="379" t="s">
        <v>170</v>
      </c>
      <c r="D107" s="827" t="s">
        <v>171</v>
      </c>
      <c r="E107" s="653"/>
      <c r="F107" s="654"/>
      <c r="G107" s="862"/>
      <c r="H107" s="862"/>
      <c r="I107" s="862"/>
      <c r="J107" s="862"/>
      <c r="K107" s="862"/>
      <c r="L107" s="862"/>
      <c r="M107" s="862"/>
      <c r="N107" s="862"/>
      <c r="O107" s="862"/>
      <c r="P107" s="862"/>
      <c r="Q107" s="862"/>
      <c r="R107" s="862"/>
      <c r="S107" s="862"/>
      <c r="T107" s="380"/>
      <c r="U107" s="343"/>
      <c r="V107" s="328"/>
      <c r="W107" s="328"/>
      <c r="X107" s="328"/>
      <c r="Y107" s="158"/>
      <c r="Z107"/>
      <c r="AA107"/>
      <c r="AB107"/>
      <c r="AC107"/>
    </row>
    <row r="108" spans="1:29" s="159" customFormat="1" ht="89.15" customHeight="1" x14ac:dyDescent="0.35">
      <c r="A108" s="138"/>
      <c r="B108" s="115"/>
      <c r="C108" s="379"/>
      <c r="D108" s="902" t="s">
        <v>172</v>
      </c>
      <c r="E108" s="902"/>
      <c r="F108" s="902"/>
      <c r="G108" s="902"/>
      <c r="H108" s="902"/>
      <c r="I108" s="902"/>
      <c r="J108" s="902"/>
      <c r="K108" s="902"/>
      <c r="L108" s="902"/>
      <c r="M108" s="902"/>
      <c r="N108" s="902"/>
      <c r="O108" s="902"/>
      <c r="P108" s="902"/>
      <c r="Q108" s="902"/>
      <c r="R108" s="902"/>
      <c r="S108" s="862"/>
      <c r="T108" s="380"/>
      <c r="U108" s="343"/>
      <c r="V108" s="328"/>
      <c r="W108" s="328"/>
      <c r="X108" s="328"/>
      <c r="Y108" s="158"/>
      <c r="Z108"/>
      <c r="AA108"/>
      <c r="AB108"/>
      <c r="AC108"/>
    </row>
    <row r="109" spans="1:29" s="159" customFormat="1" ht="59.15" customHeight="1" x14ac:dyDescent="0.35">
      <c r="A109" s="138"/>
      <c r="B109" s="115"/>
      <c r="C109" s="862"/>
      <c r="D109" s="836" t="s">
        <v>150</v>
      </c>
      <c r="E109" s="675"/>
      <c r="F109" s="835" t="s">
        <v>173</v>
      </c>
      <c r="G109" s="835" t="s">
        <v>174</v>
      </c>
      <c r="H109" s="893" t="s">
        <v>175</v>
      </c>
      <c r="I109" s="893"/>
      <c r="J109" s="893"/>
      <c r="K109" s="837"/>
      <c r="L109" s="898" t="s">
        <v>176</v>
      </c>
      <c r="M109" s="898"/>
      <c r="N109" s="838"/>
      <c r="O109" s="898" t="s">
        <v>177</v>
      </c>
      <c r="P109" s="898"/>
      <c r="Q109" s="837"/>
      <c r="R109" s="898" t="s">
        <v>178</v>
      </c>
      <c r="S109" s="898"/>
      <c r="T109" s="862"/>
      <c r="U109" s="344" t="str">
        <f t="shared" ref="U109:U115" si="1">IF(G311="X",D311,"")</f>
        <v/>
      </c>
      <c r="V109" s="343"/>
      <c r="W109" s="343"/>
      <c r="X109" s="328"/>
      <c r="Y109" s="158"/>
      <c r="Z109"/>
      <c r="AA109"/>
      <c r="AB109"/>
      <c r="AC109"/>
    </row>
    <row r="110" spans="1:29" s="159" customFormat="1" ht="19.5" customHeight="1" x14ac:dyDescent="0.35">
      <c r="A110" s="138"/>
      <c r="B110" s="115"/>
      <c r="C110" s="662" t="s">
        <v>59</v>
      </c>
      <c r="D110" s="730"/>
      <c r="E110" s="862"/>
      <c r="F110" s="711"/>
      <c r="G110" s="711"/>
      <c r="H110" s="890"/>
      <c r="I110" s="891"/>
      <c r="J110" s="892"/>
      <c r="K110" s="862"/>
      <c r="L110" s="897"/>
      <c r="M110" s="897"/>
      <c r="N110" s="862"/>
      <c r="O110" s="897"/>
      <c r="P110" s="897"/>
      <c r="Q110" s="862"/>
      <c r="R110" s="897"/>
      <c r="S110" s="897"/>
      <c r="T110" s="380"/>
      <c r="U110" s="344" t="str">
        <f t="shared" si="1"/>
        <v/>
      </c>
      <c r="V110" s="343"/>
      <c r="W110" s="343" t="s">
        <v>52</v>
      </c>
      <c r="X110" s="328"/>
      <c r="Y110" s="158"/>
      <c r="Z110"/>
      <c r="AA110"/>
      <c r="AB110"/>
      <c r="AC110"/>
    </row>
    <row r="111" spans="1:29" s="159" customFormat="1" ht="19.5" customHeight="1" x14ac:dyDescent="0.35">
      <c r="A111" s="138"/>
      <c r="B111" s="115"/>
      <c r="C111" s="662" t="s">
        <v>60</v>
      </c>
      <c r="D111" s="730"/>
      <c r="E111" s="862"/>
      <c r="F111" s="711"/>
      <c r="G111" s="711"/>
      <c r="H111" s="890"/>
      <c r="I111" s="891"/>
      <c r="J111" s="892"/>
      <c r="K111" s="862"/>
      <c r="L111" s="897"/>
      <c r="M111" s="897"/>
      <c r="N111" s="862"/>
      <c r="O111" s="897"/>
      <c r="P111" s="897"/>
      <c r="Q111" s="862"/>
      <c r="R111" s="897"/>
      <c r="S111" s="897"/>
      <c r="T111" s="380"/>
      <c r="U111" s="344" t="str">
        <f t="shared" si="1"/>
        <v/>
      </c>
      <c r="V111" s="343"/>
      <c r="W111" s="343" t="s">
        <v>52</v>
      </c>
      <c r="X111" s="328"/>
      <c r="Y111" s="158"/>
      <c r="Z111"/>
      <c r="AA111"/>
      <c r="AB111"/>
      <c r="AC111"/>
    </row>
    <row r="112" spans="1:29" s="159" customFormat="1" ht="19.5" customHeight="1" x14ac:dyDescent="0.35">
      <c r="A112" s="138"/>
      <c r="B112" s="115"/>
      <c r="C112" s="662" t="s">
        <v>61</v>
      </c>
      <c r="D112" s="730"/>
      <c r="E112" s="862"/>
      <c r="F112" s="711"/>
      <c r="G112" s="711"/>
      <c r="H112" s="890"/>
      <c r="I112" s="891"/>
      <c r="J112" s="892"/>
      <c r="K112" s="862"/>
      <c r="L112" s="897"/>
      <c r="M112" s="897"/>
      <c r="N112" s="862"/>
      <c r="O112" s="897"/>
      <c r="P112" s="897"/>
      <c r="Q112" s="862"/>
      <c r="R112" s="897"/>
      <c r="S112" s="897"/>
      <c r="T112" s="380"/>
      <c r="U112" s="344" t="str">
        <f t="shared" si="1"/>
        <v/>
      </c>
      <c r="V112" s="343"/>
      <c r="W112" s="343" t="s">
        <v>52</v>
      </c>
      <c r="X112" s="328"/>
      <c r="Y112" s="158"/>
      <c r="Z112"/>
      <c r="AA112"/>
      <c r="AB112"/>
      <c r="AC112"/>
    </row>
    <row r="113" spans="1:32" s="159" customFormat="1" ht="19.5" customHeight="1" x14ac:dyDescent="0.35">
      <c r="A113" s="138"/>
      <c r="B113" s="115"/>
      <c r="C113" s="662" t="s">
        <v>62</v>
      </c>
      <c r="D113" s="730"/>
      <c r="E113" s="862"/>
      <c r="F113" s="711"/>
      <c r="G113" s="711"/>
      <c r="H113" s="890"/>
      <c r="I113" s="891"/>
      <c r="J113" s="892"/>
      <c r="K113" s="862"/>
      <c r="L113" s="897"/>
      <c r="M113" s="897"/>
      <c r="N113" s="862"/>
      <c r="O113" s="897"/>
      <c r="P113" s="897"/>
      <c r="Q113" s="862"/>
      <c r="R113" s="897"/>
      <c r="S113" s="897"/>
      <c r="T113" s="380"/>
      <c r="U113" s="344" t="str">
        <f t="shared" si="1"/>
        <v/>
      </c>
      <c r="V113" s="343"/>
      <c r="W113" s="343" t="s">
        <v>52</v>
      </c>
      <c r="X113" s="328"/>
      <c r="Y113" s="158"/>
      <c r="Z113"/>
      <c r="AA113"/>
      <c r="AB113"/>
      <c r="AC113"/>
    </row>
    <row r="114" spans="1:32" s="159" customFormat="1" ht="19.5" customHeight="1" x14ac:dyDescent="0.35">
      <c r="A114" s="138"/>
      <c r="B114" s="115"/>
      <c r="C114" s="662" t="s">
        <v>64</v>
      </c>
      <c r="D114" s="730"/>
      <c r="E114" s="862"/>
      <c r="F114" s="711"/>
      <c r="G114" s="711"/>
      <c r="H114" s="890"/>
      <c r="I114" s="891"/>
      <c r="J114" s="892"/>
      <c r="K114" s="862"/>
      <c r="L114" s="897"/>
      <c r="M114" s="897"/>
      <c r="N114" s="862"/>
      <c r="O114" s="897"/>
      <c r="P114" s="897"/>
      <c r="Q114" s="862"/>
      <c r="R114" s="897"/>
      <c r="S114" s="897"/>
      <c r="T114" s="380"/>
      <c r="U114" s="344" t="str">
        <f t="shared" si="1"/>
        <v/>
      </c>
      <c r="V114" s="343"/>
      <c r="W114" s="343" t="s">
        <v>52</v>
      </c>
      <c r="X114" s="328"/>
      <c r="Y114" s="158"/>
      <c r="Z114"/>
      <c r="AA114"/>
      <c r="AB114"/>
      <c r="AC114"/>
    </row>
    <row r="115" spans="1:32" s="129" customFormat="1" ht="19.5" customHeight="1" thickBot="1" x14ac:dyDescent="0.4">
      <c r="A115" s="138"/>
      <c r="B115" s="115"/>
      <c r="C115" s="662" t="s">
        <v>135</v>
      </c>
      <c r="D115" s="730"/>
      <c r="E115" s="862"/>
      <c r="F115" s="711"/>
      <c r="G115" s="711"/>
      <c r="H115" s="890"/>
      <c r="I115" s="891"/>
      <c r="J115" s="892"/>
      <c r="K115" s="862"/>
      <c r="L115" s="897"/>
      <c r="M115" s="897"/>
      <c r="N115" s="862"/>
      <c r="O115" s="897"/>
      <c r="P115" s="897"/>
      <c r="Q115" s="862"/>
      <c r="R115" s="897"/>
      <c r="S115" s="897"/>
      <c r="T115" s="380"/>
      <c r="U115" s="344" t="str">
        <f t="shared" si="1"/>
        <v/>
      </c>
      <c r="V115" s="343"/>
      <c r="W115" s="343"/>
      <c r="X115" s="331"/>
      <c r="Z115"/>
      <c r="AA115"/>
      <c r="AB115"/>
      <c r="AC115"/>
    </row>
    <row r="116" spans="1:32" s="97" customFormat="1" ht="14.5" customHeight="1" thickTop="1" x14ac:dyDescent="0.35">
      <c r="A116" s="862"/>
      <c r="B116" s="862"/>
      <c r="C116" s="662"/>
      <c r="D116" s="847" t="s">
        <v>156</v>
      </c>
      <c r="E116" s="862"/>
      <c r="F116" s="847"/>
      <c r="G116" s="847"/>
      <c r="H116" s="847"/>
      <c r="I116" s="862"/>
      <c r="J116" s="862"/>
      <c r="K116" s="862"/>
      <c r="L116" s="847"/>
      <c r="M116" s="826"/>
      <c r="N116" s="862"/>
      <c r="O116" s="896"/>
      <c r="P116" s="896"/>
      <c r="Q116" s="862"/>
      <c r="R116" s="896"/>
      <c r="S116" s="896"/>
      <c r="T116" s="862"/>
      <c r="U116" s="341"/>
      <c r="V116" s="341"/>
      <c r="W116" s="341"/>
      <c r="X116" s="341"/>
      <c r="Y116" s="96"/>
      <c r="Z116"/>
      <c r="AA116"/>
      <c r="AB116"/>
      <c r="AC116"/>
    </row>
    <row r="117" spans="1:32" s="159" customFormat="1" ht="19.5" customHeight="1" x14ac:dyDescent="0.35">
      <c r="A117" s="138"/>
      <c r="B117" s="115"/>
      <c r="C117" s="662" t="s">
        <v>157</v>
      </c>
      <c r="D117" s="730"/>
      <c r="E117" s="862"/>
      <c r="F117" s="711"/>
      <c r="G117" s="711"/>
      <c r="H117" s="894"/>
      <c r="I117" s="895"/>
      <c r="J117" s="895"/>
      <c r="K117" s="862"/>
      <c r="L117" s="897"/>
      <c r="M117" s="897"/>
      <c r="N117" s="862"/>
      <c r="O117" s="897"/>
      <c r="P117" s="897"/>
      <c r="Q117" s="862"/>
      <c r="R117" s="897"/>
      <c r="S117" s="897"/>
      <c r="T117" s="380"/>
      <c r="U117" s="328"/>
      <c r="V117" s="328"/>
      <c r="W117" s="328"/>
      <c r="X117" s="328"/>
      <c r="Y117" s="158"/>
      <c r="Z117"/>
      <c r="AA117"/>
      <c r="AB117"/>
      <c r="AC117"/>
    </row>
    <row r="118" spans="1:32" s="159" customFormat="1" ht="19.5" customHeight="1" x14ac:dyDescent="0.35">
      <c r="A118" s="138"/>
      <c r="B118" s="115"/>
      <c r="C118" s="662" t="s">
        <v>179</v>
      </c>
      <c r="D118" s="730"/>
      <c r="E118" s="862"/>
      <c r="F118" s="711"/>
      <c r="G118" s="711"/>
      <c r="H118" s="894"/>
      <c r="I118" s="895"/>
      <c r="J118" s="895"/>
      <c r="K118" s="862"/>
      <c r="L118" s="897"/>
      <c r="M118" s="897"/>
      <c r="N118" s="862"/>
      <c r="O118" s="897"/>
      <c r="P118" s="897"/>
      <c r="Q118" s="862"/>
      <c r="R118" s="897"/>
      <c r="S118" s="897"/>
      <c r="T118" s="380"/>
      <c r="U118" s="343" t="e">
        <f>CONCATENATE(U119,W119,U120,W120,U121,W121,#REF!,#REF!,#REF!,#REF!,#REF!)</f>
        <v>#REF!</v>
      </c>
      <c r="V118" s="343"/>
      <c r="W118" s="343"/>
      <c r="X118" s="328"/>
      <c r="Y118" s="158"/>
      <c r="Z118"/>
      <c r="AA118"/>
      <c r="AB118"/>
      <c r="AC118"/>
    </row>
    <row r="119" spans="1:32" s="159" customFormat="1" ht="12.75" customHeight="1" x14ac:dyDescent="0.35">
      <c r="A119" s="138"/>
      <c r="B119" s="115"/>
      <c r="C119" s="382"/>
      <c r="D119" s="653"/>
      <c r="E119" s="653"/>
      <c r="F119" s="862"/>
      <c r="G119" s="862"/>
      <c r="H119" s="862"/>
      <c r="I119" s="862"/>
      <c r="J119" s="862"/>
      <c r="K119" s="862"/>
      <c r="L119" s="862"/>
      <c r="M119" s="862"/>
      <c r="N119" s="862"/>
      <c r="O119" s="862"/>
      <c r="P119" s="862"/>
      <c r="Q119" s="862"/>
      <c r="R119" s="862"/>
      <c r="S119" s="862"/>
      <c r="T119" s="380"/>
      <c r="U119" s="344" t="str">
        <f>IF(G321="X",D321,"")</f>
        <v/>
      </c>
      <c r="V119" s="343"/>
      <c r="W119" s="343" t="s">
        <v>52</v>
      </c>
      <c r="X119" s="328"/>
      <c r="Y119" s="158"/>
      <c r="Z119"/>
      <c r="AA119"/>
      <c r="AB119"/>
      <c r="AC119"/>
    </row>
    <row r="120" spans="1:32" s="159" customFormat="1" ht="13" customHeight="1" x14ac:dyDescent="0.35">
      <c r="A120" s="138"/>
      <c r="B120" s="115"/>
      <c r="C120" s="382"/>
      <c r="D120" s="955" t="s">
        <v>158</v>
      </c>
      <c r="E120" s="955"/>
      <c r="F120" s="955"/>
      <c r="G120" s="955"/>
      <c r="H120" s="955"/>
      <c r="I120" s="955"/>
      <c r="J120" s="862"/>
      <c r="K120" s="862"/>
      <c r="L120" s="862"/>
      <c r="M120" s="862"/>
      <c r="N120" s="862"/>
      <c r="O120" s="862"/>
      <c r="P120" s="862"/>
      <c r="Q120" s="862"/>
      <c r="R120" s="862"/>
      <c r="S120" s="862"/>
      <c r="T120" s="380"/>
      <c r="U120" s="344" t="str">
        <f>IF(G322="X",D322,"")</f>
        <v/>
      </c>
      <c r="V120" s="343"/>
      <c r="W120" s="343" t="s">
        <v>52</v>
      </c>
      <c r="X120" s="328"/>
      <c r="Y120" s="158"/>
      <c r="Z120"/>
      <c r="AA120"/>
      <c r="AB120"/>
      <c r="AC120"/>
    </row>
    <row r="121" spans="1:32" s="159" customFormat="1" ht="56.15" customHeight="1" x14ac:dyDescent="0.35">
      <c r="A121" s="138"/>
      <c r="B121" s="115"/>
      <c r="C121" s="382"/>
      <c r="D121" s="865"/>
      <c r="E121" s="899"/>
      <c r="F121" s="899"/>
      <c r="G121" s="899"/>
      <c r="H121" s="899"/>
      <c r="I121" s="899"/>
      <c r="J121" s="899"/>
      <c r="K121" s="899"/>
      <c r="L121" s="899"/>
      <c r="M121" s="899"/>
      <c r="N121" s="899"/>
      <c r="O121" s="899"/>
      <c r="P121" s="899"/>
      <c r="Q121" s="866"/>
      <c r="R121" s="862"/>
      <c r="S121" s="862"/>
      <c r="T121" s="380"/>
      <c r="U121" s="344" t="str">
        <f>IF(G323="X",D323,"")</f>
        <v/>
      </c>
      <c r="V121" s="343"/>
      <c r="W121" s="343" t="s">
        <v>52</v>
      </c>
      <c r="X121" s="328"/>
      <c r="Y121" s="158"/>
      <c r="Z121"/>
      <c r="AA121"/>
      <c r="AB121"/>
      <c r="AC121"/>
    </row>
    <row r="122" spans="1:32" s="159" customFormat="1" ht="15.5" x14ac:dyDescent="0.35">
      <c r="A122" s="862"/>
      <c r="B122" s="862"/>
      <c r="C122" s="862"/>
      <c r="D122" s="862"/>
      <c r="E122" s="862"/>
      <c r="F122" s="862"/>
      <c r="G122" s="862"/>
      <c r="H122" s="862"/>
      <c r="I122" s="862"/>
      <c r="J122" s="862"/>
      <c r="K122" s="862"/>
      <c r="L122" s="862"/>
      <c r="M122" s="862"/>
      <c r="N122" s="862"/>
      <c r="O122" s="862"/>
      <c r="P122" s="862"/>
      <c r="Q122" s="862"/>
      <c r="R122" s="862"/>
      <c r="S122" s="862"/>
      <c r="T122" s="862"/>
      <c r="U122" s="343" t="e">
        <f>CONCATENATE(#REF!,#REF!,U288,W288,U289,W289,U290,W290,U291)</f>
        <v>#REF!</v>
      </c>
      <c r="V122" s="343"/>
      <c r="W122" s="343"/>
      <c r="X122" s="328"/>
      <c r="Y122" s="158"/>
      <c r="Z122"/>
      <c r="AA122"/>
      <c r="AB122"/>
      <c r="AC122"/>
    </row>
    <row r="123" spans="1:32" s="138" customFormat="1" ht="36" customHeight="1" x14ac:dyDescent="0.35">
      <c r="A123" s="276"/>
      <c r="B123" s="172" t="s">
        <v>3</v>
      </c>
      <c r="C123" s="242" t="s">
        <v>180</v>
      </c>
      <c r="D123" s="276" t="s">
        <v>181</v>
      </c>
      <c r="E123" s="173"/>
      <c r="F123" s="173"/>
      <c r="G123" s="173"/>
      <c r="H123" s="173"/>
      <c r="I123" s="173"/>
      <c r="J123" s="173"/>
      <c r="K123" s="174"/>
      <c r="L123" s="171"/>
      <c r="M123" s="171"/>
      <c r="N123" s="171"/>
      <c r="O123" s="171"/>
      <c r="P123" s="171"/>
      <c r="Q123" s="171"/>
      <c r="R123" s="171"/>
      <c r="S123" s="171"/>
      <c r="T123" s="171"/>
      <c r="U123" s="344" t="str">
        <f>IF(G174="X",D174,"")</f>
        <v/>
      </c>
      <c r="V123" s="343"/>
      <c r="W123" s="343" t="s">
        <v>52</v>
      </c>
      <c r="X123" s="333"/>
      <c r="Z123"/>
      <c r="AA123"/>
      <c r="AB123"/>
      <c r="AC123"/>
      <c r="AD123"/>
      <c r="AE123"/>
      <c r="AF123"/>
    </row>
    <row r="124" spans="1:32" s="138" customFormat="1" ht="24" customHeight="1" x14ac:dyDescent="0.35">
      <c r="A124" s="380"/>
      <c r="B124" s="381" t="s">
        <v>3</v>
      </c>
      <c r="C124" s="382"/>
      <c r="D124" s="383" t="s">
        <v>182</v>
      </c>
      <c r="E124" s="384"/>
      <c r="F124" s="385"/>
      <c r="G124" s="367"/>
      <c r="H124" s="367"/>
      <c r="I124" s="367"/>
      <c r="J124" s="380"/>
      <c r="K124" s="386"/>
      <c r="L124" s="380"/>
      <c r="M124" s="386"/>
      <c r="N124" s="380"/>
      <c r="O124" s="386"/>
      <c r="P124" s="380"/>
      <c r="Q124" s="386"/>
      <c r="R124" s="386"/>
      <c r="S124" s="386"/>
      <c r="T124" s="380"/>
      <c r="U124" s="344" t="str">
        <f>IF(G175="X",D175,"")</f>
        <v/>
      </c>
      <c r="V124" s="343"/>
      <c r="W124" s="343" t="s">
        <v>52</v>
      </c>
      <c r="X124" s="333"/>
      <c r="Z124"/>
      <c r="AA124"/>
      <c r="AB124"/>
      <c r="AC124"/>
      <c r="AD124"/>
      <c r="AE124"/>
      <c r="AF124"/>
    </row>
    <row r="125" spans="1:32" s="138" customFormat="1" ht="36" customHeight="1" x14ac:dyDescent="0.35">
      <c r="A125" s="147"/>
      <c r="B125" s="123"/>
      <c r="C125" s="236" t="s">
        <v>20</v>
      </c>
      <c r="D125" s="124" t="s">
        <v>183</v>
      </c>
      <c r="E125" s="165"/>
      <c r="F125" s="147"/>
      <c r="G125" s="80"/>
      <c r="H125" s="80"/>
      <c r="I125" s="294" t="s">
        <v>24</v>
      </c>
      <c r="J125" s="149"/>
      <c r="K125" s="149"/>
      <c r="L125" s="149"/>
      <c r="M125" s="147"/>
      <c r="N125" s="147"/>
      <c r="O125" s="147"/>
      <c r="P125" s="149"/>
      <c r="Q125" s="147"/>
      <c r="R125" s="147"/>
      <c r="S125" s="147"/>
      <c r="T125" s="147"/>
      <c r="U125" s="344" t="str">
        <f>IF(G176="X",D176,"")</f>
        <v/>
      </c>
      <c r="V125" s="343"/>
      <c r="W125" s="343" t="s">
        <v>52</v>
      </c>
      <c r="X125" s="333"/>
      <c r="Z125"/>
      <c r="AA125"/>
      <c r="AB125"/>
      <c r="AC125"/>
      <c r="AD125"/>
      <c r="AE125"/>
      <c r="AF125"/>
    </row>
    <row r="126" spans="1:32" s="138" customFormat="1" ht="16" customHeight="1" x14ac:dyDescent="0.35">
      <c r="A126" s="119"/>
      <c r="B126" s="153"/>
      <c r="C126" s="241"/>
      <c r="D126" s="929" t="s">
        <v>184</v>
      </c>
      <c r="E126" s="929"/>
      <c r="F126" s="929"/>
      <c r="G126" s="929"/>
      <c r="H126" s="80"/>
      <c r="I126" s="878"/>
      <c r="J126" s="878"/>
      <c r="K126" s="878"/>
      <c r="L126" s="878"/>
      <c r="M126" s="878"/>
      <c r="N126" s="878"/>
      <c r="O126" s="878"/>
      <c r="P126" s="175"/>
      <c r="Q126" s="119"/>
      <c r="R126" s="119"/>
      <c r="S126" s="119"/>
      <c r="T126" s="119"/>
      <c r="U126" s="344" t="str">
        <f>IF(G177="X",D177,"")</f>
        <v/>
      </c>
      <c r="V126" s="333"/>
      <c r="W126" s="343"/>
      <c r="X126" s="333"/>
      <c r="Z126"/>
      <c r="AA126"/>
      <c r="AB126"/>
      <c r="AC126"/>
      <c r="AD126"/>
      <c r="AE126"/>
      <c r="AF126"/>
    </row>
    <row r="127" spans="1:32" s="129" customFormat="1" ht="19.5" customHeight="1" thickBot="1" x14ac:dyDescent="0.4">
      <c r="A127" s="119"/>
      <c r="B127" s="153"/>
      <c r="C127" s="241"/>
      <c r="D127" s="917"/>
      <c r="E127" s="918"/>
      <c r="F127" s="918"/>
      <c r="G127" s="919"/>
      <c r="H127" s="119"/>
      <c r="I127" s="878"/>
      <c r="J127" s="878"/>
      <c r="K127" s="878"/>
      <c r="L127" s="878"/>
      <c r="M127" s="878"/>
      <c r="N127" s="878"/>
      <c r="O127" s="878"/>
      <c r="P127" s="175"/>
      <c r="Q127" s="119"/>
      <c r="R127" s="119"/>
      <c r="S127" s="119"/>
      <c r="T127" s="119"/>
      <c r="U127" s="331"/>
      <c r="V127" s="331"/>
      <c r="W127" s="331"/>
      <c r="X127" s="331"/>
      <c r="Z127"/>
      <c r="AA127"/>
      <c r="AB127"/>
      <c r="AC127"/>
      <c r="AD127"/>
      <c r="AE127"/>
      <c r="AF127"/>
    </row>
    <row r="128" spans="1:32" s="135" customFormat="1" ht="19.5" customHeight="1" thickTop="1" x14ac:dyDescent="0.35">
      <c r="A128" s="119"/>
      <c r="B128" s="153"/>
      <c r="C128" s="241"/>
      <c r="D128" s="204"/>
      <c r="E128" s="155"/>
      <c r="F128" s="119"/>
      <c r="G128" s="119"/>
      <c r="H128" s="119"/>
      <c r="I128" s="175"/>
      <c r="J128" s="175"/>
      <c r="K128" s="175"/>
      <c r="L128" s="175"/>
      <c r="M128" s="175"/>
      <c r="N128" s="175"/>
      <c r="O128" s="175"/>
      <c r="P128" s="175"/>
      <c r="Q128" s="119"/>
      <c r="R128" s="119"/>
      <c r="S128" s="119"/>
      <c r="T128" s="119"/>
      <c r="U128" s="340"/>
      <c r="V128" s="340"/>
      <c r="W128" s="340"/>
      <c r="X128" s="340"/>
      <c r="Z128"/>
      <c r="AA128"/>
      <c r="AB128"/>
      <c r="AC128"/>
      <c r="AD128"/>
      <c r="AE128"/>
      <c r="AF128"/>
    </row>
    <row r="129" spans="1:32" s="138" customFormat="1" ht="36" customHeight="1" x14ac:dyDescent="0.35">
      <c r="A129" s="119"/>
      <c r="B129" s="123"/>
      <c r="C129" s="236" t="s">
        <v>22</v>
      </c>
      <c r="D129" s="124" t="s">
        <v>185</v>
      </c>
      <c r="E129" s="155"/>
      <c r="F129" s="119"/>
      <c r="G129" s="119"/>
      <c r="H129" s="119"/>
      <c r="I129" s="294" t="s">
        <v>24</v>
      </c>
      <c r="J129" s="149"/>
      <c r="K129" s="149"/>
      <c r="L129" s="149"/>
      <c r="M129" s="147"/>
      <c r="N129" s="147"/>
      <c r="O129" s="147"/>
      <c r="P129" s="175"/>
      <c r="Q129" s="119"/>
      <c r="R129" s="119"/>
      <c r="S129" s="119"/>
      <c r="T129" s="119"/>
      <c r="U129" s="333"/>
      <c r="V129" s="333"/>
      <c r="W129" s="333"/>
      <c r="X129" s="333"/>
      <c r="Z129"/>
      <c r="AA129"/>
      <c r="AB129"/>
      <c r="AC129"/>
      <c r="AD129"/>
      <c r="AE129"/>
      <c r="AF129"/>
    </row>
    <row r="130" spans="1:32" s="138" customFormat="1" ht="29.25" customHeight="1" x14ac:dyDescent="0.35">
      <c r="A130" s="119"/>
      <c r="B130" s="153"/>
      <c r="C130" s="241"/>
      <c r="D130" s="931" t="s">
        <v>186</v>
      </c>
      <c r="E130" s="931"/>
      <c r="F130" s="931"/>
      <c r="G130" s="931"/>
      <c r="H130" s="119"/>
      <c r="I130" s="878"/>
      <c r="J130" s="878"/>
      <c r="K130" s="878"/>
      <c r="L130" s="878"/>
      <c r="M130" s="878"/>
      <c r="N130" s="878"/>
      <c r="O130" s="878"/>
      <c r="P130" s="175"/>
      <c r="Q130" s="119"/>
      <c r="R130" s="119"/>
      <c r="S130" s="119"/>
      <c r="T130" s="119"/>
      <c r="U130" s="333"/>
      <c r="V130" s="333"/>
      <c r="W130" s="333"/>
      <c r="X130" s="333"/>
      <c r="Z130"/>
      <c r="AA130"/>
      <c r="AB130"/>
      <c r="AC130"/>
      <c r="AD130"/>
      <c r="AE130"/>
      <c r="AF130"/>
    </row>
    <row r="131" spans="1:32" s="138" customFormat="1" ht="19.5" customHeight="1" x14ac:dyDescent="0.35">
      <c r="A131" s="119"/>
      <c r="B131" s="153"/>
      <c r="C131" s="241"/>
      <c r="D131" s="917"/>
      <c r="E131" s="918"/>
      <c r="F131" s="918"/>
      <c r="G131" s="919"/>
      <c r="H131" s="119"/>
      <c r="I131" s="878"/>
      <c r="J131" s="878"/>
      <c r="K131" s="878"/>
      <c r="L131" s="878"/>
      <c r="M131" s="878"/>
      <c r="N131" s="878"/>
      <c r="O131" s="878"/>
      <c r="P131" s="175"/>
      <c r="Q131" s="119"/>
      <c r="R131" s="119"/>
      <c r="S131" s="119"/>
      <c r="T131" s="119"/>
      <c r="U131" s="333"/>
      <c r="V131" s="333"/>
      <c r="W131" s="333"/>
      <c r="X131" s="333"/>
      <c r="Z131"/>
      <c r="AA131"/>
      <c r="AB131"/>
      <c r="AC131"/>
      <c r="AD131"/>
      <c r="AE131"/>
      <c r="AF131"/>
    </row>
    <row r="132" spans="1:32" s="138" customFormat="1" ht="20.25" customHeight="1" x14ac:dyDescent="0.35">
      <c r="A132" s="119"/>
      <c r="B132" s="153"/>
      <c r="C132" s="241"/>
      <c r="D132" s="204"/>
      <c r="E132" s="155"/>
      <c r="F132" s="119"/>
      <c r="G132" s="119"/>
      <c r="H132" s="119"/>
      <c r="I132" s="175"/>
      <c r="J132" s="175"/>
      <c r="K132" s="175"/>
      <c r="L132" s="175"/>
      <c r="M132" s="175"/>
      <c r="N132" s="175"/>
      <c r="O132" s="175"/>
      <c r="P132" s="175"/>
      <c r="Q132" s="119"/>
      <c r="R132" s="119"/>
      <c r="S132" s="119"/>
      <c r="T132" s="119"/>
      <c r="U132" s="333"/>
      <c r="V132" s="333"/>
      <c r="W132" s="333"/>
      <c r="X132" s="333"/>
      <c r="Z132"/>
      <c r="AA132"/>
      <c r="AB132"/>
      <c r="AC132"/>
      <c r="AD132"/>
      <c r="AE132"/>
      <c r="AF132"/>
    </row>
    <row r="133" spans="1:32" s="138" customFormat="1" ht="36" customHeight="1" x14ac:dyDescent="0.35">
      <c r="A133" s="119"/>
      <c r="B133" s="153"/>
      <c r="C133" s="236" t="s">
        <v>26</v>
      </c>
      <c r="D133" s="124" t="s">
        <v>187</v>
      </c>
      <c r="E133" s="155"/>
      <c r="F133" s="119"/>
      <c r="G133" s="119"/>
      <c r="H133" s="119"/>
      <c r="I133" s="294" t="s">
        <v>24</v>
      </c>
      <c r="J133" s="149"/>
      <c r="K133" s="149"/>
      <c r="L133" s="149"/>
      <c r="M133" s="147"/>
      <c r="N133" s="147"/>
      <c r="O133" s="147"/>
      <c r="P133" s="175"/>
      <c r="Q133" s="119"/>
      <c r="R133" s="119"/>
      <c r="S133" s="119"/>
      <c r="T133" s="119"/>
      <c r="U133" s="333"/>
      <c r="V133" s="333"/>
      <c r="W133" s="333"/>
      <c r="X133" s="333"/>
      <c r="Z133"/>
      <c r="AA133"/>
      <c r="AB133"/>
      <c r="AC133"/>
      <c r="AD133"/>
      <c r="AE133"/>
      <c r="AF133"/>
    </row>
    <row r="134" spans="1:32" s="129" customFormat="1" ht="50.5" customHeight="1" thickBot="1" x14ac:dyDescent="0.4">
      <c r="A134" s="119"/>
      <c r="B134" s="153"/>
      <c r="C134" s="241"/>
      <c r="D134" s="929" t="s">
        <v>188</v>
      </c>
      <c r="E134" s="929"/>
      <c r="F134" s="929"/>
      <c r="G134" s="929"/>
      <c r="H134" s="119"/>
      <c r="I134" s="878"/>
      <c r="J134" s="878"/>
      <c r="K134" s="878"/>
      <c r="L134" s="878"/>
      <c r="M134" s="878"/>
      <c r="N134" s="878"/>
      <c r="O134" s="878"/>
      <c r="P134" s="175"/>
      <c r="Q134" s="119"/>
      <c r="R134" s="119"/>
      <c r="S134" s="119"/>
      <c r="T134" s="119"/>
      <c r="U134" s="331"/>
      <c r="V134" s="331"/>
      <c r="W134" s="331"/>
      <c r="X134" s="331"/>
      <c r="Z134"/>
      <c r="AA134"/>
      <c r="AB134"/>
      <c r="AC134"/>
      <c r="AD134"/>
      <c r="AE134"/>
      <c r="AF134"/>
    </row>
    <row r="135" spans="1:32" s="135" customFormat="1" ht="19.5" customHeight="1" thickTop="1" x14ac:dyDescent="0.35">
      <c r="A135" s="147"/>
      <c r="B135" s="147"/>
      <c r="C135" s="147"/>
      <c r="D135" s="886"/>
      <c r="E135" s="926"/>
      <c r="F135" s="926"/>
      <c r="G135" s="887"/>
      <c r="H135" s="147"/>
      <c r="I135" s="878"/>
      <c r="J135" s="878"/>
      <c r="K135" s="878"/>
      <c r="L135" s="878"/>
      <c r="M135" s="878"/>
      <c r="N135" s="878"/>
      <c r="O135" s="878"/>
      <c r="P135" s="149"/>
      <c r="Q135" s="147"/>
      <c r="R135" s="147"/>
      <c r="S135" s="147"/>
      <c r="T135" s="147"/>
      <c r="U135" s="340"/>
      <c r="V135" s="340"/>
      <c r="W135" s="340"/>
      <c r="X135" s="340"/>
      <c r="Z135"/>
      <c r="AA135"/>
      <c r="AB135"/>
      <c r="AC135"/>
      <c r="AD135"/>
      <c r="AE135"/>
      <c r="AF135"/>
    </row>
    <row r="136" spans="1:32" s="138" customFormat="1" ht="19" customHeight="1" x14ac:dyDescent="0.35">
      <c r="A136" s="119"/>
      <c r="B136" s="153"/>
      <c r="C136" s="241"/>
      <c r="D136" s="204"/>
      <c r="E136" s="155"/>
      <c r="F136" s="119"/>
      <c r="G136" s="119"/>
      <c r="H136" s="119"/>
      <c r="I136" s="175"/>
      <c r="J136" s="175"/>
      <c r="K136" s="175"/>
      <c r="L136" s="175"/>
      <c r="M136" s="175"/>
      <c r="N136" s="175"/>
      <c r="O136" s="175"/>
      <c r="P136" s="175"/>
      <c r="Q136" s="119"/>
      <c r="R136" s="119"/>
      <c r="S136" s="119"/>
      <c r="T136" s="119"/>
      <c r="U136" s="343" t="str">
        <f>CONCATENATE(U137,W137,U138,W138,U139,W139,U140,W140,U141,W141,U142,W142,U143,W143,U144,W144,U145,W145,U146,W146,U147,W147,U148)</f>
        <v xml:space="preserve">; ; ; ; ; ; ; ; ; ; ; </v>
      </c>
      <c r="V136" s="343"/>
      <c r="W136" s="343"/>
      <c r="X136" s="333"/>
      <c r="Z136"/>
      <c r="AA136"/>
      <c r="AB136"/>
      <c r="AC136"/>
      <c r="AD136"/>
      <c r="AE136"/>
      <c r="AF136"/>
    </row>
    <row r="137" spans="1:32" s="181" customFormat="1" ht="36" customHeight="1" x14ac:dyDescent="0.35">
      <c r="A137" s="119"/>
      <c r="B137" s="153"/>
      <c r="C137" s="236" t="s">
        <v>29</v>
      </c>
      <c r="D137" s="124" t="s">
        <v>189</v>
      </c>
      <c r="E137" s="155"/>
      <c r="F137" s="119"/>
      <c r="G137" s="119"/>
      <c r="H137" s="119"/>
      <c r="I137" s="294" t="s">
        <v>24</v>
      </c>
      <c r="J137" s="149"/>
      <c r="K137" s="149"/>
      <c r="L137" s="149"/>
      <c r="M137" s="147"/>
      <c r="N137" s="147"/>
      <c r="O137" s="147"/>
      <c r="P137" s="175"/>
      <c r="Q137" s="119"/>
      <c r="R137" s="119"/>
      <c r="S137" s="119"/>
      <c r="T137" s="119"/>
      <c r="U137" s="344" t="str">
        <f t="shared" ref="U137:U148" si="2">IF(G181="X",D181,"")</f>
        <v/>
      </c>
      <c r="V137" s="343"/>
      <c r="W137" s="343" t="s">
        <v>52</v>
      </c>
      <c r="X137" s="334"/>
      <c r="Z137"/>
      <c r="AA137"/>
      <c r="AB137"/>
      <c r="AC137"/>
      <c r="AD137"/>
      <c r="AE137"/>
      <c r="AF137"/>
    </row>
    <row r="138" spans="1:32" s="181" customFormat="1" ht="125.5" customHeight="1" x14ac:dyDescent="0.35">
      <c r="A138" s="119"/>
      <c r="B138" s="153"/>
      <c r="C138" s="241"/>
      <c r="D138" s="929" t="s">
        <v>190</v>
      </c>
      <c r="E138" s="929"/>
      <c r="F138" s="929"/>
      <c r="G138" s="929"/>
      <c r="H138" s="119"/>
      <c r="I138" s="930"/>
      <c r="J138" s="930"/>
      <c r="K138" s="930"/>
      <c r="L138" s="930"/>
      <c r="M138" s="930"/>
      <c r="N138" s="930"/>
      <c r="O138" s="930"/>
      <c r="P138" s="175"/>
      <c r="Q138" s="119"/>
      <c r="R138" s="119"/>
      <c r="S138" s="119"/>
      <c r="T138" s="119"/>
      <c r="U138" s="344" t="str">
        <f>IF(G182="X",D182,"")</f>
        <v/>
      </c>
      <c r="V138" s="343"/>
      <c r="W138" s="343" t="s">
        <v>52</v>
      </c>
      <c r="X138" s="334"/>
      <c r="Z138"/>
      <c r="AA138"/>
      <c r="AB138"/>
      <c r="AC138"/>
      <c r="AD138"/>
      <c r="AE138"/>
      <c r="AF138"/>
    </row>
    <row r="139" spans="1:32" s="181" customFormat="1" ht="19.5" customHeight="1" x14ac:dyDescent="0.35">
      <c r="A139" s="147"/>
      <c r="B139" s="147"/>
      <c r="C139" s="147"/>
      <c r="D139" s="917"/>
      <c r="E139" s="918"/>
      <c r="F139" s="918"/>
      <c r="G139" s="919"/>
      <c r="H139" s="147"/>
      <c r="I139" s="930"/>
      <c r="J139" s="930"/>
      <c r="K139" s="930"/>
      <c r="L139" s="930"/>
      <c r="M139" s="930"/>
      <c r="N139" s="930"/>
      <c r="O139" s="930"/>
      <c r="P139" s="149"/>
      <c r="Q139" s="147"/>
      <c r="R139" s="147"/>
      <c r="S139" s="147"/>
      <c r="T139" s="147"/>
      <c r="U139" s="344" t="str">
        <f t="shared" si="2"/>
        <v/>
      </c>
      <c r="V139" s="343"/>
      <c r="W139" s="343" t="s">
        <v>52</v>
      </c>
      <c r="X139" s="334"/>
      <c r="Z139"/>
      <c r="AA139"/>
      <c r="AB139"/>
      <c r="AC139"/>
      <c r="AD139"/>
      <c r="AE139"/>
      <c r="AF139"/>
    </row>
    <row r="140" spans="1:32" s="181" customFormat="1" ht="16" customHeight="1" thickBot="1" x14ac:dyDescent="0.4">
      <c r="A140" s="129"/>
      <c r="B140" s="130"/>
      <c r="C140" s="237"/>
      <c r="D140" s="221"/>
      <c r="E140" s="131"/>
      <c r="F140" s="195"/>
      <c r="G140" s="195"/>
      <c r="H140" s="195"/>
      <c r="I140" s="133"/>
      <c r="J140" s="129"/>
      <c r="K140" s="134"/>
      <c r="L140" s="129"/>
      <c r="M140" s="134"/>
      <c r="N140" s="129"/>
      <c r="O140" s="134"/>
      <c r="P140" s="129"/>
      <c r="Q140" s="134"/>
      <c r="R140" s="134"/>
      <c r="S140" s="134"/>
      <c r="T140" s="129"/>
      <c r="U140" s="344" t="str">
        <f t="shared" si="2"/>
        <v/>
      </c>
      <c r="V140" s="343"/>
      <c r="W140" s="343" t="s">
        <v>52</v>
      </c>
      <c r="X140" s="334"/>
      <c r="Z140"/>
      <c r="AA140"/>
      <c r="AB140"/>
      <c r="AC140"/>
      <c r="AD140"/>
      <c r="AE140"/>
      <c r="AF140"/>
    </row>
    <row r="141" spans="1:32" s="181" customFormat="1" ht="36" customHeight="1" thickTop="1" x14ac:dyDescent="0.35">
      <c r="A141" s="135"/>
      <c r="B141" s="123"/>
      <c r="C141" s="236" t="s">
        <v>32</v>
      </c>
      <c r="D141" s="124" t="s">
        <v>191</v>
      </c>
      <c r="E141" s="196"/>
      <c r="F141" s="136"/>
      <c r="G141" s="136"/>
      <c r="H141" s="136"/>
      <c r="I141" s="197"/>
      <c r="J141" s="135"/>
      <c r="K141" s="135"/>
      <c r="L141" s="135"/>
      <c r="M141" s="135"/>
      <c r="N141" s="135"/>
      <c r="O141" s="135"/>
      <c r="P141" s="135"/>
      <c r="Q141" s="135"/>
      <c r="R141" s="135"/>
      <c r="S141" s="135"/>
      <c r="T141" s="135"/>
      <c r="U141" s="344" t="str">
        <f t="shared" si="2"/>
        <v/>
      </c>
      <c r="V141" s="343"/>
      <c r="W141" s="343" t="s">
        <v>52</v>
      </c>
      <c r="X141" s="334"/>
      <c r="Z141"/>
      <c r="AA141"/>
      <c r="AB141"/>
      <c r="AC141"/>
      <c r="AD141"/>
      <c r="AE141"/>
      <c r="AF141"/>
    </row>
    <row r="142" spans="1:32" s="181" customFormat="1" ht="16" customHeight="1" x14ac:dyDescent="0.35">
      <c r="A142" s="138"/>
      <c r="B142" s="115"/>
      <c r="C142" s="241"/>
      <c r="D142" s="925" t="s">
        <v>192</v>
      </c>
      <c r="E142" s="925"/>
      <c r="F142" s="925"/>
      <c r="G142" s="925"/>
      <c r="H142" s="925"/>
      <c r="I142" s="925"/>
      <c r="J142" s="925"/>
      <c r="K142" s="925"/>
      <c r="L142" s="925"/>
      <c r="M142" s="925"/>
      <c r="N142" s="925"/>
      <c r="O142" s="925"/>
      <c r="P142" s="138"/>
      <c r="Q142" s="143"/>
      <c r="R142" s="143"/>
      <c r="S142" s="143"/>
      <c r="T142" s="138"/>
      <c r="U142" s="344" t="str">
        <f t="shared" si="2"/>
        <v/>
      </c>
      <c r="V142" s="333"/>
      <c r="W142" s="343" t="s">
        <v>52</v>
      </c>
      <c r="X142" s="334"/>
      <c r="Z142"/>
      <c r="AA142"/>
      <c r="AB142"/>
      <c r="AC142"/>
      <c r="AD142"/>
      <c r="AE142"/>
      <c r="AF142"/>
    </row>
    <row r="143" spans="1:32" s="181" customFormat="1" ht="59.15" customHeight="1" x14ac:dyDescent="0.35">
      <c r="A143" s="138"/>
      <c r="B143" s="115"/>
      <c r="C143" s="241"/>
      <c r="D143" s="925"/>
      <c r="E143" s="925"/>
      <c r="F143" s="925"/>
      <c r="G143" s="925"/>
      <c r="H143" s="925"/>
      <c r="I143" s="925"/>
      <c r="J143" s="925"/>
      <c r="K143" s="925"/>
      <c r="L143" s="925"/>
      <c r="M143" s="925"/>
      <c r="N143" s="925"/>
      <c r="O143" s="925"/>
      <c r="P143" s="138"/>
      <c r="Q143" s="143"/>
      <c r="R143" s="143"/>
      <c r="S143" s="143"/>
      <c r="T143" s="138"/>
      <c r="U143" s="344" t="str">
        <f t="shared" si="2"/>
        <v/>
      </c>
      <c r="V143" s="333"/>
      <c r="W143" s="343" t="s">
        <v>52</v>
      </c>
      <c r="X143" s="334"/>
      <c r="Z143"/>
      <c r="AA143"/>
      <c r="AB143"/>
      <c r="AC143"/>
      <c r="AD143"/>
      <c r="AE143"/>
      <c r="AF143"/>
    </row>
    <row r="144" spans="1:32" s="181" customFormat="1" ht="16" customHeight="1" x14ac:dyDescent="0.35">
      <c r="A144" s="138"/>
      <c r="B144" s="115"/>
      <c r="C144" s="241"/>
      <c r="D144" s="943"/>
      <c r="E144" s="943"/>
      <c r="F144" s="943"/>
      <c r="G144" s="943"/>
      <c r="H144" s="850"/>
      <c r="I144" s="80"/>
      <c r="J144" s="80"/>
      <c r="K144" s="256" t="s">
        <v>24</v>
      </c>
      <c r="L144" s="138"/>
      <c r="M144" s="143"/>
      <c r="N144" s="138"/>
      <c r="O144" s="143"/>
      <c r="P144" s="138"/>
      <c r="Q144" s="143"/>
      <c r="R144" s="143"/>
      <c r="S144" s="143"/>
      <c r="T144" s="138"/>
      <c r="U144" s="344" t="str">
        <f t="shared" si="2"/>
        <v/>
      </c>
      <c r="V144" s="333"/>
      <c r="W144" s="343" t="s">
        <v>52</v>
      </c>
      <c r="X144" s="334"/>
      <c r="Z144"/>
      <c r="AA144"/>
      <c r="AB144"/>
      <c r="AC144"/>
      <c r="AD144"/>
      <c r="AE144"/>
      <c r="AF144"/>
    </row>
    <row r="145" spans="1:32" s="181" customFormat="1" ht="16" customHeight="1" x14ac:dyDescent="0.35">
      <c r="B145" s="295"/>
      <c r="C145" s="296"/>
      <c r="D145" s="363" t="s">
        <v>193</v>
      </c>
      <c r="E145" s="362"/>
      <c r="F145" s="933"/>
      <c r="G145" s="934"/>
      <c r="H145" s="934"/>
      <c r="I145" s="935"/>
      <c r="K145" s="878"/>
      <c r="L145" s="878"/>
      <c r="M145" s="878"/>
      <c r="N145" s="878"/>
      <c r="O145" s="878"/>
      <c r="Q145" s="297"/>
      <c r="R145" s="297"/>
      <c r="S145" s="297"/>
      <c r="U145" s="344" t="str">
        <f t="shared" si="2"/>
        <v/>
      </c>
      <c r="V145" s="333"/>
      <c r="W145" s="343" t="s">
        <v>52</v>
      </c>
      <c r="X145" s="334"/>
      <c r="Z145"/>
      <c r="AA145"/>
      <c r="AB145"/>
      <c r="AC145"/>
      <c r="AD145"/>
      <c r="AE145"/>
      <c r="AF145"/>
    </row>
    <row r="146" spans="1:32" s="181" customFormat="1" ht="16" customHeight="1" x14ac:dyDescent="0.35">
      <c r="B146" s="295"/>
      <c r="C146" s="296"/>
      <c r="D146" s="363" t="s">
        <v>194</v>
      </c>
      <c r="E146" s="362"/>
      <c r="F146" s="933"/>
      <c r="G146" s="934"/>
      <c r="H146" s="934"/>
      <c r="I146" s="935"/>
      <c r="K146" s="878"/>
      <c r="L146" s="878"/>
      <c r="M146" s="878"/>
      <c r="N146" s="878"/>
      <c r="O146" s="878"/>
      <c r="Q146" s="297"/>
      <c r="R146" s="297"/>
      <c r="S146" s="297"/>
      <c r="U146" s="344" t="str">
        <f t="shared" si="2"/>
        <v/>
      </c>
      <c r="V146" s="333"/>
      <c r="W146" s="343" t="s">
        <v>52</v>
      </c>
      <c r="X146" s="334"/>
      <c r="Z146"/>
      <c r="AA146"/>
      <c r="AB146"/>
      <c r="AC146"/>
      <c r="AD146"/>
      <c r="AE146"/>
      <c r="AF146"/>
    </row>
    <row r="147" spans="1:32" s="181" customFormat="1" ht="16" customHeight="1" x14ac:dyDescent="0.35">
      <c r="B147" s="295"/>
      <c r="C147" s="296"/>
      <c r="D147" s="363" t="s">
        <v>195</v>
      </c>
      <c r="E147" s="362"/>
      <c r="F147" s="933"/>
      <c r="G147" s="934"/>
      <c r="H147" s="934"/>
      <c r="I147" s="935"/>
      <c r="K147" s="878"/>
      <c r="L147" s="878"/>
      <c r="M147" s="878"/>
      <c r="N147" s="878"/>
      <c r="O147" s="878"/>
      <c r="Q147" s="297"/>
      <c r="R147" s="297"/>
      <c r="S147" s="297"/>
      <c r="U147" s="344" t="str">
        <f t="shared" si="2"/>
        <v/>
      </c>
      <c r="V147" s="334"/>
      <c r="W147" s="343" t="s">
        <v>52</v>
      </c>
      <c r="X147" s="334"/>
      <c r="Z147"/>
      <c r="AA147"/>
      <c r="AB147"/>
      <c r="AC147"/>
      <c r="AD147"/>
      <c r="AE147"/>
      <c r="AF147"/>
    </row>
    <row r="148" spans="1:32" s="181" customFormat="1" ht="16" customHeight="1" x14ac:dyDescent="0.35">
      <c r="B148" s="295"/>
      <c r="C148" s="296"/>
      <c r="D148" s="363" t="s">
        <v>196</v>
      </c>
      <c r="E148" s="362"/>
      <c r="F148" s="933"/>
      <c r="G148" s="934"/>
      <c r="H148" s="934"/>
      <c r="I148" s="935"/>
      <c r="K148" s="878"/>
      <c r="L148" s="878"/>
      <c r="M148" s="878"/>
      <c r="N148" s="878"/>
      <c r="O148" s="878"/>
      <c r="Q148" s="297"/>
      <c r="R148" s="297"/>
      <c r="S148" s="297"/>
      <c r="U148" s="344" t="str">
        <f t="shared" si="2"/>
        <v/>
      </c>
      <c r="V148" s="334"/>
      <c r="W148" s="334"/>
      <c r="X148" s="334"/>
      <c r="Z148"/>
      <c r="AA148"/>
      <c r="AB148"/>
      <c r="AC148"/>
      <c r="AD148"/>
      <c r="AE148"/>
      <c r="AF148"/>
    </row>
    <row r="149" spans="1:32" s="138" customFormat="1" ht="15.5" x14ac:dyDescent="0.35">
      <c r="A149" s="181"/>
      <c r="B149" s="295"/>
      <c r="C149" s="296"/>
      <c r="D149" s="363" t="s">
        <v>197</v>
      </c>
      <c r="E149" s="362"/>
      <c r="F149" s="933"/>
      <c r="G149" s="934"/>
      <c r="H149" s="934"/>
      <c r="I149" s="935"/>
      <c r="J149" s="181"/>
      <c r="K149" s="878"/>
      <c r="L149" s="878"/>
      <c r="M149" s="878"/>
      <c r="N149" s="878"/>
      <c r="O149" s="878"/>
      <c r="P149" s="181"/>
      <c r="Q149" s="297"/>
      <c r="R149" s="297"/>
      <c r="S149" s="297"/>
      <c r="T149" s="181"/>
      <c r="U149" s="333"/>
      <c r="V149" s="333"/>
      <c r="W149" s="333"/>
      <c r="X149" s="333"/>
      <c r="Z149"/>
      <c r="AA149"/>
      <c r="AB149"/>
      <c r="AC149"/>
      <c r="AD149"/>
      <c r="AE149"/>
      <c r="AF149"/>
    </row>
    <row r="150" spans="1:32" s="211" customFormat="1" ht="28" customHeight="1" thickBot="1" x14ac:dyDescent="0.4">
      <c r="A150" s="129"/>
      <c r="B150" s="199"/>
      <c r="C150" s="243"/>
      <c r="D150" s="200"/>
      <c r="E150" s="201"/>
      <c r="F150" s="202"/>
      <c r="G150" s="202"/>
      <c r="H150" s="202"/>
      <c r="I150" s="202"/>
      <c r="J150" s="129"/>
      <c r="K150" s="134"/>
      <c r="L150" s="129"/>
      <c r="M150" s="134"/>
      <c r="N150" s="129"/>
      <c r="O150" s="134"/>
      <c r="P150" s="129"/>
      <c r="Q150" s="134"/>
      <c r="R150" s="134"/>
      <c r="S150" s="134"/>
      <c r="T150" s="129"/>
      <c r="U150" s="346"/>
      <c r="V150" s="346"/>
      <c r="W150" s="346"/>
      <c r="X150" s="346"/>
      <c r="Z150"/>
      <c r="AA150"/>
      <c r="AB150"/>
      <c r="AC150"/>
      <c r="AD150"/>
      <c r="AE150"/>
      <c r="AF150"/>
    </row>
    <row r="151" spans="1:32" s="364" customFormat="1" ht="36" customHeight="1" thickTop="1" x14ac:dyDescent="0.35">
      <c r="A151" s="135"/>
      <c r="B151" s="123"/>
      <c r="C151" s="236" t="s">
        <v>35</v>
      </c>
      <c r="D151" s="124" t="s">
        <v>198</v>
      </c>
      <c r="E151" s="124"/>
      <c r="F151" s="124"/>
      <c r="G151" s="124"/>
      <c r="H151" s="124"/>
      <c r="I151" s="124"/>
      <c r="J151" s="135"/>
      <c r="K151" s="135"/>
      <c r="L151" s="135"/>
      <c r="M151" s="135"/>
      <c r="N151" s="135"/>
      <c r="O151" s="135"/>
      <c r="P151" s="135"/>
      <c r="Q151" s="135"/>
      <c r="R151" s="135"/>
      <c r="S151" s="135"/>
      <c r="T151" s="135"/>
      <c r="U151" s="387"/>
      <c r="V151" s="387"/>
      <c r="W151" s="387"/>
      <c r="X151" s="387"/>
      <c r="Y151" s="380"/>
      <c r="Z151"/>
      <c r="AA151"/>
      <c r="AB151"/>
      <c r="AC151"/>
      <c r="AD151"/>
      <c r="AE151"/>
      <c r="AF151"/>
    </row>
    <row r="152" spans="1:32" s="135" customFormat="1" ht="36" customHeight="1" x14ac:dyDescent="0.35">
      <c r="A152" s="138"/>
      <c r="B152" s="203"/>
      <c r="C152" s="241"/>
      <c r="D152" s="932" t="s">
        <v>199</v>
      </c>
      <c r="E152" s="932"/>
      <c r="F152" s="932"/>
      <c r="G152" s="932"/>
      <c r="H152" s="932"/>
      <c r="I152" s="932"/>
      <c r="J152" s="138"/>
      <c r="K152" s="143"/>
      <c r="L152" s="138"/>
      <c r="M152" s="143"/>
      <c r="N152" s="138"/>
      <c r="O152" s="143"/>
      <c r="P152" s="138"/>
      <c r="Q152" s="143"/>
      <c r="R152" s="143"/>
      <c r="S152" s="143"/>
      <c r="T152" s="138"/>
      <c r="U152" s="340"/>
      <c r="V152" s="340"/>
      <c r="W152" s="340"/>
      <c r="X152" s="340"/>
      <c r="Z152"/>
      <c r="AA152"/>
      <c r="AB152"/>
      <c r="AC152"/>
      <c r="AD152"/>
      <c r="AE152"/>
      <c r="AF152"/>
    </row>
    <row r="153" spans="1:32" s="138" customFormat="1" ht="34" customHeight="1" x14ac:dyDescent="0.35">
      <c r="B153" s="203"/>
      <c r="C153" s="241"/>
      <c r="D153" s="932"/>
      <c r="E153" s="932"/>
      <c r="F153" s="932"/>
      <c r="G153" s="932"/>
      <c r="H153" s="932"/>
      <c r="I153" s="932"/>
      <c r="K153" s="143"/>
      <c r="M153" s="143"/>
      <c r="O153" s="143"/>
      <c r="Q153" s="143"/>
      <c r="R153" s="143"/>
      <c r="S153" s="143"/>
      <c r="U153" s="333"/>
      <c r="V153" s="333"/>
      <c r="W153" s="333"/>
      <c r="X153" s="333"/>
      <c r="Z153"/>
      <c r="AA153"/>
      <c r="AB153"/>
      <c r="AC153"/>
      <c r="AD153"/>
      <c r="AE153"/>
      <c r="AF153"/>
    </row>
    <row r="154" spans="1:32" s="138" customFormat="1" ht="31" customHeight="1" x14ac:dyDescent="0.35">
      <c r="B154" s="203"/>
      <c r="C154" s="241"/>
      <c r="D154" s="273" t="s">
        <v>200</v>
      </c>
      <c r="E154" s="256"/>
      <c r="F154" s="279"/>
      <c r="G154" s="277"/>
      <c r="H154" s="277"/>
      <c r="I154" s="294" t="s">
        <v>24</v>
      </c>
      <c r="K154" s="143"/>
      <c r="M154" s="143"/>
      <c r="O154" s="143"/>
      <c r="Q154" s="143"/>
      <c r="R154" s="143"/>
      <c r="S154" s="143"/>
      <c r="U154" s="333" t="s">
        <v>201</v>
      </c>
      <c r="V154" s="333" t="str">
        <f>CONCATENATE(V155,W155,V156,W156,V157,W157,V158,W158,V159,W159,V160,W160,V161,W161,V162,W162,V163,W163,V164)</f>
        <v>;;;;;;;;;</v>
      </c>
      <c r="W154" s="333"/>
      <c r="X154" s="333"/>
      <c r="Z154"/>
      <c r="AA154"/>
      <c r="AB154"/>
      <c r="AC154"/>
      <c r="AD154"/>
      <c r="AE154"/>
      <c r="AF154"/>
    </row>
    <row r="155" spans="1:32" s="129" customFormat="1" ht="15.75" customHeight="1" thickBot="1" x14ac:dyDescent="0.4">
      <c r="A155" s="138"/>
      <c r="B155" s="203"/>
      <c r="C155" s="244"/>
      <c r="D155" s="285" t="s">
        <v>202</v>
      </c>
      <c r="E155" s="286"/>
      <c r="F155" s="287"/>
      <c r="G155" s="274"/>
      <c r="H155" s="80"/>
      <c r="I155" s="878"/>
      <c r="J155" s="878"/>
      <c r="K155" s="878"/>
      <c r="L155" s="878"/>
      <c r="M155" s="878"/>
      <c r="N155" s="138"/>
      <c r="O155" s="143"/>
      <c r="P155" s="138"/>
      <c r="Q155" s="143"/>
      <c r="R155" s="143"/>
      <c r="S155" s="143"/>
      <c r="T155" s="138"/>
      <c r="U155" s="331"/>
      <c r="V155" s="331" t="str">
        <f>IF(G155="X",D155,"")</f>
        <v/>
      </c>
      <c r="W155" s="331" t="s">
        <v>131</v>
      </c>
      <c r="X155" s="331"/>
      <c r="Z155"/>
      <c r="AA155"/>
      <c r="AB155"/>
      <c r="AC155"/>
      <c r="AD155"/>
      <c r="AE155"/>
      <c r="AF155"/>
    </row>
    <row r="156" spans="1:32" s="166" customFormat="1" ht="15.75" customHeight="1" thickTop="1" thickBot="1" x14ac:dyDescent="0.4">
      <c r="A156" s="138"/>
      <c r="B156" s="203"/>
      <c r="C156" s="244"/>
      <c r="D156" s="285" t="s">
        <v>203</v>
      </c>
      <c r="E156" s="286"/>
      <c r="F156" s="287"/>
      <c r="G156" s="274"/>
      <c r="H156" s="80"/>
      <c r="I156" s="878"/>
      <c r="J156" s="878"/>
      <c r="K156" s="878"/>
      <c r="L156" s="878"/>
      <c r="M156" s="878"/>
      <c r="N156" s="138"/>
      <c r="O156" s="143"/>
      <c r="P156" s="138"/>
      <c r="Q156" s="143"/>
      <c r="R156" s="143"/>
      <c r="S156" s="143"/>
      <c r="T156" s="138"/>
      <c r="U156" s="339"/>
      <c r="V156" s="331" t="str">
        <f t="shared" ref="V156:V163" si="3">IF(G156="X",D156,"")</f>
        <v/>
      </c>
      <c r="W156" s="331" t="s">
        <v>131</v>
      </c>
      <c r="X156" s="339"/>
      <c r="Z156"/>
      <c r="AA156"/>
      <c r="AB156"/>
      <c r="AC156"/>
      <c r="AD156"/>
      <c r="AE156"/>
      <c r="AF156"/>
    </row>
    <row r="157" spans="1:32" s="166" customFormat="1" ht="15.75" customHeight="1" thickTop="1" thickBot="1" x14ac:dyDescent="0.4">
      <c r="A157" s="138"/>
      <c r="B157" s="203"/>
      <c r="C157" s="244"/>
      <c r="D157" s="285" t="s">
        <v>204</v>
      </c>
      <c r="E157" s="286"/>
      <c r="F157" s="287"/>
      <c r="G157" s="274"/>
      <c r="H157" s="80"/>
      <c r="I157" s="878"/>
      <c r="J157" s="878"/>
      <c r="K157" s="878"/>
      <c r="L157" s="878"/>
      <c r="M157" s="878"/>
      <c r="N157" s="138"/>
      <c r="O157" s="143"/>
      <c r="P157" s="138"/>
      <c r="Q157" s="143"/>
      <c r="R157" s="143"/>
      <c r="S157" s="143"/>
      <c r="T157" s="138"/>
      <c r="U157" s="339"/>
      <c r="V157" s="331" t="str">
        <f t="shared" si="3"/>
        <v/>
      </c>
      <c r="W157" s="331" t="s">
        <v>131</v>
      </c>
      <c r="X157" s="339"/>
      <c r="Z157"/>
      <c r="AA157"/>
      <c r="AB157"/>
      <c r="AC157"/>
      <c r="AD157"/>
      <c r="AE157"/>
      <c r="AF157"/>
    </row>
    <row r="158" spans="1:32" s="138" customFormat="1" ht="15.75" customHeight="1" thickTop="1" thickBot="1" x14ac:dyDescent="0.4">
      <c r="B158" s="203"/>
      <c r="C158" s="244"/>
      <c r="D158" s="285" t="s">
        <v>205</v>
      </c>
      <c r="E158" s="286"/>
      <c r="F158" s="287"/>
      <c r="G158" s="274"/>
      <c r="H158" s="80"/>
      <c r="I158" s="878"/>
      <c r="J158" s="878"/>
      <c r="K158" s="878"/>
      <c r="L158" s="878"/>
      <c r="M158" s="878"/>
      <c r="O158" s="143"/>
      <c r="Q158" s="143"/>
      <c r="R158" s="143"/>
      <c r="S158" s="143"/>
      <c r="U158" s="333"/>
      <c r="V158" s="331" t="str">
        <f t="shared" si="3"/>
        <v/>
      </c>
      <c r="W158" s="331" t="s">
        <v>131</v>
      </c>
      <c r="X158" s="333"/>
      <c r="Z158"/>
      <c r="AA158"/>
      <c r="AB158"/>
      <c r="AC158"/>
      <c r="AD158"/>
      <c r="AE158"/>
      <c r="AF158"/>
    </row>
    <row r="159" spans="1:32" s="138" customFormat="1" ht="15.75" customHeight="1" thickTop="1" thickBot="1" x14ac:dyDescent="0.4">
      <c r="B159" s="203"/>
      <c r="C159" s="244"/>
      <c r="D159" s="285" t="s">
        <v>206</v>
      </c>
      <c r="E159" s="286"/>
      <c r="F159" s="287"/>
      <c r="G159" s="274"/>
      <c r="H159" s="80"/>
      <c r="I159" s="878"/>
      <c r="J159" s="878"/>
      <c r="K159" s="878"/>
      <c r="L159" s="878"/>
      <c r="M159" s="878"/>
      <c r="O159" s="143"/>
      <c r="Q159" s="143"/>
      <c r="R159" s="143"/>
      <c r="S159" s="143"/>
      <c r="U159" s="333"/>
      <c r="V159" s="331" t="str">
        <f t="shared" si="3"/>
        <v/>
      </c>
      <c r="W159" s="331" t="s">
        <v>131</v>
      </c>
      <c r="X159" s="333"/>
      <c r="Z159"/>
      <c r="AA159"/>
      <c r="AB159"/>
      <c r="AC159"/>
      <c r="AD159"/>
      <c r="AE159"/>
      <c r="AF159"/>
    </row>
    <row r="160" spans="1:32" s="129" customFormat="1" ht="15.75" customHeight="1" thickTop="1" thickBot="1" x14ac:dyDescent="0.4">
      <c r="A160" s="138"/>
      <c r="B160" s="203"/>
      <c r="C160" s="244"/>
      <c r="D160" s="285" t="s">
        <v>207</v>
      </c>
      <c r="E160" s="286"/>
      <c r="F160" s="287"/>
      <c r="G160" s="274"/>
      <c r="H160" s="80"/>
      <c r="I160" s="878"/>
      <c r="J160" s="878"/>
      <c r="K160" s="878"/>
      <c r="L160" s="878"/>
      <c r="M160" s="878"/>
      <c r="N160" s="138"/>
      <c r="O160" s="143"/>
      <c r="P160" s="138"/>
      <c r="Q160" s="143"/>
      <c r="R160" s="143"/>
      <c r="S160" s="143"/>
      <c r="T160" s="138"/>
      <c r="U160" s="331"/>
      <c r="V160" s="331" t="str">
        <f t="shared" si="3"/>
        <v/>
      </c>
      <c r="W160" s="331" t="s">
        <v>131</v>
      </c>
      <c r="X160" s="331"/>
      <c r="Z160"/>
      <c r="AA160"/>
      <c r="AB160"/>
      <c r="AC160"/>
      <c r="AD160"/>
      <c r="AE160"/>
      <c r="AF160"/>
    </row>
    <row r="161" spans="1:32" s="166" customFormat="1" ht="15.75" customHeight="1" thickTop="1" thickBot="1" x14ac:dyDescent="0.4">
      <c r="A161" s="138"/>
      <c r="B161" s="203"/>
      <c r="C161" s="244"/>
      <c r="D161" s="285" t="s">
        <v>208</v>
      </c>
      <c r="E161" s="286"/>
      <c r="F161" s="287"/>
      <c r="G161" s="274"/>
      <c r="H161" s="80"/>
      <c r="I161" s="878"/>
      <c r="J161" s="878"/>
      <c r="K161" s="878"/>
      <c r="L161" s="878"/>
      <c r="M161" s="878"/>
      <c r="N161" s="138"/>
      <c r="O161" s="143"/>
      <c r="P161" s="138"/>
      <c r="Q161" s="143"/>
      <c r="R161" s="143"/>
      <c r="S161" s="143"/>
      <c r="T161" s="138"/>
      <c r="U161" s="339"/>
      <c r="V161" s="331" t="str">
        <f t="shared" si="3"/>
        <v/>
      </c>
      <c r="W161" s="331" t="s">
        <v>131</v>
      </c>
      <c r="X161" s="339"/>
      <c r="Z161"/>
      <c r="AA161"/>
      <c r="AB161"/>
      <c r="AC161"/>
      <c r="AD161"/>
      <c r="AE161"/>
      <c r="AF161"/>
    </row>
    <row r="162" spans="1:32" s="135" customFormat="1" ht="15.75" customHeight="1" thickTop="1" thickBot="1" x14ac:dyDescent="0.4">
      <c r="A162" s="138"/>
      <c r="B162" s="203"/>
      <c r="C162" s="244"/>
      <c r="D162" s="285" t="s">
        <v>209</v>
      </c>
      <c r="E162" s="286"/>
      <c r="F162" s="287"/>
      <c r="G162" s="274"/>
      <c r="H162" s="80"/>
      <c r="I162" s="878"/>
      <c r="J162" s="878"/>
      <c r="K162" s="878"/>
      <c r="L162" s="878"/>
      <c r="M162" s="878"/>
      <c r="N162" s="138"/>
      <c r="O162" s="143"/>
      <c r="P162" s="138"/>
      <c r="Q162" s="143"/>
      <c r="R162" s="143"/>
      <c r="S162" s="143"/>
      <c r="T162" s="138"/>
      <c r="U162" s="340"/>
      <c r="V162" s="331" t="str">
        <f t="shared" si="3"/>
        <v/>
      </c>
      <c r="W162" s="331" t="s">
        <v>131</v>
      </c>
      <c r="X162" s="340"/>
      <c r="Z162"/>
      <c r="AA162"/>
      <c r="AB162"/>
      <c r="AC162"/>
      <c r="AD162"/>
      <c r="AE162"/>
      <c r="AF162"/>
    </row>
    <row r="163" spans="1:32" s="138" customFormat="1" ht="15.75" customHeight="1" thickTop="1" thickBot="1" x14ac:dyDescent="0.4">
      <c r="B163" s="203"/>
      <c r="C163" s="244"/>
      <c r="D163" s="285" t="s">
        <v>210</v>
      </c>
      <c r="E163" s="286"/>
      <c r="F163" s="287"/>
      <c r="G163" s="274"/>
      <c r="H163" s="80"/>
      <c r="I163" s="878"/>
      <c r="J163" s="878"/>
      <c r="K163" s="878"/>
      <c r="L163" s="878"/>
      <c r="M163" s="878"/>
      <c r="O163" s="143"/>
      <c r="Q163" s="143"/>
      <c r="R163" s="143"/>
      <c r="S163" s="143"/>
      <c r="U163" s="333"/>
      <c r="V163" s="331" t="str">
        <f t="shared" si="3"/>
        <v/>
      </c>
      <c r="W163" s="331" t="s">
        <v>131</v>
      </c>
      <c r="X163" s="333"/>
      <c r="Z163"/>
      <c r="AA163"/>
      <c r="AB163"/>
      <c r="AC163"/>
      <c r="AD163"/>
      <c r="AE163"/>
      <c r="AF163"/>
    </row>
    <row r="164" spans="1:32" s="138" customFormat="1" ht="15.75" customHeight="1" thickTop="1" thickBot="1" x14ac:dyDescent="0.4">
      <c r="B164" s="203"/>
      <c r="C164" s="244"/>
      <c r="D164" s="288" t="s">
        <v>211</v>
      </c>
      <c r="E164" s="289"/>
      <c r="F164" s="290"/>
      <c r="G164" s="274"/>
      <c r="H164" s="80"/>
      <c r="I164" s="878"/>
      <c r="J164" s="878"/>
      <c r="K164" s="878"/>
      <c r="L164" s="878"/>
      <c r="M164" s="878"/>
      <c r="O164" s="143"/>
      <c r="Q164" s="143"/>
      <c r="R164" s="143"/>
      <c r="S164" s="143"/>
      <c r="U164" s="333"/>
      <c r="V164" s="331" t="str">
        <f>IF(G164="X",D164,"")</f>
        <v/>
      </c>
      <c r="W164" s="333"/>
      <c r="X164" s="333"/>
      <c r="Z164"/>
      <c r="AA164"/>
      <c r="AB164"/>
      <c r="AC164"/>
      <c r="AD164"/>
      <c r="AE164"/>
      <c r="AF164"/>
    </row>
    <row r="165" spans="1:32" s="138" customFormat="1" ht="31" customHeight="1" thickTop="1" thickBot="1" x14ac:dyDescent="0.4">
      <c r="B165" s="203"/>
      <c r="C165" s="244"/>
      <c r="D165" s="715" t="s">
        <v>212</v>
      </c>
      <c r="E165" s="256"/>
      <c r="F165" s="279"/>
      <c r="G165" s="278"/>
      <c r="H165" s="80"/>
      <c r="I165" s="878"/>
      <c r="J165" s="878"/>
      <c r="K165" s="878"/>
      <c r="L165" s="878"/>
      <c r="M165" s="878"/>
      <c r="O165" s="143"/>
      <c r="Q165" s="143"/>
      <c r="R165" s="143"/>
      <c r="S165" s="143"/>
      <c r="U165" s="333" t="s">
        <v>213</v>
      </c>
      <c r="V165" s="331" t="str">
        <f>CONCATENATE(V166,W166,V167,W167,V168,W168,V169,W169,V170)</f>
        <v>;;;;</v>
      </c>
      <c r="W165" s="333"/>
      <c r="X165" s="333"/>
      <c r="Z165"/>
      <c r="AA165"/>
      <c r="AB165"/>
      <c r="AC165"/>
      <c r="AD165"/>
      <c r="AE165"/>
      <c r="AF165"/>
    </row>
    <row r="166" spans="1:32" s="138" customFormat="1" ht="15.75" customHeight="1" thickTop="1" thickBot="1" x14ac:dyDescent="0.4">
      <c r="B166" s="203"/>
      <c r="C166" s="244"/>
      <c r="D166" s="264" t="s">
        <v>214</v>
      </c>
      <c r="E166" s="283"/>
      <c r="F166" s="284"/>
      <c r="G166" s="274"/>
      <c r="H166" s="80"/>
      <c r="I166" s="878"/>
      <c r="J166" s="878"/>
      <c r="K166" s="878"/>
      <c r="L166" s="878"/>
      <c r="M166" s="878"/>
      <c r="O166" s="143"/>
      <c r="Q166" s="143"/>
      <c r="R166" s="143"/>
      <c r="S166" s="143"/>
      <c r="U166" s="333"/>
      <c r="V166" s="331" t="str">
        <f t="shared" ref="V166:V177" si="4">IF(G166="X",D166,"")</f>
        <v/>
      </c>
      <c r="W166" s="333" t="s">
        <v>131</v>
      </c>
      <c r="X166" s="333"/>
      <c r="Z166"/>
      <c r="AA166"/>
      <c r="AB166"/>
      <c r="AC166"/>
      <c r="AD166"/>
      <c r="AE166"/>
      <c r="AF166"/>
    </row>
    <row r="167" spans="1:32" s="138" customFormat="1" ht="15.75" customHeight="1" thickTop="1" thickBot="1" x14ac:dyDescent="0.4">
      <c r="B167" s="203"/>
      <c r="C167" s="244"/>
      <c r="D167" s="265" t="s">
        <v>215</v>
      </c>
      <c r="E167" s="286"/>
      <c r="F167" s="287"/>
      <c r="G167" s="274"/>
      <c r="H167" s="80"/>
      <c r="I167" s="878"/>
      <c r="J167" s="878"/>
      <c r="K167" s="878"/>
      <c r="L167" s="878"/>
      <c r="M167" s="878"/>
      <c r="O167" s="143"/>
      <c r="Q167" s="143"/>
      <c r="R167" s="143"/>
      <c r="S167" s="143"/>
      <c r="U167" s="333"/>
      <c r="V167" s="331" t="str">
        <f t="shared" si="4"/>
        <v/>
      </c>
      <c r="W167" s="333" t="s">
        <v>131</v>
      </c>
      <c r="X167" s="333"/>
      <c r="Z167"/>
      <c r="AA167"/>
      <c r="AB167"/>
      <c r="AC167"/>
      <c r="AD167"/>
      <c r="AE167"/>
      <c r="AF167"/>
    </row>
    <row r="168" spans="1:32" s="129" customFormat="1" ht="15.75" customHeight="1" thickTop="1" thickBot="1" x14ac:dyDescent="0.4">
      <c r="A168" s="138"/>
      <c r="B168" s="203"/>
      <c r="C168" s="244"/>
      <c r="D168" s="265" t="s">
        <v>216</v>
      </c>
      <c r="E168" s="286"/>
      <c r="F168" s="287"/>
      <c r="G168" s="274"/>
      <c r="H168" s="80"/>
      <c r="I168" s="878"/>
      <c r="J168" s="878"/>
      <c r="K168" s="878"/>
      <c r="L168" s="878"/>
      <c r="M168" s="878"/>
      <c r="N168" s="138"/>
      <c r="O168" s="143"/>
      <c r="P168" s="138"/>
      <c r="Q168" s="143"/>
      <c r="R168" s="143"/>
      <c r="S168" s="143"/>
      <c r="T168" s="138"/>
      <c r="U168" s="331"/>
      <c r="V168" s="331" t="str">
        <f t="shared" si="4"/>
        <v/>
      </c>
      <c r="W168" s="333" t="s">
        <v>131</v>
      </c>
      <c r="X168" s="331"/>
      <c r="Z168"/>
      <c r="AA168"/>
      <c r="AB168"/>
      <c r="AC168"/>
      <c r="AD168"/>
      <c r="AE168"/>
      <c r="AF168"/>
    </row>
    <row r="169" spans="1:32" s="135" customFormat="1" ht="15.75" customHeight="1" thickTop="1" thickBot="1" x14ac:dyDescent="0.4">
      <c r="A169" s="138"/>
      <c r="B169" s="203"/>
      <c r="C169" s="244"/>
      <c r="D169" s="265" t="s">
        <v>217</v>
      </c>
      <c r="E169" s="286"/>
      <c r="F169" s="287"/>
      <c r="G169" s="274"/>
      <c r="H169" s="80"/>
      <c r="I169" s="878"/>
      <c r="J169" s="878"/>
      <c r="K169" s="878"/>
      <c r="L169" s="878"/>
      <c r="M169" s="878"/>
      <c r="N169" s="138"/>
      <c r="O169" s="143"/>
      <c r="P169" s="138"/>
      <c r="Q169" s="143"/>
      <c r="R169" s="143"/>
      <c r="S169" s="143"/>
      <c r="T169" s="138"/>
      <c r="U169" s="340"/>
      <c r="V169" s="331" t="str">
        <f t="shared" si="4"/>
        <v/>
      </c>
      <c r="W169" s="333" t="s">
        <v>131</v>
      </c>
      <c r="X169" s="340"/>
      <c r="Z169"/>
      <c r="AA169"/>
      <c r="AB169"/>
      <c r="AC169"/>
      <c r="AD169"/>
      <c r="AE169"/>
      <c r="AF169"/>
    </row>
    <row r="170" spans="1:32" s="138" customFormat="1" ht="15.75" customHeight="1" thickTop="1" thickBot="1" x14ac:dyDescent="0.4">
      <c r="B170" s="203"/>
      <c r="C170" s="244"/>
      <c r="D170" s="266" t="s">
        <v>218</v>
      </c>
      <c r="E170" s="289"/>
      <c r="F170" s="290"/>
      <c r="G170" s="274"/>
      <c r="H170" s="80"/>
      <c r="I170" s="878"/>
      <c r="J170" s="878"/>
      <c r="K170" s="878"/>
      <c r="L170" s="878"/>
      <c r="M170" s="878"/>
      <c r="O170" s="143"/>
      <c r="Q170" s="143"/>
      <c r="R170" s="143"/>
      <c r="S170" s="143"/>
      <c r="U170" s="333"/>
      <c r="V170" s="331" t="str">
        <f t="shared" si="4"/>
        <v/>
      </c>
      <c r="W170" s="333"/>
      <c r="X170" s="333"/>
      <c r="Z170"/>
      <c r="AA170"/>
      <c r="AB170"/>
      <c r="AC170"/>
      <c r="AD170"/>
      <c r="AE170"/>
      <c r="AF170"/>
    </row>
    <row r="171" spans="1:32" s="138" customFormat="1" ht="31" customHeight="1" thickTop="1" thickBot="1" x14ac:dyDescent="0.4">
      <c r="B171" s="203"/>
      <c r="C171" s="245"/>
      <c r="D171" s="273" t="s">
        <v>219</v>
      </c>
      <c r="E171" s="281"/>
      <c r="F171" s="279"/>
      <c r="G171" s="155"/>
      <c r="H171" s="80"/>
      <c r="I171" s="878"/>
      <c r="J171" s="878"/>
      <c r="K171" s="878"/>
      <c r="L171" s="878"/>
      <c r="M171" s="878"/>
      <c r="O171" s="143"/>
      <c r="Q171" s="143"/>
      <c r="R171" s="143"/>
      <c r="S171" s="143"/>
      <c r="U171" s="333" t="s">
        <v>220</v>
      </c>
      <c r="V171" s="331" t="str">
        <f>CONCATENATE(V172,W172,V173,W173,V174,W174,V175,W175,V176,W176,V177)</f>
        <v>;;;;;</v>
      </c>
      <c r="W171" s="333"/>
      <c r="X171" s="333"/>
      <c r="Z171"/>
      <c r="AA171"/>
      <c r="AB171"/>
      <c r="AC171"/>
      <c r="AD171"/>
      <c r="AE171"/>
      <c r="AF171"/>
    </row>
    <row r="172" spans="1:32" s="365" customFormat="1" ht="15.75" customHeight="1" thickTop="1" thickBot="1" x14ac:dyDescent="0.4">
      <c r="A172" s="138"/>
      <c r="B172" s="203"/>
      <c r="C172" s="244"/>
      <c r="D172" s="936" t="s">
        <v>221</v>
      </c>
      <c r="E172" s="936"/>
      <c r="F172" s="937"/>
      <c r="G172" s="274"/>
      <c r="H172" s="80"/>
      <c r="I172" s="878"/>
      <c r="J172" s="878"/>
      <c r="K172" s="878"/>
      <c r="L172" s="878"/>
      <c r="M172" s="878"/>
      <c r="N172" s="138"/>
      <c r="O172" s="143"/>
      <c r="P172" s="138"/>
      <c r="Q172" s="143"/>
      <c r="R172" s="143"/>
      <c r="S172" s="143"/>
      <c r="T172" s="138"/>
      <c r="U172" s="395"/>
      <c r="V172" s="331" t="str">
        <f t="shared" si="4"/>
        <v/>
      </c>
      <c r="W172" s="395" t="s">
        <v>131</v>
      </c>
      <c r="X172" s="395"/>
      <c r="Y172" s="393"/>
      <c r="Z172"/>
      <c r="AA172"/>
      <c r="AB172"/>
      <c r="AC172"/>
      <c r="AD172"/>
      <c r="AE172"/>
      <c r="AF172"/>
    </row>
    <row r="173" spans="1:32" s="135" customFormat="1" ht="15.75" customHeight="1" thickTop="1" thickBot="1" x14ac:dyDescent="0.4">
      <c r="A173" s="138"/>
      <c r="B173" s="203"/>
      <c r="C173" s="244"/>
      <c r="D173" s="265" t="s">
        <v>222</v>
      </c>
      <c r="E173" s="291"/>
      <c r="F173" s="287"/>
      <c r="G173" s="274"/>
      <c r="H173" s="80"/>
      <c r="I173" s="878"/>
      <c r="J173" s="878"/>
      <c r="K173" s="878"/>
      <c r="L173" s="878"/>
      <c r="M173" s="878"/>
      <c r="N173" s="138"/>
      <c r="O173" s="143"/>
      <c r="P173" s="138"/>
      <c r="Q173" s="143"/>
      <c r="R173" s="143"/>
      <c r="S173" s="143"/>
      <c r="T173" s="138"/>
      <c r="U173" s="340"/>
      <c r="V173" s="331" t="str">
        <f t="shared" si="4"/>
        <v/>
      </c>
      <c r="W173" s="395" t="s">
        <v>131</v>
      </c>
      <c r="X173" s="340"/>
      <c r="Z173"/>
      <c r="AA173"/>
      <c r="AB173"/>
      <c r="AC173"/>
      <c r="AD173"/>
      <c r="AE173"/>
      <c r="AF173"/>
    </row>
    <row r="174" spans="1:32" s="138" customFormat="1" ht="15.75" customHeight="1" thickTop="1" thickBot="1" x14ac:dyDescent="0.4">
      <c r="B174" s="203"/>
      <c r="C174" s="244"/>
      <c r="D174" s="265" t="s">
        <v>223</v>
      </c>
      <c r="E174" s="291"/>
      <c r="F174" s="287"/>
      <c r="G174" s="274"/>
      <c r="H174" s="80"/>
      <c r="I174" s="878"/>
      <c r="J174" s="878"/>
      <c r="K174" s="878"/>
      <c r="L174" s="878"/>
      <c r="M174" s="878"/>
      <c r="O174" s="143"/>
      <c r="Q174" s="143"/>
      <c r="R174" s="143"/>
      <c r="S174" s="143"/>
      <c r="U174" s="333"/>
      <c r="V174" s="331" t="str">
        <f t="shared" si="4"/>
        <v/>
      </c>
      <c r="W174" s="395" t="s">
        <v>131</v>
      </c>
      <c r="X174" s="333"/>
      <c r="Z174"/>
      <c r="AA174"/>
      <c r="AB174"/>
      <c r="AC174"/>
      <c r="AD174"/>
      <c r="AE174"/>
      <c r="AF174"/>
    </row>
    <row r="175" spans="1:32" s="138" customFormat="1" ht="15.75" customHeight="1" thickTop="1" thickBot="1" x14ac:dyDescent="0.4">
      <c r="B175" s="203"/>
      <c r="C175" s="244"/>
      <c r="D175" s="265" t="s">
        <v>224</v>
      </c>
      <c r="E175" s="291"/>
      <c r="F175" s="287"/>
      <c r="G175" s="274"/>
      <c r="H175" s="80"/>
      <c r="I175" s="878"/>
      <c r="J175" s="878"/>
      <c r="K175" s="878"/>
      <c r="L175" s="878"/>
      <c r="M175" s="878"/>
      <c r="O175" s="143"/>
      <c r="Q175" s="143"/>
      <c r="R175" s="143"/>
      <c r="S175" s="143"/>
      <c r="U175" s="333"/>
      <c r="V175" s="331" t="str">
        <f t="shared" si="4"/>
        <v/>
      </c>
      <c r="W175" s="395" t="s">
        <v>131</v>
      </c>
      <c r="X175" s="333"/>
      <c r="Z175"/>
      <c r="AA175"/>
      <c r="AB175"/>
      <c r="AC175"/>
      <c r="AD175"/>
      <c r="AE175"/>
      <c r="AF175"/>
    </row>
    <row r="176" spans="1:32" s="138" customFormat="1" ht="15.75" customHeight="1" thickTop="1" thickBot="1" x14ac:dyDescent="0.4">
      <c r="B176" s="203"/>
      <c r="C176" s="244"/>
      <c r="D176" s="265" t="s">
        <v>225</v>
      </c>
      <c r="E176" s="291"/>
      <c r="F176" s="287"/>
      <c r="G176" s="274"/>
      <c r="H176" s="80"/>
      <c r="I176" s="878"/>
      <c r="J176" s="878"/>
      <c r="K176" s="878"/>
      <c r="L176" s="878"/>
      <c r="M176" s="878"/>
      <c r="O176" s="143"/>
      <c r="Q176" s="143"/>
      <c r="R176" s="143"/>
      <c r="S176" s="143"/>
      <c r="U176" s="333"/>
      <c r="V176" s="331" t="str">
        <f t="shared" si="4"/>
        <v/>
      </c>
      <c r="W176" s="395" t="s">
        <v>131</v>
      </c>
      <c r="X176" s="333"/>
      <c r="Z176"/>
      <c r="AA176"/>
      <c r="AB176"/>
      <c r="AC176"/>
      <c r="AD176"/>
      <c r="AE176"/>
      <c r="AF176"/>
    </row>
    <row r="177" spans="1:32" s="211" customFormat="1" ht="15.75" customHeight="1" thickTop="1" thickBot="1" x14ac:dyDescent="0.4">
      <c r="A177" s="138"/>
      <c r="B177" s="115"/>
      <c r="C177" s="241"/>
      <c r="D177" s="266" t="s">
        <v>226</v>
      </c>
      <c r="E177" s="292"/>
      <c r="F177" s="290"/>
      <c r="G177" s="274"/>
      <c r="H177" s="80"/>
      <c r="I177" s="878"/>
      <c r="J177" s="878"/>
      <c r="K177" s="878"/>
      <c r="L177" s="878"/>
      <c r="M177" s="878"/>
      <c r="N177" s="138"/>
      <c r="O177" s="143"/>
      <c r="P177" s="138"/>
      <c r="Q177" s="143"/>
      <c r="R177" s="143"/>
      <c r="S177" s="143"/>
      <c r="T177" s="138"/>
      <c r="U177" s="346"/>
      <c r="V177" s="331" t="str">
        <f t="shared" si="4"/>
        <v/>
      </c>
      <c r="W177" s="346"/>
      <c r="X177" s="346"/>
      <c r="Z177"/>
      <c r="AA177"/>
      <c r="AB177"/>
      <c r="AC177"/>
      <c r="AD177"/>
      <c r="AE177"/>
      <c r="AF177"/>
    </row>
    <row r="178" spans="1:32" s="351" customFormat="1" ht="25.5" customHeight="1" thickTop="1" thickBot="1" x14ac:dyDescent="0.4">
      <c r="A178" s="129"/>
      <c r="B178" s="120"/>
      <c r="C178" s="246"/>
      <c r="D178" s="231"/>
      <c r="E178" s="207"/>
      <c r="F178" s="208"/>
      <c r="G178" s="209"/>
      <c r="H178" s="209"/>
      <c r="I178" s="209"/>
      <c r="J178" s="129"/>
      <c r="K178" s="134"/>
      <c r="L178" s="129"/>
      <c r="M178" s="134"/>
      <c r="N178" s="129"/>
      <c r="O178" s="134"/>
      <c r="P178" s="129"/>
      <c r="Q178" s="134"/>
      <c r="R178" s="134"/>
      <c r="S178" s="134"/>
      <c r="T178" s="129"/>
      <c r="U178" s="352"/>
      <c r="V178" s="352"/>
      <c r="W178" s="352"/>
      <c r="X178" s="352"/>
      <c r="Z178"/>
      <c r="AA178"/>
      <c r="AB178"/>
      <c r="AC178"/>
      <c r="AD178"/>
      <c r="AE178"/>
      <c r="AF178"/>
    </row>
    <row r="179" spans="1:32" s="135" customFormat="1" ht="36" customHeight="1" thickTop="1" x14ac:dyDescent="0.35">
      <c r="B179" s="123"/>
      <c r="C179" s="236" t="s">
        <v>38</v>
      </c>
      <c r="D179" s="124" t="s">
        <v>227</v>
      </c>
      <c r="E179" s="124"/>
      <c r="F179" s="124"/>
      <c r="G179" s="124"/>
      <c r="H179" s="124"/>
      <c r="I179" s="124"/>
      <c r="U179" s="340"/>
      <c r="V179" s="340"/>
      <c r="W179" s="340"/>
      <c r="X179" s="340"/>
      <c r="Z179"/>
      <c r="AA179"/>
      <c r="AB179"/>
      <c r="AC179"/>
      <c r="AD179"/>
      <c r="AE179"/>
      <c r="AF179"/>
    </row>
    <row r="180" spans="1:32" s="138" customFormat="1" ht="50.25" customHeight="1" x14ac:dyDescent="0.35">
      <c r="B180" s="115"/>
      <c r="C180" s="241"/>
      <c r="D180" s="932" t="s">
        <v>228</v>
      </c>
      <c r="E180" s="932"/>
      <c r="F180" s="932"/>
      <c r="G180" s="932"/>
      <c r="H180" s="851"/>
      <c r="I180" s="294" t="s">
        <v>24</v>
      </c>
      <c r="J180" s="135"/>
      <c r="K180" s="135"/>
      <c r="L180" s="135"/>
      <c r="M180" s="135"/>
      <c r="O180" s="143"/>
      <c r="Q180" s="143"/>
      <c r="R180" s="143"/>
      <c r="S180" s="143"/>
      <c r="U180" s="333"/>
      <c r="V180" s="333"/>
      <c r="W180" s="333"/>
      <c r="X180" s="333"/>
      <c r="Z180"/>
      <c r="AA180"/>
      <c r="AB180"/>
      <c r="AC180"/>
      <c r="AD180"/>
      <c r="AE180"/>
      <c r="AF180"/>
    </row>
    <row r="181" spans="1:32" s="138" customFormat="1" ht="15.75" customHeight="1" x14ac:dyDescent="0.35">
      <c r="A181" s="181"/>
      <c r="B181" s="295"/>
      <c r="C181" s="296"/>
      <c r="D181" s="282" t="s">
        <v>229</v>
      </c>
      <c r="E181" s="267"/>
      <c r="F181" s="298"/>
      <c r="G181" s="274"/>
      <c r="H181" s="80"/>
      <c r="I181" s="878"/>
      <c r="J181" s="878"/>
      <c r="K181" s="878"/>
      <c r="L181" s="878"/>
      <c r="M181" s="878"/>
      <c r="N181" s="181"/>
      <c r="O181" s="297"/>
      <c r="P181" s="181"/>
      <c r="Q181" s="297"/>
      <c r="R181" s="297"/>
      <c r="S181" s="297"/>
      <c r="T181" s="181"/>
      <c r="U181" s="333"/>
      <c r="V181" s="333"/>
      <c r="W181" s="333"/>
      <c r="X181" s="333"/>
      <c r="Z181"/>
      <c r="AA181"/>
      <c r="AB181"/>
      <c r="AC181"/>
      <c r="AD181"/>
      <c r="AE181"/>
      <c r="AF181"/>
    </row>
    <row r="182" spans="1:32" s="138" customFormat="1" ht="15.75" customHeight="1" x14ac:dyDescent="0.35">
      <c r="A182" s="181"/>
      <c r="B182" s="295"/>
      <c r="C182" s="296"/>
      <c r="D182" s="285" t="s">
        <v>230</v>
      </c>
      <c r="E182" s="269"/>
      <c r="F182" s="299"/>
      <c r="G182" s="274"/>
      <c r="H182" s="80"/>
      <c r="I182" s="878"/>
      <c r="J182" s="878"/>
      <c r="K182" s="878"/>
      <c r="L182" s="878"/>
      <c r="M182" s="878"/>
      <c r="N182" s="181"/>
      <c r="O182" s="297"/>
      <c r="P182" s="181"/>
      <c r="Q182" s="297"/>
      <c r="R182" s="297"/>
      <c r="S182" s="297"/>
      <c r="T182" s="181"/>
      <c r="U182" s="333"/>
      <c r="V182" s="333"/>
      <c r="W182" s="333"/>
      <c r="X182" s="333"/>
      <c r="Z182"/>
      <c r="AA182"/>
      <c r="AB182"/>
      <c r="AC182"/>
      <c r="AD182"/>
      <c r="AE182"/>
      <c r="AF182"/>
    </row>
    <row r="183" spans="1:32" s="138" customFormat="1" ht="15.75" customHeight="1" x14ac:dyDescent="0.35">
      <c r="A183" s="181"/>
      <c r="B183" s="295"/>
      <c r="C183" s="296"/>
      <c r="D183" s="285" t="s">
        <v>231</v>
      </c>
      <c r="E183" s="269"/>
      <c r="F183" s="299"/>
      <c r="G183" s="274"/>
      <c r="H183" s="80"/>
      <c r="I183" s="878"/>
      <c r="J183" s="878"/>
      <c r="K183" s="878"/>
      <c r="L183" s="878"/>
      <c r="M183" s="878"/>
      <c r="N183" s="181"/>
      <c r="O183" s="297"/>
      <c r="P183" s="181"/>
      <c r="Q183" s="297"/>
      <c r="R183" s="297"/>
      <c r="S183" s="297"/>
      <c r="T183" s="181"/>
      <c r="U183" s="333"/>
      <c r="V183" s="333"/>
      <c r="W183" s="333"/>
      <c r="X183" s="333"/>
      <c r="Z183"/>
      <c r="AA183"/>
      <c r="AB183"/>
      <c r="AC183"/>
      <c r="AD183"/>
      <c r="AE183"/>
      <c r="AF183"/>
    </row>
    <row r="184" spans="1:32" s="138" customFormat="1" ht="15.75" customHeight="1" x14ac:dyDescent="0.35">
      <c r="A184" s="181"/>
      <c r="B184" s="295"/>
      <c r="C184" s="296"/>
      <c r="D184" s="285" t="s">
        <v>232</v>
      </c>
      <c r="E184" s="269"/>
      <c r="F184" s="299"/>
      <c r="G184" s="274"/>
      <c r="H184" s="80"/>
      <c r="I184" s="878"/>
      <c r="J184" s="878"/>
      <c r="K184" s="878"/>
      <c r="L184" s="878"/>
      <c r="M184" s="878"/>
      <c r="N184" s="181"/>
      <c r="O184" s="297"/>
      <c r="P184" s="181"/>
      <c r="Q184" s="297"/>
      <c r="R184" s="297"/>
      <c r="S184" s="297"/>
      <c r="T184" s="181"/>
      <c r="U184" s="333"/>
      <c r="V184" s="333"/>
      <c r="W184" s="333"/>
      <c r="X184" s="333"/>
      <c r="Z184"/>
      <c r="AA184"/>
      <c r="AB184"/>
      <c r="AC184"/>
      <c r="AD184"/>
      <c r="AE184"/>
      <c r="AF184"/>
    </row>
    <row r="185" spans="1:32" s="129" customFormat="1" ht="15.75" customHeight="1" thickBot="1" x14ac:dyDescent="0.4">
      <c r="A185" s="181"/>
      <c r="B185" s="295"/>
      <c r="C185" s="296"/>
      <c r="D185" s="285" t="s">
        <v>233</v>
      </c>
      <c r="E185" s="269"/>
      <c r="F185" s="299"/>
      <c r="G185" s="274"/>
      <c r="H185" s="80"/>
      <c r="I185" s="878"/>
      <c r="J185" s="878"/>
      <c r="K185" s="878"/>
      <c r="L185" s="878"/>
      <c r="M185" s="878"/>
      <c r="N185" s="181"/>
      <c r="O185" s="297"/>
      <c r="P185" s="181"/>
      <c r="Q185" s="297"/>
      <c r="R185" s="297"/>
      <c r="S185" s="297"/>
      <c r="T185" s="181"/>
      <c r="U185" s="331"/>
      <c r="V185" s="331"/>
      <c r="W185" s="331"/>
      <c r="X185" s="331"/>
      <c r="Z185"/>
      <c r="AA185"/>
      <c r="AB185"/>
      <c r="AC185"/>
      <c r="AD185"/>
      <c r="AE185"/>
      <c r="AF185"/>
    </row>
    <row r="186" spans="1:32" s="135" customFormat="1" ht="15.75" customHeight="1" thickTop="1" x14ac:dyDescent="0.35">
      <c r="A186" s="181"/>
      <c r="B186" s="295"/>
      <c r="C186" s="296"/>
      <c r="D186" s="285" t="s">
        <v>234</v>
      </c>
      <c r="E186" s="269"/>
      <c r="F186" s="299"/>
      <c r="G186" s="274"/>
      <c r="H186" s="80"/>
      <c r="I186" s="878"/>
      <c r="J186" s="878"/>
      <c r="K186" s="878"/>
      <c r="L186" s="878"/>
      <c r="M186" s="878"/>
      <c r="N186" s="181"/>
      <c r="O186" s="297"/>
      <c r="P186" s="181"/>
      <c r="Q186" s="297"/>
      <c r="R186" s="297"/>
      <c r="S186" s="297"/>
      <c r="T186" s="181"/>
      <c r="U186" s="340"/>
      <c r="V186" s="340"/>
      <c r="W186" s="340"/>
      <c r="X186" s="340"/>
      <c r="Z186"/>
      <c r="AA186"/>
      <c r="AB186"/>
      <c r="AC186"/>
      <c r="AD186"/>
      <c r="AE186"/>
      <c r="AF186"/>
    </row>
    <row r="187" spans="1:32" s="138" customFormat="1" ht="15.75" customHeight="1" x14ac:dyDescent="0.35">
      <c r="A187" s="181"/>
      <c r="B187" s="295"/>
      <c r="C187" s="296"/>
      <c r="D187" s="285" t="s">
        <v>235</v>
      </c>
      <c r="E187" s="269"/>
      <c r="F187" s="299"/>
      <c r="G187" s="274"/>
      <c r="H187" s="80"/>
      <c r="I187" s="878"/>
      <c r="J187" s="878"/>
      <c r="K187" s="878"/>
      <c r="L187" s="878"/>
      <c r="M187" s="878"/>
      <c r="N187" s="181"/>
      <c r="O187" s="297"/>
      <c r="P187" s="181"/>
      <c r="Q187" s="297"/>
      <c r="R187" s="297"/>
      <c r="S187" s="297"/>
      <c r="T187" s="181"/>
      <c r="U187" s="333"/>
      <c r="V187" s="333"/>
      <c r="W187" s="333"/>
      <c r="X187" s="333"/>
      <c r="Z187"/>
      <c r="AA187"/>
      <c r="AB187"/>
      <c r="AC187"/>
      <c r="AD187"/>
      <c r="AE187"/>
      <c r="AF187"/>
    </row>
    <row r="188" spans="1:32" s="138" customFormat="1" ht="15.75" customHeight="1" x14ac:dyDescent="0.35">
      <c r="A188" s="181"/>
      <c r="B188" s="295"/>
      <c r="C188" s="296"/>
      <c r="D188" s="285" t="s">
        <v>236</v>
      </c>
      <c r="E188" s="269"/>
      <c r="F188" s="299"/>
      <c r="G188" s="274"/>
      <c r="H188" s="80"/>
      <c r="I188" s="878"/>
      <c r="J188" s="878"/>
      <c r="K188" s="878"/>
      <c r="L188" s="878"/>
      <c r="M188" s="878"/>
      <c r="N188" s="181"/>
      <c r="O188" s="297"/>
      <c r="P188" s="181"/>
      <c r="Q188" s="297"/>
      <c r="R188" s="297"/>
      <c r="S188" s="297"/>
      <c r="T188" s="181"/>
      <c r="U188" s="333"/>
      <c r="V188" s="333"/>
      <c r="W188" s="333"/>
      <c r="X188" s="333"/>
      <c r="Z188"/>
      <c r="AA188"/>
      <c r="AB188"/>
      <c r="AC188"/>
      <c r="AD188"/>
      <c r="AE188"/>
      <c r="AF188"/>
    </row>
    <row r="189" spans="1:32" s="138" customFormat="1" ht="15.75" customHeight="1" x14ac:dyDescent="0.35">
      <c r="A189" s="181"/>
      <c r="B189" s="295"/>
      <c r="C189" s="296"/>
      <c r="D189" s="285" t="s">
        <v>237</v>
      </c>
      <c r="E189" s="269"/>
      <c r="F189" s="299"/>
      <c r="G189" s="274"/>
      <c r="H189" s="80"/>
      <c r="I189" s="878"/>
      <c r="J189" s="878"/>
      <c r="K189" s="878"/>
      <c r="L189" s="878"/>
      <c r="M189" s="878"/>
      <c r="N189" s="181"/>
      <c r="O189" s="297"/>
      <c r="P189" s="181"/>
      <c r="Q189" s="297"/>
      <c r="R189" s="297"/>
      <c r="S189" s="297"/>
      <c r="T189" s="181"/>
      <c r="U189" s="333"/>
      <c r="V189" s="333"/>
      <c r="W189" s="333"/>
      <c r="X189" s="333"/>
      <c r="Z189"/>
      <c r="AA189"/>
      <c r="AB189"/>
      <c r="AC189"/>
      <c r="AD189"/>
      <c r="AE189"/>
      <c r="AF189"/>
    </row>
    <row r="190" spans="1:32" s="138" customFormat="1" ht="15.75" customHeight="1" x14ac:dyDescent="0.35">
      <c r="A190" s="181"/>
      <c r="B190" s="295"/>
      <c r="C190" s="296"/>
      <c r="D190" s="285" t="s">
        <v>238</v>
      </c>
      <c r="E190" s="269"/>
      <c r="F190" s="299"/>
      <c r="G190" s="274"/>
      <c r="H190" s="80"/>
      <c r="I190" s="878"/>
      <c r="J190" s="878"/>
      <c r="K190" s="878"/>
      <c r="L190" s="878"/>
      <c r="M190" s="878"/>
      <c r="N190" s="181"/>
      <c r="O190" s="297"/>
      <c r="P190" s="181"/>
      <c r="Q190" s="297"/>
      <c r="R190" s="297"/>
      <c r="S190" s="297"/>
      <c r="T190" s="181"/>
      <c r="U190" s="333"/>
      <c r="V190" s="333"/>
      <c r="W190" s="333"/>
      <c r="X190" s="333"/>
      <c r="Z190"/>
      <c r="AA190"/>
      <c r="AB190"/>
      <c r="AC190"/>
      <c r="AD190"/>
      <c r="AE190"/>
      <c r="AF190"/>
    </row>
    <row r="191" spans="1:32" s="138" customFormat="1" ht="15.75" customHeight="1" x14ac:dyDescent="0.35">
      <c r="A191" s="181"/>
      <c r="B191" s="295"/>
      <c r="C191" s="296"/>
      <c r="D191" s="285" t="s">
        <v>239</v>
      </c>
      <c r="E191" s="269"/>
      <c r="F191" s="299"/>
      <c r="G191" s="274"/>
      <c r="H191" s="80"/>
      <c r="I191" s="878"/>
      <c r="J191" s="878"/>
      <c r="K191" s="878"/>
      <c r="L191" s="878"/>
      <c r="M191" s="878"/>
      <c r="N191" s="181"/>
      <c r="O191" s="297"/>
      <c r="P191" s="181"/>
      <c r="Q191" s="297"/>
      <c r="R191" s="297"/>
      <c r="S191" s="297"/>
      <c r="T191" s="181"/>
      <c r="U191" s="333"/>
      <c r="V191" s="333"/>
      <c r="W191" s="333"/>
      <c r="X191" s="333"/>
      <c r="Z191"/>
      <c r="AA191"/>
      <c r="AB191"/>
      <c r="AC191"/>
      <c r="AD191"/>
      <c r="AE191"/>
      <c r="AF191"/>
    </row>
    <row r="192" spans="1:32" s="129" customFormat="1" ht="15.75" customHeight="1" thickBot="1" x14ac:dyDescent="0.4">
      <c r="A192" s="181"/>
      <c r="B192" s="295"/>
      <c r="C192" s="296"/>
      <c r="D192" s="288" t="s">
        <v>240</v>
      </c>
      <c r="E192" s="271"/>
      <c r="F192" s="300"/>
      <c r="G192" s="274"/>
      <c r="H192" s="80"/>
      <c r="I192" s="878"/>
      <c r="J192" s="878"/>
      <c r="K192" s="878"/>
      <c r="L192" s="878"/>
      <c r="M192" s="878"/>
      <c r="N192" s="181"/>
      <c r="O192" s="297"/>
      <c r="P192" s="181"/>
      <c r="Q192" s="297"/>
      <c r="R192" s="297"/>
      <c r="S192" s="297"/>
      <c r="T192" s="181"/>
      <c r="U192" s="331"/>
      <c r="V192" s="331"/>
      <c r="W192" s="331"/>
      <c r="X192" s="331"/>
      <c r="Z192"/>
      <c r="AA192"/>
      <c r="AB192"/>
      <c r="AC192"/>
      <c r="AD192"/>
      <c r="AE192"/>
      <c r="AF192"/>
    </row>
    <row r="193" spans="1:32" s="135" customFormat="1" ht="36" customHeight="1" thickTop="1" x14ac:dyDescent="0.35">
      <c r="A193" s="138"/>
      <c r="B193" s="115"/>
      <c r="C193" s="241"/>
      <c r="D193" s="154"/>
      <c r="E193" s="119"/>
      <c r="F193" s="118"/>
      <c r="G193" s="210"/>
      <c r="H193" s="210"/>
      <c r="I193" s="210"/>
      <c r="J193" s="138"/>
      <c r="K193" s="143"/>
      <c r="L193" s="138"/>
      <c r="M193" s="143"/>
      <c r="N193" s="138"/>
      <c r="O193" s="143"/>
      <c r="P193" s="138"/>
      <c r="Q193" s="143"/>
      <c r="R193" s="143"/>
      <c r="S193" s="143"/>
      <c r="T193" s="138"/>
      <c r="U193" s="340"/>
      <c r="V193" s="340"/>
      <c r="W193" s="340"/>
      <c r="X193" s="340"/>
      <c r="Z193"/>
      <c r="AA193"/>
      <c r="AB193"/>
      <c r="AC193"/>
      <c r="AD193"/>
      <c r="AE193"/>
      <c r="AF193"/>
    </row>
    <row r="194" spans="1:32" s="138" customFormat="1" ht="36" customHeight="1" x14ac:dyDescent="0.35">
      <c r="A194" s="211"/>
      <c r="B194" s="172" t="s">
        <v>3</v>
      </c>
      <c r="C194" s="242" t="s">
        <v>241</v>
      </c>
      <c r="D194" s="276" t="s">
        <v>242</v>
      </c>
      <c r="E194" s="173"/>
      <c r="F194" s="174"/>
      <c r="G194" s="174"/>
      <c r="H194" s="174"/>
      <c r="I194" s="174"/>
      <c r="J194" s="211"/>
      <c r="K194" s="212"/>
      <c r="L194" s="211"/>
      <c r="M194" s="212"/>
      <c r="N194" s="211"/>
      <c r="O194" s="212"/>
      <c r="P194" s="211"/>
      <c r="Q194" s="212"/>
      <c r="R194" s="212"/>
      <c r="S194" s="212"/>
      <c r="T194" s="211"/>
      <c r="U194" s="333"/>
      <c r="V194" s="333"/>
      <c r="W194" s="333"/>
      <c r="X194" s="333"/>
      <c r="Z194"/>
      <c r="AA194"/>
      <c r="AB194"/>
      <c r="AC194"/>
      <c r="AD194"/>
      <c r="AE194"/>
      <c r="AF194"/>
    </row>
    <row r="195" spans="1:32" s="138" customFormat="1" ht="15.5" x14ac:dyDescent="0.35">
      <c r="A195" s="380"/>
      <c r="B195" s="381" t="s">
        <v>3</v>
      </c>
      <c r="C195" s="382"/>
      <c r="D195" s="383" t="s">
        <v>182</v>
      </c>
      <c r="E195" s="384"/>
      <c r="F195" s="385"/>
      <c r="G195" s="367"/>
      <c r="H195" s="367"/>
      <c r="I195" s="367"/>
      <c r="J195" s="380"/>
      <c r="K195" s="386"/>
      <c r="L195" s="380"/>
      <c r="M195" s="386"/>
      <c r="N195" s="380"/>
      <c r="O195" s="386"/>
      <c r="P195" s="380"/>
      <c r="Q195" s="386"/>
      <c r="R195" s="386"/>
      <c r="S195" s="386"/>
      <c r="T195" s="380"/>
      <c r="U195" s="333"/>
      <c r="V195" s="333"/>
      <c r="W195" s="333"/>
      <c r="X195" s="333"/>
      <c r="Z195"/>
      <c r="AA195"/>
      <c r="AB195"/>
      <c r="AC195"/>
      <c r="AD195"/>
      <c r="AE195"/>
      <c r="AF195"/>
    </row>
    <row r="196" spans="1:32" s="138" customFormat="1" ht="36" customHeight="1" x14ac:dyDescent="0.35">
      <c r="A196" s="135"/>
      <c r="B196" s="123"/>
      <c r="C196" s="236" t="s">
        <v>45</v>
      </c>
      <c r="D196" s="124" t="s">
        <v>243</v>
      </c>
      <c r="E196" s="124"/>
      <c r="F196" s="124"/>
      <c r="G196" s="197"/>
      <c r="H196" s="197"/>
      <c r="I196" s="294" t="s">
        <v>24</v>
      </c>
      <c r="J196" s="149"/>
      <c r="K196" s="149"/>
      <c r="L196" s="149"/>
      <c r="M196" s="147"/>
      <c r="N196" s="147"/>
      <c r="O196" s="147"/>
      <c r="P196" s="135"/>
      <c r="Q196" s="135"/>
      <c r="R196" s="135"/>
      <c r="S196" s="135"/>
      <c r="T196" s="135"/>
      <c r="U196" s="333"/>
      <c r="V196" s="333"/>
      <c r="W196" s="333"/>
      <c r="X196" s="333"/>
      <c r="Z196"/>
      <c r="AA196"/>
      <c r="AB196"/>
      <c r="AC196"/>
      <c r="AD196"/>
      <c r="AE196"/>
      <c r="AF196"/>
    </row>
    <row r="197" spans="1:32" s="138" customFormat="1" ht="30" customHeight="1" x14ac:dyDescent="0.35">
      <c r="B197" s="115"/>
      <c r="C197" s="241"/>
      <c r="D197" s="925" t="s">
        <v>244</v>
      </c>
      <c r="E197" s="925"/>
      <c r="F197" s="925"/>
      <c r="G197" s="925"/>
      <c r="H197" s="198"/>
      <c r="I197" s="878"/>
      <c r="J197" s="878"/>
      <c r="K197" s="878"/>
      <c r="L197" s="878"/>
      <c r="M197" s="878"/>
      <c r="N197" s="878"/>
      <c r="O197" s="878"/>
      <c r="Q197" s="143"/>
      <c r="R197" s="143"/>
      <c r="S197" s="143"/>
      <c r="U197" s="333"/>
      <c r="V197" s="333"/>
      <c r="W197" s="333"/>
      <c r="X197" s="333"/>
      <c r="Z197"/>
      <c r="AA197"/>
      <c r="AB197"/>
      <c r="AC197"/>
      <c r="AD197"/>
      <c r="AE197"/>
      <c r="AF197"/>
    </row>
    <row r="198" spans="1:32" s="138" customFormat="1" ht="19.5" customHeight="1" x14ac:dyDescent="0.35">
      <c r="B198" s="115"/>
      <c r="C198" s="241"/>
      <c r="D198" s="429"/>
      <c r="E198" s="119"/>
      <c r="F198" s="118"/>
      <c r="G198" s="198"/>
      <c r="H198" s="198"/>
      <c r="I198" s="878"/>
      <c r="J198" s="878"/>
      <c r="K198" s="878"/>
      <c r="L198" s="878"/>
      <c r="M198" s="878"/>
      <c r="N198" s="878"/>
      <c r="O198" s="878"/>
      <c r="Q198" s="143"/>
      <c r="R198" s="143"/>
      <c r="S198" s="143"/>
      <c r="U198" s="333"/>
      <c r="V198" s="333"/>
      <c r="W198" s="333"/>
      <c r="X198" s="333"/>
      <c r="Z198"/>
      <c r="AA198"/>
      <c r="AB198"/>
      <c r="AC198"/>
      <c r="AD198"/>
      <c r="AE198"/>
      <c r="AF198"/>
    </row>
    <row r="199" spans="1:32" s="138" customFormat="1" ht="16" thickBot="1" x14ac:dyDescent="0.4">
      <c r="A199" s="129"/>
      <c r="B199" s="120"/>
      <c r="C199" s="246"/>
      <c r="D199" s="206"/>
      <c r="E199" s="207"/>
      <c r="F199" s="209"/>
      <c r="G199" s="213"/>
      <c r="H199" s="213"/>
      <c r="I199" s="213"/>
      <c r="J199" s="129"/>
      <c r="K199" s="134"/>
      <c r="L199" s="129"/>
      <c r="M199" s="134"/>
      <c r="N199" s="129"/>
      <c r="O199" s="134"/>
      <c r="P199" s="129"/>
      <c r="Q199" s="134"/>
      <c r="R199" s="134"/>
      <c r="S199" s="134"/>
      <c r="T199" s="129"/>
      <c r="U199" s="333"/>
      <c r="V199" s="333"/>
      <c r="W199" s="333"/>
      <c r="X199" s="333"/>
      <c r="Z199"/>
      <c r="AA199"/>
      <c r="AB199"/>
      <c r="AC199"/>
      <c r="AD199"/>
      <c r="AE199"/>
      <c r="AF199"/>
    </row>
    <row r="200" spans="1:32" s="129" customFormat="1" ht="14.25" customHeight="1" thickTop="1" thickBot="1" x14ac:dyDescent="0.4">
      <c r="A200" s="166"/>
      <c r="B200" s="472"/>
      <c r="C200" s="473"/>
      <c r="D200" s="474"/>
      <c r="E200" s="475"/>
      <c r="F200" s="210"/>
      <c r="G200" s="277"/>
      <c r="H200" s="277"/>
      <c r="I200" s="277"/>
      <c r="J200" s="166"/>
      <c r="K200" s="170"/>
      <c r="L200" s="166"/>
      <c r="M200" s="170"/>
      <c r="N200" s="166"/>
      <c r="O200" s="170"/>
      <c r="P200" s="166"/>
      <c r="Q200" s="170"/>
      <c r="R200" s="170"/>
      <c r="S200" s="170"/>
      <c r="T200" s="166"/>
      <c r="U200" s="331"/>
      <c r="V200" s="331"/>
      <c r="W200" s="331"/>
      <c r="X200" s="331"/>
      <c r="Z200"/>
      <c r="AA200"/>
      <c r="AB200"/>
      <c r="AC200"/>
      <c r="AD200"/>
      <c r="AE200"/>
      <c r="AF200"/>
    </row>
    <row r="201" spans="1:32" s="135" customFormat="1" ht="36" customHeight="1" thickTop="1" x14ac:dyDescent="0.35">
      <c r="A201" s="166"/>
      <c r="B201" s="472"/>
      <c r="C201" s="473" t="s">
        <v>48</v>
      </c>
      <c r="D201" s="124" t="s">
        <v>245</v>
      </c>
      <c r="E201" s="475"/>
      <c r="F201" s="210"/>
      <c r="G201" s="277"/>
      <c r="H201" s="277"/>
      <c r="I201" s="294" t="s">
        <v>24</v>
      </c>
      <c r="J201" s="149"/>
      <c r="K201" s="149"/>
      <c r="L201" s="149"/>
      <c r="M201" s="147"/>
      <c r="N201" s="147"/>
      <c r="O201" s="147"/>
      <c r="P201" s="166"/>
      <c r="Q201" s="170"/>
      <c r="R201" s="170"/>
      <c r="S201" s="170"/>
      <c r="T201" s="166"/>
      <c r="U201" s="340"/>
      <c r="V201" s="340"/>
      <c r="W201" s="340"/>
      <c r="X201" s="340"/>
      <c r="Z201"/>
      <c r="AA201"/>
      <c r="AB201"/>
      <c r="AC201"/>
      <c r="AD201"/>
      <c r="AE201"/>
      <c r="AF201"/>
    </row>
    <row r="202" spans="1:32" s="138" customFormat="1" ht="19" customHeight="1" x14ac:dyDescent="0.35">
      <c r="B202" s="115"/>
      <c r="C202" s="241"/>
      <c r="D202" s="257" t="s">
        <v>246</v>
      </c>
      <c r="E202" s="150"/>
      <c r="F202" s="141"/>
      <c r="G202" s="198"/>
      <c r="H202" s="198"/>
      <c r="I202" s="878"/>
      <c r="J202" s="878"/>
      <c r="K202" s="878"/>
      <c r="L202" s="878"/>
      <c r="M202" s="878"/>
      <c r="N202" s="878"/>
      <c r="O202" s="878"/>
      <c r="Q202" s="143"/>
      <c r="R202" s="143"/>
      <c r="S202" s="143"/>
      <c r="U202" s="333"/>
      <c r="V202" s="333"/>
      <c r="W202" s="333"/>
      <c r="X202" s="333"/>
      <c r="Z202"/>
      <c r="AA202"/>
      <c r="AB202"/>
      <c r="AC202"/>
      <c r="AD202"/>
      <c r="AE202"/>
      <c r="AF202"/>
    </row>
    <row r="203" spans="1:32" s="138" customFormat="1" ht="19.5" customHeight="1" x14ac:dyDescent="0.35">
      <c r="B203" s="115"/>
      <c r="C203" s="241"/>
      <c r="D203" s="429"/>
      <c r="E203" s="119"/>
      <c r="F203" s="118"/>
      <c r="G203" s="198"/>
      <c r="H203" s="198"/>
      <c r="I203" s="878"/>
      <c r="J203" s="878"/>
      <c r="K203" s="878"/>
      <c r="L203" s="878"/>
      <c r="M203" s="878"/>
      <c r="N203" s="878"/>
      <c r="O203" s="878"/>
      <c r="Q203" s="143"/>
      <c r="R203" s="143"/>
      <c r="S203" s="143"/>
      <c r="U203" s="333"/>
      <c r="V203" s="333"/>
      <c r="W203" s="333"/>
      <c r="X203" s="333"/>
      <c r="Z203"/>
      <c r="AA203"/>
      <c r="AB203"/>
      <c r="AC203"/>
      <c r="AD203"/>
      <c r="AE203"/>
      <c r="AF203"/>
    </row>
    <row r="204" spans="1:32" s="138" customFormat="1" ht="16" thickBot="1" x14ac:dyDescent="0.4">
      <c r="A204" s="129"/>
      <c r="B204" s="120"/>
      <c r="C204" s="246"/>
      <c r="D204" s="206"/>
      <c r="E204" s="207"/>
      <c r="F204" s="209"/>
      <c r="G204" s="213"/>
      <c r="H204" s="213"/>
      <c r="I204" s="213"/>
      <c r="J204" s="129"/>
      <c r="K204" s="134"/>
      <c r="L204" s="129"/>
      <c r="M204" s="134"/>
      <c r="N204" s="129"/>
      <c r="O204" s="134"/>
      <c r="P204" s="129"/>
      <c r="Q204" s="134"/>
      <c r="R204" s="134"/>
      <c r="S204" s="134"/>
      <c r="T204" s="129"/>
      <c r="U204" s="333"/>
      <c r="V204" s="333"/>
      <c r="W204" s="333"/>
      <c r="X204" s="333"/>
      <c r="Z204"/>
      <c r="AA204"/>
      <c r="AB204"/>
      <c r="AC204"/>
      <c r="AD204"/>
      <c r="AE204"/>
      <c r="AF204"/>
    </row>
    <row r="205" spans="1:32" s="138" customFormat="1" ht="16" thickTop="1" x14ac:dyDescent="0.35">
      <c r="A205" s="166"/>
      <c r="B205" s="472"/>
      <c r="C205" s="473"/>
      <c r="D205" s="474"/>
      <c r="E205" s="475"/>
      <c r="F205" s="210"/>
      <c r="G205" s="277"/>
      <c r="H205" s="277"/>
      <c r="I205" s="277"/>
      <c r="J205" s="166"/>
      <c r="K205" s="170"/>
      <c r="L205" s="166"/>
      <c r="M205" s="170"/>
      <c r="N205" s="166"/>
      <c r="O205" s="170"/>
      <c r="P205" s="166"/>
      <c r="Q205" s="170"/>
      <c r="R205" s="170"/>
      <c r="S205" s="170"/>
      <c r="T205" s="166"/>
      <c r="U205" s="333"/>
      <c r="V205" s="333"/>
      <c r="W205" s="333"/>
      <c r="X205" s="333"/>
      <c r="Z205"/>
      <c r="AA205"/>
      <c r="AB205"/>
      <c r="AC205"/>
      <c r="AD205"/>
      <c r="AE205"/>
      <c r="AF205"/>
    </row>
    <row r="206" spans="1:32" s="138" customFormat="1" ht="36" customHeight="1" x14ac:dyDescent="0.35">
      <c r="A206" s="135"/>
      <c r="B206" s="123"/>
      <c r="C206" s="236" t="s">
        <v>55</v>
      </c>
      <c r="D206" s="124" t="s">
        <v>247</v>
      </c>
      <c r="E206" s="124"/>
      <c r="F206" s="124"/>
      <c r="G206" s="197"/>
      <c r="H206" s="197"/>
      <c r="I206" s="294" t="s">
        <v>24</v>
      </c>
      <c r="J206" s="149"/>
      <c r="K206" s="149"/>
      <c r="L206" s="149"/>
      <c r="M206" s="147"/>
      <c r="N206" s="147"/>
      <c r="O206" s="147"/>
      <c r="P206" s="135"/>
      <c r="Q206" s="135"/>
      <c r="R206" s="135"/>
      <c r="S206" s="135"/>
      <c r="T206" s="135"/>
      <c r="U206" s="333"/>
      <c r="V206" s="333"/>
      <c r="W206" s="333"/>
      <c r="X206" s="333"/>
      <c r="Z206"/>
      <c r="AA206"/>
      <c r="AB206"/>
      <c r="AC206"/>
      <c r="AD206"/>
      <c r="AE206"/>
      <c r="AF206"/>
    </row>
    <row r="207" spans="1:32" s="138" customFormat="1" ht="47.25" customHeight="1" x14ac:dyDescent="0.35">
      <c r="B207" s="115"/>
      <c r="C207" s="241"/>
      <c r="D207" s="925" t="s">
        <v>248</v>
      </c>
      <c r="E207" s="925"/>
      <c r="F207" s="925"/>
      <c r="G207" s="925"/>
      <c r="H207" s="198"/>
      <c r="I207" s="878"/>
      <c r="J207" s="878"/>
      <c r="K207" s="878"/>
      <c r="L207" s="878"/>
      <c r="M207" s="878"/>
      <c r="N207" s="878"/>
      <c r="O207" s="878"/>
      <c r="Q207" s="143"/>
      <c r="R207" s="143"/>
      <c r="S207" s="143"/>
      <c r="U207" s="333"/>
      <c r="V207" s="333"/>
      <c r="W207" s="333"/>
      <c r="X207" s="333"/>
      <c r="Z207"/>
      <c r="AA207"/>
      <c r="AB207"/>
      <c r="AC207"/>
      <c r="AD207"/>
      <c r="AE207"/>
      <c r="AF207"/>
    </row>
    <row r="208" spans="1:32" s="129" customFormat="1" ht="19.5" customHeight="1" thickBot="1" x14ac:dyDescent="0.4">
      <c r="A208" s="138"/>
      <c r="B208" s="115"/>
      <c r="C208" s="241"/>
      <c r="D208" s="855"/>
      <c r="E208" s="119"/>
      <c r="F208" s="118"/>
      <c r="G208" s="198"/>
      <c r="H208" s="198"/>
      <c r="I208" s="878"/>
      <c r="J208" s="878"/>
      <c r="K208" s="878"/>
      <c r="L208" s="878"/>
      <c r="M208" s="878"/>
      <c r="N208" s="878"/>
      <c r="O208" s="878"/>
      <c r="P208" s="138"/>
      <c r="Q208" s="143"/>
      <c r="R208" s="143"/>
      <c r="S208" s="143"/>
      <c r="T208" s="138"/>
      <c r="U208" s="331"/>
      <c r="V208" s="331"/>
      <c r="W208" s="331"/>
      <c r="X208" s="331"/>
      <c r="Z208"/>
      <c r="AA208"/>
      <c r="AB208"/>
      <c r="AC208"/>
      <c r="AD208"/>
      <c r="AE208"/>
      <c r="AF208"/>
    </row>
    <row r="209" spans="1:32" s="135" customFormat="1" ht="19.5" customHeight="1" thickTop="1" x14ac:dyDescent="0.35">
      <c r="A209" s="138"/>
      <c r="B209" s="115"/>
      <c r="C209" s="241"/>
      <c r="D209" s="138"/>
      <c r="E209" s="119"/>
      <c r="F209" s="118"/>
      <c r="G209" s="198"/>
      <c r="H209" s="198"/>
      <c r="I209" s="198"/>
      <c r="J209" s="138"/>
      <c r="K209" s="143"/>
      <c r="L209" s="138"/>
      <c r="M209" s="143"/>
      <c r="N209" s="138"/>
      <c r="O209" s="143"/>
      <c r="P209" s="138"/>
      <c r="Q209" s="143"/>
      <c r="R209" s="143"/>
      <c r="S209" s="143"/>
      <c r="T209" s="138"/>
      <c r="U209" s="340"/>
      <c r="V209" s="340"/>
      <c r="W209" s="340"/>
      <c r="X209" s="340"/>
      <c r="Z209"/>
      <c r="AA209"/>
      <c r="AB209"/>
      <c r="AC209"/>
      <c r="AD209"/>
      <c r="AE209"/>
      <c r="AF209"/>
    </row>
    <row r="210" spans="1:32" s="138" customFormat="1" ht="19.5" customHeight="1" x14ac:dyDescent="0.35">
      <c r="B210" s="115"/>
      <c r="C210" s="241"/>
      <c r="D210" s="280" t="s">
        <v>249</v>
      </c>
      <c r="E210" s="119"/>
      <c r="F210" s="844"/>
      <c r="G210" s="198"/>
      <c r="H210" s="198"/>
      <c r="I210" s="198"/>
      <c r="K210" s="143"/>
      <c r="M210" s="143"/>
      <c r="O210" s="143"/>
      <c r="Q210" s="143"/>
      <c r="R210" s="143"/>
      <c r="S210" s="143"/>
      <c r="U210" s="333"/>
      <c r="V210" s="333"/>
      <c r="W210" s="333"/>
      <c r="X210" s="333"/>
      <c r="Z210"/>
      <c r="AA210"/>
      <c r="AB210"/>
      <c r="AC210"/>
      <c r="AD210"/>
      <c r="AE210"/>
      <c r="AF210"/>
    </row>
    <row r="211" spans="1:32" s="138" customFormat="1" ht="19.5" customHeight="1" x14ac:dyDescent="0.35">
      <c r="B211" s="115"/>
      <c r="C211" s="241"/>
      <c r="D211" s="280" t="s">
        <v>250</v>
      </c>
      <c r="E211" s="119"/>
      <c r="F211" s="844"/>
      <c r="G211" s="198"/>
      <c r="H211" s="198"/>
      <c r="I211" s="198"/>
      <c r="K211" s="143"/>
      <c r="M211" s="143"/>
      <c r="O211" s="143"/>
      <c r="Q211" s="143"/>
      <c r="R211" s="143"/>
      <c r="S211" s="143"/>
      <c r="U211" s="333"/>
      <c r="V211" s="333"/>
      <c r="W211" s="333"/>
      <c r="X211" s="333"/>
      <c r="Z211"/>
      <c r="AA211"/>
      <c r="AB211"/>
      <c r="AC211"/>
      <c r="AD211"/>
      <c r="AE211"/>
      <c r="AF211"/>
    </row>
    <row r="212" spans="1:32" s="129" customFormat="1" ht="19.5" customHeight="1" thickBot="1" x14ac:dyDescent="0.4">
      <c r="B212" s="120"/>
      <c r="C212" s="246"/>
      <c r="D212" s="206"/>
      <c r="E212" s="207"/>
      <c r="F212" s="209"/>
      <c r="G212" s="213"/>
      <c r="H212" s="213"/>
      <c r="I212" s="213"/>
      <c r="K212" s="134"/>
      <c r="M212" s="134"/>
      <c r="O212" s="134"/>
      <c r="Q212" s="134"/>
      <c r="R212" s="134"/>
      <c r="S212" s="134"/>
      <c r="U212" s="331"/>
      <c r="V212" s="331"/>
      <c r="W212" s="331"/>
      <c r="X212" s="331"/>
      <c r="Z212"/>
      <c r="AA212"/>
      <c r="AB212"/>
      <c r="AC212"/>
      <c r="AD212"/>
      <c r="AE212"/>
      <c r="AF212"/>
    </row>
    <row r="213" spans="1:32" s="135" customFormat="1" ht="36" customHeight="1" thickTop="1" x14ac:dyDescent="0.35">
      <c r="B213" s="123"/>
      <c r="C213" s="236" t="s">
        <v>65</v>
      </c>
      <c r="D213" s="124" t="s">
        <v>251</v>
      </c>
      <c r="E213" s="124"/>
      <c r="F213" s="124"/>
      <c r="G213" s="197"/>
      <c r="H213" s="197"/>
      <c r="I213" s="294" t="s">
        <v>24</v>
      </c>
      <c r="J213" s="149"/>
      <c r="K213" s="149"/>
      <c r="L213" s="149"/>
      <c r="M213" s="147"/>
      <c r="N213" s="147"/>
      <c r="O213" s="147"/>
      <c r="U213" s="340"/>
      <c r="V213" s="340"/>
      <c r="W213" s="340"/>
      <c r="X213" s="340"/>
      <c r="Z213"/>
      <c r="AA213"/>
      <c r="AB213"/>
      <c r="AC213"/>
      <c r="AD213"/>
      <c r="AE213"/>
      <c r="AF213"/>
    </row>
    <row r="214" spans="1:32" s="138" customFormat="1" ht="60.75" customHeight="1" x14ac:dyDescent="0.35">
      <c r="B214" s="115"/>
      <c r="C214" s="241"/>
      <c r="D214" s="925" t="s">
        <v>252</v>
      </c>
      <c r="E214" s="925"/>
      <c r="F214" s="925"/>
      <c r="G214" s="925"/>
      <c r="H214" s="927"/>
      <c r="I214" s="878"/>
      <c r="J214" s="878"/>
      <c r="K214" s="878"/>
      <c r="L214" s="878"/>
      <c r="M214" s="878"/>
      <c r="N214" s="878"/>
      <c r="O214" s="878"/>
      <c r="Q214" s="143"/>
      <c r="R214" s="143"/>
      <c r="S214" s="143"/>
      <c r="U214" s="333"/>
      <c r="V214" s="333"/>
      <c r="W214" s="333"/>
      <c r="X214" s="333"/>
      <c r="Z214"/>
      <c r="AA214"/>
      <c r="AB214"/>
      <c r="AC214"/>
      <c r="AD214"/>
      <c r="AE214"/>
      <c r="AF214"/>
    </row>
    <row r="215" spans="1:32" s="138" customFormat="1" ht="19.5" customHeight="1" x14ac:dyDescent="0.35">
      <c r="B215" s="115"/>
      <c r="C215" s="241"/>
      <c r="D215" s="886"/>
      <c r="E215" s="926"/>
      <c r="F215" s="926"/>
      <c r="G215" s="887"/>
      <c r="H215" s="198"/>
      <c r="I215" s="878"/>
      <c r="J215" s="878"/>
      <c r="K215" s="878"/>
      <c r="L215" s="878"/>
      <c r="M215" s="878"/>
      <c r="N215" s="878"/>
      <c r="O215" s="878"/>
      <c r="Q215" s="143"/>
      <c r="R215" s="143"/>
      <c r="S215" s="143"/>
      <c r="U215" s="333"/>
      <c r="V215" s="333"/>
      <c r="W215" s="333"/>
      <c r="X215" s="333"/>
      <c r="Z215"/>
      <c r="AA215"/>
      <c r="AB215"/>
      <c r="AC215"/>
      <c r="AD215"/>
      <c r="AE215"/>
      <c r="AF215"/>
    </row>
    <row r="216" spans="1:32" s="138" customFormat="1" ht="19.5" customHeight="1" thickBot="1" x14ac:dyDescent="0.4">
      <c r="A216" s="393"/>
      <c r="B216" s="388"/>
      <c r="C216" s="389"/>
      <c r="D216" s="390"/>
      <c r="E216" s="391"/>
      <c r="F216" s="392"/>
      <c r="G216" s="366"/>
      <c r="H216" s="366"/>
      <c r="I216" s="366"/>
      <c r="J216" s="393"/>
      <c r="K216" s="394"/>
      <c r="L216" s="393"/>
      <c r="M216" s="394"/>
      <c r="N216" s="393"/>
      <c r="O216" s="394"/>
      <c r="P216" s="393"/>
      <c r="Q216" s="394"/>
      <c r="R216" s="394"/>
      <c r="S216" s="394"/>
      <c r="T216" s="393"/>
      <c r="U216" s="333"/>
      <c r="V216" s="333"/>
      <c r="W216" s="333"/>
      <c r="X216" s="333"/>
      <c r="Z216"/>
      <c r="AA216"/>
      <c r="AB216"/>
      <c r="AC216"/>
      <c r="AD216"/>
      <c r="AE216"/>
      <c r="AF216"/>
    </row>
    <row r="217" spans="1:32" s="138" customFormat="1" ht="36" customHeight="1" thickTop="1" x14ac:dyDescent="0.35">
      <c r="A217" s="135"/>
      <c r="B217" s="123"/>
      <c r="C217" s="236" t="s">
        <v>253</v>
      </c>
      <c r="D217" s="124" t="s">
        <v>254</v>
      </c>
      <c r="E217" s="124"/>
      <c r="F217" s="124"/>
      <c r="G217" s="197"/>
      <c r="H217" s="197"/>
      <c r="I217" s="294" t="s">
        <v>24</v>
      </c>
      <c r="J217" s="149"/>
      <c r="K217" s="149"/>
      <c r="L217" s="149"/>
      <c r="M217" s="147"/>
      <c r="N217" s="147"/>
      <c r="O217" s="147"/>
      <c r="P217" s="135"/>
      <c r="Q217" s="135"/>
      <c r="R217" s="135"/>
      <c r="S217" s="135"/>
      <c r="T217" s="135"/>
      <c r="U217" s="333"/>
      <c r="V217" s="333"/>
      <c r="W217" s="333"/>
      <c r="X217" s="333"/>
      <c r="Z217"/>
      <c r="AA217"/>
      <c r="AB217"/>
      <c r="AC217"/>
      <c r="AD217"/>
      <c r="AE217"/>
      <c r="AF217"/>
    </row>
    <row r="218" spans="1:32" s="138" customFormat="1" ht="33.75" customHeight="1" x14ac:dyDescent="0.35">
      <c r="B218" s="115"/>
      <c r="C218" s="241"/>
      <c r="D218" s="896" t="s">
        <v>255</v>
      </c>
      <c r="E218" s="896"/>
      <c r="F218" s="896"/>
      <c r="G218" s="896"/>
      <c r="H218" s="939"/>
      <c r="I218" s="878"/>
      <c r="J218" s="878"/>
      <c r="K218" s="878"/>
      <c r="L218" s="878"/>
      <c r="M218" s="878"/>
      <c r="N218" s="878"/>
      <c r="O218" s="878"/>
      <c r="Q218" s="143"/>
      <c r="R218" s="143"/>
      <c r="S218" s="143"/>
      <c r="U218" s="333"/>
      <c r="V218" s="333"/>
      <c r="W218" s="333"/>
      <c r="X218" s="333"/>
      <c r="Z218"/>
      <c r="AA218"/>
      <c r="AB218"/>
      <c r="AC218"/>
      <c r="AD218"/>
      <c r="AE218"/>
      <c r="AF218"/>
    </row>
    <row r="219" spans="1:32" s="138" customFormat="1" ht="19.5" customHeight="1" x14ac:dyDescent="0.35">
      <c r="B219" s="115"/>
      <c r="C219" s="241"/>
      <c r="D219" s="886"/>
      <c r="E219" s="926"/>
      <c r="F219" s="926"/>
      <c r="G219" s="887"/>
      <c r="H219" s="198"/>
      <c r="I219" s="878"/>
      <c r="J219" s="878"/>
      <c r="K219" s="878"/>
      <c r="L219" s="878"/>
      <c r="M219" s="878"/>
      <c r="N219" s="878"/>
      <c r="O219" s="878"/>
      <c r="Q219" s="143"/>
      <c r="R219" s="143"/>
      <c r="S219" s="143"/>
      <c r="U219" s="333"/>
      <c r="V219" s="333"/>
      <c r="W219" s="333"/>
      <c r="X219" s="333"/>
      <c r="Z219"/>
      <c r="AA219"/>
      <c r="AB219"/>
      <c r="AC219"/>
      <c r="AD219"/>
      <c r="AE219"/>
      <c r="AF219"/>
    </row>
    <row r="220" spans="1:32" s="138" customFormat="1" ht="16" customHeight="1" x14ac:dyDescent="0.35">
      <c r="B220" s="115"/>
      <c r="C220" s="241"/>
      <c r="D220" s="154"/>
      <c r="E220" s="119"/>
      <c r="F220" s="141"/>
      <c r="G220" s="198"/>
      <c r="H220" s="198"/>
      <c r="I220" s="198"/>
      <c r="K220" s="143"/>
      <c r="M220" s="143"/>
      <c r="O220" s="143"/>
      <c r="Q220" s="143"/>
      <c r="R220" s="143"/>
      <c r="S220" s="143"/>
      <c r="U220" s="333"/>
      <c r="V220" s="333"/>
      <c r="W220" s="333"/>
      <c r="X220" s="333"/>
      <c r="Z220"/>
      <c r="AA220"/>
      <c r="AB220"/>
      <c r="AC220"/>
      <c r="AD220"/>
      <c r="AE220"/>
      <c r="AF220"/>
    </row>
    <row r="221" spans="1:32" s="138" customFormat="1" ht="36" customHeight="1" x14ac:dyDescent="0.35">
      <c r="A221" s="211"/>
      <c r="B221" s="172"/>
      <c r="C221" s="242" t="s">
        <v>142</v>
      </c>
      <c r="D221" s="353" t="s">
        <v>256</v>
      </c>
      <c r="E221" s="171"/>
      <c r="F221" s="214"/>
      <c r="G221" s="215"/>
      <c r="H221" s="215"/>
      <c r="I221" s="215"/>
      <c r="J221" s="211"/>
      <c r="K221" s="212"/>
      <c r="L221" s="211"/>
      <c r="M221" s="212"/>
      <c r="N221" s="211"/>
      <c r="O221" s="212"/>
      <c r="P221" s="211"/>
      <c r="Q221" s="212"/>
      <c r="R221" s="212"/>
      <c r="S221" s="212"/>
      <c r="T221" s="211"/>
      <c r="U221" s="333"/>
      <c r="V221" s="333"/>
      <c r="W221" s="333"/>
      <c r="X221" s="333"/>
      <c r="Z221"/>
      <c r="AA221"/>
      <c r="AB221"/>
      <c r="AC221"/>
      <c r="AD221"/>
      <c r="AE221"/>
      <c r="AF221"/>
    </row>
    <row r="222" spans="1:32" s="138" customFormat="1" ht="16" customHeight="1" x14ac:dyDescent="0.35">
      <c r="A222" s="351"/>
      <c r="B222" s="347" t="s">
        <v>3</v>
      </c>
      <c r="C222" s="241"/>
      <c r="D222" s="348" t="s">
        <v>182</v>
      </c>
      <c r="E222" s="349"/>
      <c r="F222" s="350"/>
      <c r="G222" s="198"/>
      <c r="H222" s="198"/>
      <c r="I222" s="198"/>
      <c r="J222" s="351"/>
      <c r="K222" s="143"/>
      <c r="L222" s="351"/>
      <c r="M222" s="143"/>
      <c r="N222" s="351"/>
      <c r="O222" s="143"/>
      <c r="P222" s="351"/>
      <c r="Q222" s="143"/>
      <c r="R222" s="143"/>
      <c r="S222" s="143"/>
      <c r="T222" s="351"/>
      <c r="U222" s="333"/>
      <c r="V222" s="333"/>
      <c r="W222" s="333"/>
      <c r="X222" s="333"/>
      <c r="Z222"/>
      <c r="AA222"/>
      <c r="AB222"/>
      <c r="AC222"/>
      <c r="AD222"/>
      <c r="AE222"/>
      <c r="AF222"/>
    </row>
    <row r="223" spans="1:32" s="138" customFormat="1" ht="36" customHeight="1" x14ac:dyDescent="0.35">
      <c r="A223" s="135"/>
      <c r="B223" s="123"/>
      <c r="C223" s="236" t="s">
        <v>75</v>
      </c>
      <c r="D223" s="124" t="s">
        <v>257</v>
      </c>
      <c r="E223" s="124"/>
      <c r="F223" s="124"/>
      <c r="G223" s="197"/>
      <c r="H223" s="197"/>
      <c r="I223" s="197"/>
      <c r="J223" s="135"/>
      <c r="K223" s="135"/>
      <c r="L223" s="135"/>
      <c r="M223" s="135"/>
      <c r="N223" s="135"/>
      <c r="O223" s="135"/>
      <c r="P223" s="135"/>
      <c r="Q223" s="135"/>
      <c r="R223" s="135"/>
      <c r="S223" s="135"/>
      <c r="T223" s="135"/>
      <c r="U223" s="333"/>
      <c r="V223" s="333"/>
      <c r="W223" s="333"/>
      <c r="X223" s="333"/>
      <c r="Z223"/>
      <c r="AA223"/>
      <c r="AB223"/>
      <c r="AC223"/>
      <c r="AD223"/>
      <c r="AE223"/>
      <c r="AF223"/>
    </row>
    <row r="224" spans="1:32" s="138" customFormat="1" ht="16" customHeight="1" x14ac:dyDescent="0.35">
      <c r="B224" s="115"/>
      <c r="C224" s="241"/>
      <c r="D224" s="896" t="s">
        <v>258</v>
      </c>
      <c r="E224" s="896"/>
      <c r="F224" s="896"/>
      <c r="G224" s="896"/>
      <c r="H224" s="896"/>
      <c r="I224" s="294" t="s">
        <v>24</v>
      </c>
      <c r="J224" s="149"/>
      <c r="K224" s="149"/>
      <c r="L224" s="149"/>
      <c r="M224" s="147"/>
      <c r="N224" s="147"/>
      <c r="O224" s="147"/>
      <c r="Q224" s="143"/>
      <c r="R224" s="143"/>
      <c r="S224" s="143"/>
      <c r="U224" s="333"/>
      <c r="V224" s="333"/>
      <c r="W224" s="333"/>
      <c r="X224" s="333"/>
      <c r="Z224"/>
      <c r="AA224"/>
      <c r="AB224"/>
      <c r="AC224"/>
      <c r="AD224"/>
      <c r="AE224"/>
      <c r="AF224"/>
    </row>
    <row r="225" spans="1:32" s="138" customFormat="1" ht="19.5" customHeight="1" x14ac:dyDescent="0.35">
      <c r="B225" s="115"/>
      <c r="C225" s="241"/>
      <c r="D225" s="280" t="s">
        <v>259</v>
      </c>
      <c r="E225" s="886"/>
      <c r="F225" s="926"/>
      <c r="G225" s="887"/>
      <c r="H225" s="141"/>
      <c r="I225" s="878"/>
      <c r="J225" s="878"/>
      <c r="K225" s="878"/>
      <c r="L225" s="878"/>
      <c r="M225" s="878"/>
      <c r="N225" s="878"/>
      <c r="O225" s="878"/>
      <c r="Q225" s="143"/>
      <c r="R225" s="143"/>
      <c r="S225" s="143"/>
      <c r="U225" s="333"/>
      <c r="V225" s="333"/>
      <c r="W225" s="333"/>
      <c r="X225" s="333"/>
      <c r="Z225"/>
      <c r="AA225"/>
      <c r="AB225"/>
      <c r="AC225"/>
      <c r="AD225"/>
      <c r="AE225"/>
      <c r="AF225"/>
    </row>
    <row r="226" spans="1:32" s="138" customFormat="1" ht="19.5" customHeight="1" x14ac:dyDescent="0.35">
      <c r="B226" s="115"/>
      <c r="C226" s="241"/>
      <c r="D226" s="280" t="s">
        <v>196</v>
      </c>
      <c r="E226" s="886"/>
      <c r="F226" s="926"/>
      <c r="G226" s="887"/>
      <c r="H226" s="141"/>
      <c r="I226" s="878"/>
      <c r="J226" s="878"/>
      <c r="K226" s="878"/>
      <c r="L226" s="878"/>
      <c r="M226" s="878"/>
      <c r="N226" s="878"/>
      <c r="O226" s="878"/>
      <c r="Q226" s="143"/>
      <c r="R226" s="143"/>
      <c r="S226" s="143"/>
      <c r="U226" s="333"/>
      <c r="V226" s="333"/>
      <c r="W226" s="333"/>
      <c r="X226" s="333"/>
      <c r="Z226"/>
      <c r="AA226"/>
      <c r="AB226"/>
      <c r="AC226"/>
      <c r="AD226"/>
      <c r="AE226"/>
      <c r="AF226"/>
    </row>
    <row r="227" spans="1:32" s="138" customFormat="1" ht="19.5" customHeight="1" x14ac:dyDescent="0.35">
      <c r="B227" s="115"/>
      <c r="C227" s="241"/>
      <c r="D227" s="280" t="s">
        <v>197</v>
      </c>
      <c r="E227" s="886"/>
      <c r="F227" s="926"/>
      <c r="G227" s="887"/>
      <c r="H227" s="141"/>
      <c r="I227" s="878"/>
      <c r="J227" s="878"/>
      <c r="K227" s="878"/>
      <c r="L227" s="878"/>
      <c r="M227" s="878"/>
      <c r="N227" s="878"/>
      <c r="O227" s="878"/>
      <c r="Q227" s="143"/>
      <c r="R227" s="143"/>
      <c r="S227" s="143"/>
      <c r="U227" s="333"/>
      <c r="V227" s="333"/>
      <c r="W227" s="333"/>
      <c r="X227" s="333"/>
      <c r="Z227"/>
      <c r="AA227"/>
      <c r="AB227"/>
      <c r="AC227"/>
      <c r="AD227"/>
      <c r="AE227"/>
      <c r="AF227"/>
    </row>
    <row r="228" spans="1:32" s="138" customFormat="1" ht="19.5" customHeight="1" x14ac:dyDescent="0.35">
      <c r="B228" s="115"/>
      <c r="C228" s="241"/>
      <c r="D228" s="154"/>
      <c r="E228" s="119"/>
      <c r="F228" s="141"/>
      <c r="G228" s="198"/>
      <c r="H228" s="198"/>
      <c r="I228" s="198"/>
      <c r="K228" s="143"/>
      <c r="M228" s="143"/>
      <c r="O228" s="143"/>
      <c r="Q228" s="143"/>
      <c r="R228" s="143"/>
      <c r="S228" s="143"/>
      <c r="U228" s="333"/>
      <c r="V228" s="333"/>
      <c r="W228" s="333"/>
      <c r="X228" s="333"/>
      <c r="Z228"/>
      <c r="AA228"/>
      <c r="AB228"/>
      <c r="AC228"/>
      <c r="AD228"/>
      <c r="AE228"/>
      <c r="AF228"/>
    </row>
    <row r="229" spans="1:32" s="138" customFormat="1" ht="19.5" customHeight="1" thickBot="1" x14ac:dyDescent="0.4">
      <c r="A229" s="129"/>
      <c r="B229" s="120"/>
      <c r="C229" s="246"/>
      <c r="D229" s="206"/>
      <c r="E229" s="207"/>
      <c r="F229" s="216"/>
      <c r="G229" s="213"/>
      <c r="H229" s="213"/>
      <c r="I229" s="213"/>
      <c r="J229" s="129"/>
      <c r="K229" s="134"/>
      <c r="L229" s="129"/>
      <c r="M229" s="134"/>
      <c r="N229" s="129"/>
      <c r="O229" s="134"/>
      <c r="P229" s="129"/>
      <c r="Q229" s="134"/>
      <c r="R229" s="134"/>
      <c r="S229" s="134"/>
      <c r="T229" s="129"/>
      <c r="U229" s="333"/>
      <c r="V229" s="333"/>
      <c r="W229" s="333"/>
      <c r="X229" s="333"/>
      <c r="Z229"/>
      <c r="AA229"/>
      <c r="AB229"/>
      <c r="AC229"/>
      <c r="AD229"/>
      <c r="AE229"/>
      <c r="AF229"/>
    </row>
    <row r="230" spans="1:32" s="138" customFormat="1" ht="36" customHeight="1" thickTop="1" x14ac:dyDescent="0.35">
      <c r="A230" s="135"/>
      <c r="B230" s="123"/>
      <c r="C230" s="236" t="s">
        <v>95</v>
      </c>
      <c r="D230" s="124" t="s">
        <v>260</v>
      </c>
      <c r="E230" s="124"/>
      <c r="F230" s="124"/>
      <c r="G230" s="197"/>
      <c r="H230" s="197"/>
      <c r="I230" s="294" t="s">
        <v>24</v>
      </c>
      <c r="J230" s="149"/>
      <c r="K230" s="149"/>
      <c r="L230" s="149"/>
      <c r="M230" s="147"/>
      <c r="N230" s="147"/>
      <c r="O230" s="147"/>
      <c r="P230" s="135"/>
      <c r="Q230" s="135"/>
      <c r="R230" s="135"/>
      <c r="S230" s="135"/>
      <c r="T230" s="135"/>
      <c r="U230" s="333"/>
      <c r="V230" s="333"/>
      <c r="W230" s="333"/>
      <c r="X230" s="333"/>
      <c r="Z230"/>
      <c r="AA230"/>
      <c r="AB230"/>
      <c r="AC230"/>
      <c r="AD230"/>
      <c r="AE230"/>
      <c r="AF230"/>
    </row>
    <row r="231" spans="1:32" s="138" customFormat="1" ht="75" customHeight="1" x14ac:dyDescent="0.35">
      <c r="B231" s="115"/>
      <c r="C231" s="241"/>
      <c r="D231" s="896" t="s">
        <v>261</v>
      </c>
      <c r="E231" s="896"/>
      <c r="F231" s="896"/>
      <c r="G231" s="896"/>
      <c r="H231" s="198"/>
      <c r="I231" s="878"/>
      <c r="J231" s="878"/>
      <c r="K231" s="878"/>
      <c r="L231" s="878"/>
      <c r="M231" s="878"/>
      <c r="N231" s="878"/>
      <c r="O231" s="878"/>
      <c r="Q231" s="143"/>
      <c r="R231" s="143"/>
      <c r="S231" s="143"/>
      <c r="U231" s="333"/>
      <c r="V231" s="333"/>
      <c r="W231" s="333"/>
      <c r="X231" s="333"/>
      <c r="Z231"/>
      <c r="AA231"/>
      <c r="AB231"/>
      <c r="AC231"/>
      <c r="AD231"/>
      <c r="AE231"/>
      <c r="AF231"/>
    </row>
    <row r="232" spans="1:32" s="138" customFormat="1" ht="19.5" customHeight="1" x14ac:dyDescent="0.35">
      <c r="B232" s="115"/>
      <c r="C232" s="241"/>
      <c r="D232" s="855"/>
      <c r="E232" s="150"/>
      <c r="F232" s="80"/>
      <c r="G232" s="80"/>
      <c r="H232" s="80"/>
      <c r="I232" s="878"/>
      <c r="J232" s="878"/>
      <c r="K232" s="878"/>
      <c r="L232" s="878"/>
      <c r="M232" s="878"/>
      <c r="N232" s="878"/>
      <c r="O232" s="878"/>
      <c r="Q232" s="143"/>
      <c r="R232" s="143"/>
      <c r="S232" s="143"/>
      <c r="U232" s="333"/>
      <c r="V232" s="333"/>
      <c r="W232" s="333"/>
      <c r="X232" s="333"/>
      <c r="Z232"/>
      <c r="AA232"/>
      <c r="AB232"/>
      <c r="AC232"/>
      <c r="AD232"/>
      <c r="AE232"/>
      <c r="AF232"/>
    </row>
    <row r="233" spans="1:32" s="138" customFormat="1" ht="19.5" customHeight="1" x14ac:dyDescent="0.35">
      <c r="B233" s="115"/>
      <c r="C233" s="241"/>
      <c r="D233" s="241"/>
      <c r="E233" s="241"/>
      <c r="F233" s="80"/>
      <c r="G233" s="80"/>
      <c r="H233" s="80"/>
      <c r="I233" s="878"/>
      <c r="J233" s="878"/>
      <c r="K233" s="878"/>
      <c r="L233" s="878"/>
      <c r="M233" s="878"/>
      <c r="N233" s="878"/>
      <c r="O233" s="878"/>
      <c r="Q233" s="143"/>
      <c r="R233" s="143"/>
      <c r="S233" s="143"/>
      <c r="U233" s="333"/>
      <c r="V233" s="333"/>
      <c r="W233" s="333"/>
      <c r="X233" s="333"/>
      <c r="Z233"/>
      <c r="AA233"/>
      <c r="AB233"/>
      <c r="AC233"/>
      <c r="AD233"/>
      <c r="AE233"/>
      <c r="AF233"/>
    </row>
    <row r="234" spans="1:32" s="138" customFormat="1" ht="19.5" customHeight="1" x14ac:dyDescent="0.35">
      <c r="B234" s="115"/>
      <c r="C234" s="241"/>
      <c r="D234" s="280" t="s">
        <v>196</v>
      </c>
      <c r="E234" s="241"/>
      <c r="F234" s="855"/>
      <c r="G234" s="80"/>
      <c r="H234" s="80"/>
      <c r="I234" s="878"/>
      <c r="J234" s="878"/>
      <c r="K234" s="878"/>
      <c r="L234" s="878"/>
      <c r="M234" s="878"/>
      <c r="N234" s="878"/>
      <c r="O234" s="878"/>
      <c r="Q234" s="143"/>
      <c r="R234" s="143"/>
      <c r="S234" s="143"/>
      <c r="U234" s="333"/>
      <c r="V234" s="333"/>
      <c r="W234" s="333"/>
      <c r="X234" s="333"/>
      <c r="Z234"/>
      <c r="AA234"/>
      <c r="AB234"/>
      <c r="AC234"/>
      <c r="AD234"/>
      <c r="AE234"/>
      <c r="AF234"/>
    </row>
    <row r="235" spans="1:32" s="129" customFormat="1" ht="19.5" customHeight="1" thickBot="1" x14ac:dyDescent="0.4">
      <c r="A235" s="138"/>
      <c r="B235" s="115"/>
      <c r="C235" s="241"/>
      <c r="D235" s="396" t="s">
        <v>197</v>
      </c>
      <c r="E235" s="241"/>
      <c r="F235" s="855"/>
      <c r="G235" s="80"/>
      <c r="H235" s="80"/>
      <c r="I235" s="878"/>
      <c r="J235" s="878"/>
      <c r="K235" s="878"/>
      <c r="L235" s="878"/>
      <c r="M235" s="878"/>
      <c r="N235" s="878"/>
      <c r="O235" s="878"/>
      <c r="P235" s="138"/>
      <c r="Q235" s="143"/>
      <c r="R235" s="143"/>
      <c r="S235" s="143"/>
      <c r="T235" s="138"/>
      <c r="U235" s="331"/>
      <c r="V235" s="331"/>
      <c r="W235" s="331"/>
      <c r="X235" s="331"/>
      <c r="Z235"/>
      <c r="AA235"/>
      <c r="AB235"/>
      <c r="AC235"/>
      <c r="AD235"/>
      <c r="AE235"/>
      <c r="AF235"/>
    </row>
    <row r="236" spans="1:32" s="135" customFormat="1" ht="19.5" customHeight="1" thickTop="1" thickBot="1" x14ac:dyDescent="0.4">
      <c r="A236" s="129"/>
      <c r="B236" s="120"/>
      <c r="C236" s="246"/>
      <c r="D236" s="368"/>
      <c r="E236" s="217"/>
      <c r="F236" s="208"/>
      <c r="G236" s="213"/>
      <c r="H236" s="213"/>
      <c r="I236" s="213"/>
      <c r="J236" s="129"/>
      <c r="K236" s="134"/>
      <c r="L236" s="129"/>
      <c r="M236" s="134"/>
      <c r="N236" s="129"/>
      <c r="O236" s="134"/>
      <c r="P236" s="129"/>
      <c r="Q236" s="134"/>
      <c r="R236" s="134"/>
      <c r="S236" s="134"/>
      <c r="T236" s="129"/>
      <c r="U236" s="340"/>
      <c r="V236" s="340"/>
      <c r="W236" s="340"/>
      <c r="X236" s="340"/>
      <c r="Z236"/>
      <c r="AA236"/>
      <c r="AB236"/>
      <c r="AC236"/>
      <c r="AD236"/>
      <c r="AE236"/>
      <c r="AF236"/>
    </row>
    <row r="237" spans="1:32" s="138" customFormat="1" ht="36" customHeight="1" thickTop="1" x14ac:dyDescent="0.35">
      <c r="A237" s="135"/>
      <c r="B237" s="123"/>
      <c r="C237" s="236" t="s">
        <v>99</v>
      </c>
      <c r="D237" s="124" t="s">
        <v>262</v>
      </c>
      <c r="E237" s="124"/>
      <c r="F237" s="124"/>
      <c r="G237" s="197"/>
      <c r="H237" s="197"/>
      <c r="I237" s="294" t="s">
        <v>24</v>
      </c>
      <c r="J237" s="149"/>
      <c r="K237" s="149"/>
      <c r="L237" s="149"/>
      <c r="M237" s="147"/>
      <c r="N237" s="147"/>
      <c r="O237" s="147"/>
      <c r="P237" s="135"/>
      <c r="Q237" s="135"/>
      <c r="R237" s="135"/>
      <c r="S237" s="135"/>
      <c r="T237" s="135"/>
      <c r="U237" s="333"/>
      <c r="V237" s="333"/>
      <c r="W237" s="333"/>
      <c r="X237" s="333"/>
      <c r="Z237"/>
      <c r="AA237"/>
      <c r="AB237"/>
      <c r="AC237"/>
      <c r="AD237"/>
      <c r="AE237"/>
      <c r="AF237"/>
    </row>
    <row r="238" spans="1:32" s="138" customFormat="1" ht="225" customHeight="1" x14ac:dyDescent="0.35">
      <c r="B238" s="115"/>
      <c r="C238" s="241"/>
      <c r="D238" s="896" t="s">
        <v>263</v>
      </c>
      <c r="E238" s="896"/>
      <c r="F238" s="896"/>
      <c r="G238" s="896"/>
      <c r="H238" s="198"/>
      <c r="I238" s="878"/>
      <c r="J238" s="878"/>
      <c r="K238" s="878"/>
      <c r="L238" s="878"/>
      <c r="M238" s="878"/>
      <c r="N238" s="878"/>
      <c r="O238" s="878"/>
      <c r="Q238" s="143"/>
      <c r="R238" s="143"/>
      <c r="S238" s="143"/>
      <c r="U238" s="333"/>
      <c r="V238" s="333"/>
      <c r="W238" s="333"/>
      <c r="X238" s="333"/>
      <c r="Z238"/>
      <c r="AA238"/>
      <c r="AB238"/>
      <c r="AC238"/>
      <c r="AD238"/>
      <c r="AE238"/>
      <c r="AF238"/>
    </row>
    <row r="239" spans="1:32" s="138" customFormat="1" ht="6" customHeight="1" x14ac:dyDescent="0.35">
      <c r="B239" s="115"/>
      <c r="C239" s="241"/>
      <c r="D239" s="205"/>
      <c r="E239" s="119"/>
      <c r="F239" s="118"/>
      <c r="G239" s="198"/>
      <c r="H239" s="198"/>
      <c r="I239" s="878"/>
      <c r="J239" s="878"/>
      <c r="K239" s="878"/>
      <c r="L239" s="878"/>
      <c r="M239" s="878"/>
      <c r="N239" s="878"/>
      <c r="O239" s="878"/>
      <c r="Q239" s="143"/>
      <c r="R239" s="143"/>
      <c r="S239" s="143"/>
      <c r="U239" s="333"/>
      <c r="V239" s="333"/>
      <c r="W239" s="333"/>
      <c r="X239" s="333"/>
      <c r="Z239"/>
      <c r="AA239"/>
      <c r="AB239"/>
      <c r="AC239"/>
      <c r="AD239"/>
      <c r="AE239"/>
      <c r="AF239"/>
    </row>
    <row r="240" spans="1:32" s="138" customFormat="1" ht="19.5" customHeight="1" x14ac:dyDescent="0.35">
      <c r="B240" s="115"/>
      <c r="C240" s="241"/>
      <c r="D240" s="855"/>
      <c r="E240" s="119"/>
      <c r="F240" s="118"/>
      <c r="G240" s="198"/>
      <c r="H240" s="198"/>
      <c r="I240" s="198"/>
      <c r="K240" s="143"/>
      <c r="M240" s="143"/>
      <c r="O240" s="143"/>
      <c r="Q240" s="143"/>
      <c r="R240" s="143"/>
      <c r="S240" s="143"/>
      <c r="U240" s="333"/>
      <c r="V240" s="333"/>
      <c r="W240" s="333"/>
      <c r="X240" s="333"/>
      <c r="Z240"/>
      <c r="AA240"/>
      <c r="AB240"/>
      <c r="AC240"/>
      <c r="AD240"/>
      <c r="AE240"/>
      <c r="AF240"/>
    </row>
    <row r="241" spans="1:32" s="138" customFormat="1" ht="19.5" customHeight="1" x14ac:dyDescent="0.35">
      <c r="B241" s="115"/>
      <c r="C241" s="241"/>
      <c r="D241" s="382"/>
      <c r="E241" s="119"/>
      <c r="F241" s="118"/>
      <c r="G241" s="198"/>
      <c r="H241" s="198"/>
      <c r="I241" s="198"/>
      <c r="K241" s="143"/>
      <c r="M241" s="143"/>
      <c r="O241" s="143"/>
      <c r="Q241" s="143"/>
      <c r="R241" s="143"/>
      <c r="S241" s="143"/>
      <c r="U241" s="333"/>
      <c r="V241" s="333"/>
      <c r="W241" s="333"/>
      <c r="X241" s="333"/>
      <c r="Z241"/>
      <c r="AA241"/>
      <c r="AB241"/>
      <c r="AC241"/>
      <c r="AD241"/>
      <c r="AE241"/>
      <c r="AF241"/>
    </row>
    <row r="242" spans="1:32" s="138" customFormat="1" ht="19.5" customHeight="1" x14ac:dyDescent="0.35">
      <c r="B242" s="115"/>
      <c r="C242" s="241"/>
      <c r="D242" s="397" t="s">
        <v>196</v>
      </c>
      <c r="E242" s="382"/>
      <c r="F242" s="855"/>
      <c r="G242" s="198"/>
      <c r="H242" s="198"/>
      <c r="I242" s="198"/>
      <c r="K242" s="143"/>
      <c r="M242" s="143"/>
      <c r="O242" s="143"/>
      <c r="Q242" s="143"/>
      <c r="R242" s="143"/>
      <c r="S242" s="143"/>
      <c r="U242" s="333"/>
      <c r="V242" s="333"/>
      <c r="W242" s="333"/>
      <c r="X242" s="333"/>
      <c r="Z242"/>
      <c r="AA242"/>
      <c r="AB242"/>
      <c r="AC242"/>
      <c r="AD242"/>
      <c r="AE242"/>
      <c r="AF242"/>
    </row>
    <row r="243" spans="1:32" s="211" customFormat="1" ht="19.5" customHeight="1" x14ac:dyDescent="0.35">
      <c r="A243" s="138"/>
      <c r="B243" s="115"/>
      <c r="C243" s="241"/>
      <c r="D243" s="398" t="s">
        <v>197</v>
      </c>
      <c r="E243" s="382"/>
      <c r="F243" s="886"/>
      <c r="G243" s="926"/>
      <c r="H243" s="926"/>
      <c r="I243" s="887"/>
      <c r="J243" s="138"/>
      <c r="K243" s="143"/>
      <c r="L243" s="138"/>
      <c r="M243" s="143"/>
      <c r="N243" s="138"/>
      <c r="O243" s="143"/>
      <c r="P243" s="138"/>
      <c r="Q243" s="143"/>
      <c r="R243" s="143"/>
      <c r="S243" s="143"/>
      <c r="T243" s="138"/>
      <c r="U243" s="346"/>
      <c r="V243" s="346"/>
      <c r="W243" s="346"/>
      <c r="X243" s="346"/>
      <c r="Z243"/>
      <c r="AA243"/>
      <c r="AB243"/>
      <c r="AC243"/>
      <c r="AD243"/>
      <c r="AE243"/>
      <c r="AF243"/>
    </row>
    <row r="244" spans="1:32" s="138" customFormat="1" ht="19.5" customHeight="1" thickBot="1" x14ac:dyDescent="0.4">
      <c r="A244" s="129"/>
      <c r="B244" s="120"/>
      <c r="C244" s="246"/>
      <c r="D244" s="129"/>
      <c r="E244" s="393"/>
      <c r="F244" s="393"/>
      <c r="G244" s="213"/>
      <c r="H244" s="213"/>
      <c r="I244" s="213"/>
      <c r="J244" s="129"/>
      <c r="K244" s="134"/>
      <c r="L244" s="129"/>
      <c r="M244" s="134"/>
      <c r="N244" s="129"/>
      <c r="O244" s="134"/>
      <c r="P244" s="129"/>
      <c r="Q244" s="134"/>
      <c r="R244" s="134"/>
      <c r="S244" s="134"/>
      <c r="T244" s="129"/>
      <c r="U244" s="333"/>
      <c r="V244" s="333"/>
      <c r="W244" s="333"/>
      <c r="X244" s="333"/>
      <c r="Z244"/>
      <c r="AA244"/>
      <c r="AB244"/>
      <c r="AC244"/>
      <c r="AD244"/>
      <c r="AE244"/>
      <c r="AF244"/>
    </row>
    <row r="245" spans="1:32" s="191" customFormat="1" ht="36" customHeight="1" thickTop="1" x14ac:dyDescent="0.35">
      <c r="A245" s="135"/>
      <c r="B245" s="123"/>
      <c r="C245" s="236" t="s">
        <v>102</v>
      </c>
      <c r="D245" s="124" t="s">
        <v>264</v>
      </c>
      <c r="E245" s="124"/>
      <c r="F245" s="124"/>
      <c r="G245" s="197"/>
      <c r="H245" s="197"/>
      <c r="I245" s="294" t="s">
        <v>24</v>
      </c>
      <c r="J245" s="135"/>
      <c r="K245" s="135"/>
      <c r="L245" s="135"/>
      <c r="M245" s="135"/>
      <c r="N245" s="135"/>
      <c r="O245" s="135"/>
      <c r="P245" s="135"/>
      <c r="Q245" s="135"/>
      <c r="R245" s="135"/>
      <c r="S245" s="135"/>
      <c r="T245" s="135"/>
      <c r="U245" s="371"/>
      <c r="V245" s="371"/>
      <c r="W245" s="371"/>
      <c r="X245" s="371"/>
      <c r="Z245"/>
      <c r="AA245"/>
      <c r="AB245"/>
      <c r="AC245"/>
      <c r="AD245"/>
      <c r="AE245"/>
      <c r="AF245"/>
    </row>
    <row r="246" spans="1:32" s="138" customFormat="1" ht="102.75" customHeight="1" x14ac:dyDescent="0.35">
      <c r="B246" s="115"/>
      <c r="C246" s="241"/>
      <c r="D246" s="896" t="s">
        <v>265</v>
      </c>
      <c r="E246" s="896"/>
      <c r="F246" s="896"/>
      <c r="G246" s="896"/>
      <c r="H246" s="198"/>
      <c r="I246" s="878"/>
      <c r="J246" s="878"/>
      <c r="K246" s="878"/>
      <c r="L246" s="878"/>
      <c r="M246" s="878"/>
      <c r="N246" s="878"/>
      <c r="O246" s="878"/>
      <c r="Q246" s="143"/>
      <c r="R246" s="143"/>
      <c r="S246" s="143"/>
      <c r="U246" s="333"/>
      <c r="V246" s="343" t="str">
        <f>CONCATENATE(V247,X247,V248,X248,V249,X249,V250,X250,V251,X251)</f>
        <v xml:space="preserve">; ; ; </v>
      </c>
      <c r="W246" s="343"/>
      <c r="X246" s="343"/>
      <c r="Z246"/>
      <c r="AA246"/>
      <c r="AB246"/>
      <c r="AC246"/>
      <c r="AD246"/>
      <c r="AE246"/>
      <c r="AF246"/>
    </row>
    <row r="247" spans="1:32" s="138" customFormat="1" ht="19.5" customHeight="1" x14ac:dyDescent="0.35">
      <c r="B247" s="115"/>
      <c r="C247" s="241"/>
      <c r="D247" s="862"/>
      <c r="E247" s="862"/>
      <c r="F247" s="862"/>
      <c r="G247" s="862"/>
      <c r="H247" s="198"/>
      <c r="I247" s="198"/>
      <c r="K247" s="143"/>
      <c r="M247" s="143"/>
      <c r="O247" s="143"/>
      <c r="Q247" s="143"/>
      <c r="R247" s="143"/>
      <c r="S247" s="143"/>
      <c r="U247" s="333"/>
      <c r="V247" s="344" t="str">
        <f>IF(E57="X",D57,"")</f>
        <v/>
      </c>
      <c r="W247" s="343"/>
      <c r="X247" s="343" t="s">
        <v>52</v>
      </c>
      <c r="Z247"/>
      <c r="AA247"/>
      <c r="AB247"/>
      <c r="AC247"/>
      <c r="AD247"/>
      <c r="AE247"/>
      <c r="AF247"/>
    </row>
    <row r="248" spans="1:32" s="138" customFormat="1" ht="19.5" customHeight="1" x14ac:dyDescent="0.35">
      <c r="B248" s="115"/>
      <c r="C248" s="241"/>
      <c r="D248" s="302" t="s">
        <v>266</v>
      </c>
      <c r="E248" s="119"/>
      <c r="F248" s="141"/>
      <c r="G248" s="198"/>
      <c r="H248" s="198"/>
      <c r="I248" s="868"/>
      <c r="J248" s="868"/>
      <c r="K248" s="868"/>
      <c r="M248" s="143"/>
      <c r="O248" s="143"/>
      <c r="Q248" s="143"/>
      <c r="R248" s="143"/>
      <c r="S248" s="143"/>
      <c r="U248" s="333"/>
      <c r="V248" s="344" t="str">
        <f>IF(E58="X",D58,"")</f>
        <v/>
      </c>
      <c r="W248" s="343"/>
      <c r="X248" s="343" t="s">
        <v>52</v>
      </c>
      <c r="Z248"/>
      <c r="AA248"/>
      <c r="AB248"/>
      <c r="AC248"/>
      <c r="AD248"/>
      <c r="AE248"/>
      <c r="AF248"/>
    </row>
    <row r="249" spans="1:32" s="138" customFormat="1" ht="19.5" customHeight="1" x14ac:dyDescent="0.35">
      <c r="B249" s="115"/>
      <c r="C249" s="241"/>
      <c r="D249" s="303" t="s">
        <v>267</v>
      </c>
      <c r="E249" s="303"/>
      <c r="F249" s="303"/>
      <c r="G249" s="303"/>
      <c r="H249" s="303"/>
      <c r="I249" s="868"/>
      <c r="J249" s="868"/>
      <c r="K249" s="868"/>
      <c r="M249" s="143"/>
      <c r="O249" s="143"/>
      <c r="Q249" s="143"/>
      <c r="R249" s="143"/>
      <c r="S249" s="143"/>
      <c r="U249" s="333"/>
      <c r="V249" s="344" t="str">
        <f>IF(E60="X",D60,"")</f>
        <v/>
      </c>
      <c r="W249" s="343"/>
      <c r="X249" s="343" t="s">
        <v>52</v>
      </c>
      <c r="Z249"/>
      <c r="AA249"/>
      <c r="AB249"/>
      <c r="AC249"/>
      <c r="AD249"/>
      <c r="AE249"/>
      <c r="AF249"/>
    </row>
    <row r="250" spans="1:32" s="138" customFormat="1" ht="19.5" customHeight="1" x14ac:dyDescent="0.35">
      <c r="B250" s="115"/>
      <c r="C250" s="241"/>
      <c r="D250" s="303" t="s">
        <v>196</v>
      </c>
      <c r="E250" s="303"/>
      <c r="F250" s="303"/>
      <c r="G250" s="303"/>
      <c r="H250" s="303"/>
      <c r="I250" s="868"/>
      <c r="J250" s="868"/>
      <c r="K250" s="868"/>
      <c r="M250" s="143"/>
      <c r="O250" s="143"/>
      <c r="Q250" s="143"/>
      <c r="R250" s="143"/>
      <c r="S250" s="143"/>
      <c r="U250" s="333"/>
      <c r="V250" s="344" t="str">
        <f>IF(E62="X",D62,"")</f>
        <v/>
      </c>
      <c r="W250" s="343"/>
      <c r="X250" s="343"/>
      <c r="Z250"/>
      <c r="AA250"/>
      <c r="AB250"/>
      <c r="AC250"/>
      <c r="AD250"/>
      <c r="AE250"/>
      <c r="AF250"/>
    </row>
    <row r="251" spans="1:32" s="138" customFormat="1" ht="19.5" customHeight="1" x14ac:dyDescent="0.35">
      <c r="B251" s="115"/>
      <c r="C251" s="241"/>
      <c r="D251" s="304" t="s">
        <v>197</v>
      </c>
      <c r="E251" s="119"/>
      <c r="F251" s="141"/>
      <c r="G251" s="198"/>
      <c r="H251" s="198"/>
      <c r="I251" s="868"/>
      <c r="J251" s="868"/>
      <c r="K251" s="868"/>
      <c r="M251" s="143"/>
      <c r="O251" s="143"/>
      <c r="Q251" s="143"/>
      <c r="R251" s="143"/>
      <c r="S251" s="143"/>
      <c r="U251" s="333"/>
      <c r="V251" s="344" t="str">
        <f>IF(E64="X",D64,"")</f>
        <v/>
      </c>
      <c r="W251" s="343"/>
      <c r="X251" s="343"/>
      <c r="Z251"/>
      <c r="AA251"/>
      <c r="AB251"/>
      <c r="AC251"/>
      <c r="AD251"/>
      <c r="AE251"/>
      <c r="AF251"/>
    </row>
    <row r="252" spans="1:32" s="138" customFormat="1" ht="19.5" customHeight="1" thickBot="1" x14ac:dyDescent="0.4">
      <c r="A252" s="129"/>
      <c r="B252" s="120"/>
      <c r="C252" s="246"/>
      <c r="D252" s="206"/>
      <c r="E252" s="207"/>
      <c r="F252" s="208"/>
      <c r="G252" s="213"/>
      <c r="H252" s="213"/>
      <c r="I252" s="213"/>
      <c r="J252" s="129"/>
      <c r="K252" s="134"/>
      <c r="L252" s="129"/>
      <c r="M252" s="134"/>
      <c r="N252" s="129"/>
      <c r="O252" s="134"/>
      <c r="P252" s="129"/>
      <c r="Q252" s="134"/>
      <c r="R252" s="134"/>
      <c r="S252" s="134"/>
      <c r="T252" s="129"/>
      <c r="U252" s="333"/>
      <c r="V252" s="343" t="str">
        <f>CONCATENATE(V253,X253,V254,X254,V255,X255,V257,X257,V258,X258,V259,X259,V260)</f>
        <v xml:space="preserve">; ; ; ; ; ; </v>
      </c>
      <c r="W252" s="333"/>
      <c r="X252" s="343"/>
      <c r="Z252"/>
      <c r="AA252"/>
      <c r="AB252"/>
      <c r="AC252"/>
      <c r="AD252"/>
      <c r="AE252"/>
      <c r="AF252"/>
    </row>
    <row r="253" spans="1:32" s="138" customFormat="1" ht="36" customHeight="1" thickTop="1" x14ac:dyDescent="0.35">
      <c r="A253" s="135"/>
      <c r="B253" s="123"/>
      <c r="C253" s="236" t="s">
        <v>268</v>
      </c>
      <c r="D253" s="124" t="s">
        <v>269</v>
      </c>
      <c r="E253" s="124"/>
      <c r="F253" s="124"/>
      <c r="G253" s="197"/>
      <c r="H253" s="197"/>
      <c r="I253" s="197"/>
      <c r="J253" s="135"/>
      <c r="K253" s="294" t="s">
        <v>24</v>
      </c>
      <c r="L253" s="135"/>
      <c r="M253" s="135"/>
      <c r="N253" s="135"/>
      <c r="O253" s="135"/>
      <c r="P253" s="135"/>
      <c r="Q253" s="135"/>
      <c r="R253" s="135"/>
      <c r="S253" s="135"/>
      <c r="T253" s="135"/>
      <c r="U253" s="333"/>
      <c r="V253" s="344" t="str">
        <f>IF(E67="X",D67,"")</f>
        <v/>
      </c>
      <c r="W253" s="333"/>
      <c r="X253" s="343" t="s">
        <v>52</v>
      </c>
      <c r="Z253"/>
      <c r="AA253"/>
      <c r="AB253"/>
      <c r="AC253"/>
      <c r="AD253"/>
      <c r="AE253"/>
      <c r="AF253"/>
    </row>
    <row r="254" spans="1:32" s="138" customFormat="1" ht="224.15" customHeight="1" x14ac:dyDescent="0.35">
      <c r="B254" s="115"/>
      <c r="C254" s="241"/>
      <c r="D254" s="940" t="s">
        <v>270</v>
      </c>
      <c r="E254" s="940"/>
      <c r="F254" s="940"/>
      <c r="G254" s="940"/>
      <c r="H254" s="940"/>
      <c r="I254" s="198"/>
      <c r="K254" s="878"/>
      <c r="L254" s="878"/>
      <c r="M254" s="878"/>
      <c r="N254" s="878"/>
      <c r="O254" s="878"/>
      <c r="P254" s="878"/>
      <c r="Q254" s="878"/>
      <c r="R254" s="862"/>
      <c r="S254" s="862"/>
      <c r="U254" s="333"/>
      <c r="V254" s="344" t="str">
        <f>IF(E68="X",D68,"")</f>
        <v/>
      </c>
      <c r="W254" s="333"/>
      <c r="X254" s="343" t="s">
        <v>52</v>
      </c>
      <c r="Z254"/>
      <c r="AA254"/>
      <c r="AB254"/>
      <c r="AC254"/>
      <c r="AD254"/>
      <c r="AE254"/>
      <c r="AF254"/>
    </row>
    <row r="255" spans="1:32" s="138" customFormat="1" ht="19.5" customHeight="1" x14ac:dyDescent="0.35">
      <c r="B255" s="115"/>
      <c r="C255" s="241"/>
      <c r="D255" s="855"/>
      <c r="E255" s="119"/>
      <c r="F255" s="218"/>
      <c r="G255" s="198"/>
      <c r="H255" s="198"/>
      <c r="I255" s="198"/>
      <c r="K255" s="143"/>
      <c r="M255" s="143"/>
      <c r="O255" s="143"/>
      <c r="Q255" s="143"/>
      <c r="R255" s="143"/>
      <c r="S255" s="143"/>
      <c r="U255" s="333"/>
      <c r="V255" s="344" t="str">
        <f>IF(E70="X",D70,"")</f>
        <v/>
      </c>
      <c r="W255" s="333"/>
      <c r="X255" s="343" t="s">
        <v>52</v>
      </c>
      <c r="Z255"/>
      <c r="AA255"/>
      <c r="AB255"/>
      <c r="AC255"/>
      <c r="AD255"/>
      <c r="AE255"/>
      <c r="AF255"/>
    </row>
    <row r="256" spans="1:32" s="833" customFormat="1" ht="16.5" customHeight="1" thickBot="1" x14ac:dyDescent="0.4">
      <c r="A256" s="129"/>
      <c r="B256" s="120"/>
      <c r="C256" s="247"/>
      <c r="D256" s="219"/>
      <c r="E256" s="207"/>
      <c r="F256" s="209"/>
      <c r="G256" s="213"/>
      <c r="H256" s="213"/>
      <c r="I256" s="213"/>
      <c r="J256" s="129"/>
      <c r="K256" s="134"/>
      <c r="L256" s="129"/>
      <c r="M256" s="134"/>
      <c r="N256" s="129"/>
      <c r="O256" s="134"/>
      <c r="P256" s="129"/>
      <c r="Q256" s="134"/>
      <c r="R256" s="134"/>
      <c r="S256" s="134"/>
      <c r="T256" s="129"/>
      <c r="U256" s="661"/>
      <c r="V256" s="661"/>
      <c r="W256" s="661"/>
      <c r="X256" s="661"/>
      <c r="Y256" s="862"/>
      <c r="Z256"/>
      <c r="AA256"/>
      <c r="AB256"/>
      <c r="AC256"/>
      <c r="AD256"/>
      <c r="AE256"/>
      <c r="AF256"/>
    </row>
    <row r="257" spans="1:32" s="138" customFormat="1" ht="36" customHeight="1" thickTop="1" x14ac:dyDescent="0.35">
      <c r="A257" s="135"/>
      <c r="B257" s="123"/>
      <c r="C257" s="236" t="s">
        <v>271</v>
      </c>
      <c r="D257" s="124" t="s">
        <v>76</v>
      </c>
      <c r="E257" s="124"/>
      <c r="F257" s="124"/>
      <c r="G257" s="197"/>
      <c r="H257" s="197"/>
      <c r="I257" s="197"/>
      <c r="J257" s="135"/>
      <c r="K257" s="135"/>
      <c r="L257" s="135"/>
      <c r="M257" s="135"/>
      <c r="N257" s="135"/>
      <c r="O257" s="135"/>
      <c r="P257" s="135"/>
      <c r="Q257" s="135"/>
      <c r="R257" s="135"/>
      <c r="S257" s="135"/>
      <c r="T257" s="135"/>
      <c r="U257" s="333"/>
      <c r="V257" s="344" t="str">
        <f>IF(E84="X",D84,"")</f>
        <v/>
      </c>
      <c r="W257" s="333"/>
      <c r="X257" s="343" t="s">
        <v>52</v>
      </c>
      <c r="Z257"/>
      <c r="AA257"/>
      <c r="AB257"/>
      <c r="AC257"/>
      <c r="AD257"/>
      <c r="AE257"/>
      <c r="AF257"/>
    </row>
    <row r="258" spans="1:32" s="138" customFormat="1" ht="39.75" customHeight="1" x14ac:dyDescent="0.35">
      <c r="B258" s="115"/>
      <c r="C258" s="241"/>
      <c r="D258" s="925" t="s">
        <v>272</v>
      </c>
      <c r="E258" s="925"/>
      <c r="F258" s="925"/>
      <c r="G258" s="925"/>
      <c r="H258" s="925"/>
      <c r="I258" s="925"/>
      <c r="K258" s="143"/>
      <c r="M258" s="143"/>
      <c r="O258" s="143"/>
      <c r="Q258" s="143"/>
      <c r="R258" s="143"/>
      <c r="S258" s="143"/>
      <c r="U258" s="333"/>
      <c r="V258" s="344" t="str">
        <f>IF(E85="X",D85,"")</f>
        <v/>
      </c>
      <c r="W258" s="334"/>
      <c r="X258" s="343" t="s">
        <v>52</v>
      </c>
      <c r="Z258"/>
      <c r="AA258"/>
      <c r="AB258"/>
      <c r="AC258"/>
      <c r="AD258"/>
      <c r="AE258"/>
      <c r="AF258"/>
    </row>
    <row r="259" spans="1:32" s="138" customFormat="1" ht="19.5" customHeight="1" x14ac:dyDescent="0.35">
      <c r="B259" s="115"/>
      <c r="C259" s="236"/>
      <c r="D259" s="280" t="s">
        <v>273</v>
      </c>
      <c r="E259" s="119"/>
      <c r="F259" s="118"/>
      <c r="G259" s="198"/>
      <c r="H259" s="198"/>
      <c r="I259" s="198"/>
      <c r="K259" s="143"/>
      <c r="M259" s="143"/>
      <c r="O259" s="143"/>
      <c r="Q259" s="143"/>
      <c r="R259" s="143"/>
      <c r="S259" s="143"/>
      <c r="U259" s="333"/>
      <c r="V259" s="344" t="str">
        <f>IF(E86="X",D86,"")</f>
        <v/>
      </c>
      <c r="W259" s="334"/>
      <c r="X259" s="334" t="s">
        <v>52</v>
      </c>
      <c r="Z259"/>
      <c r="AA259"/>
      <c r="AB259"/>
      <c r="AC259"/>
      <c r="AD259"/>
      <c r="AE259"/>
      <c r="AF259"/>
    </row>
    <row r="260" spans="1:32" s="138" customFormat="1" ht="19.5" customHeight="1" x14ac:dyDescent="0.35">
      <c r="B260" s="115"/>
      <c r="C260" s="241"/>
      <c r="D260" s="301"/>
      <c r="E260" s="886"/>
      <c r="F260" s="926"/>
      <c r="G260" s="926"/>
      <c r="H260" s="926"/>
      <c r="I260" s="887"/>
      <c r="K260" s="143"/>
      <c r="M260" s="143"/>
      <c r="O260" s="143"/>
      <c r="Q260" s="143"/>
      <c r="R260" s="143"/>
      <c r="S260" s="143"/>
      <c r="U260" s="333"/>
      <c r="V260" s="344" t="str">
        <f>IF(E109="X",D109,"")</f>
        <v/>
      </c>
      <c r="W260" s="333"/>
      <c r="X260" s="333"/>
      <c r="Z260"/>
      <c r="AA260"/>
      <c r="AB260"/>
      <c r="AC260"/>
      <c r="AD260"/>
      <c r="AE260"/>
      <c r="AF260"/>
    </row>
    <row r="261" spans="1:32" s="138" customFormat="1" ht="19.5" customHeight="1" x14ac:dyDescent="0.35">
      <c r="B261" s="115"/>
      <c r="C261" s="236"/>
      <c r="D261" s="280" t="s">
        <v>274</v>
      </c>
      <c r="E261" s="119"/>
      <c r="F261" s="118"/>
      <c r="G261" s="198"/>
      <c r="H261" s="198"/>
      <c r="I261" s="198"/>
      <c r="K261" s="143"/>
      <c r="M261" s="143"/>
      <c r="O261" s="143"/>
      <c r="Q261" s="143"/>
      <c r="R261" s="143"/>
      <c r="S261" s="143"/>
      <c r="U261" s="333"/>
      <c r="V261" s="344" t="e">
        <f>IF(#REF!="X",#REF!,"")</f>
        <v>#REF!</v>
      </c>
      <c r="W261" s="333"/>
      <c r="X261" s="333"/>
      <c r="Z261"/>
      <c r="AA261"/>
      <c r="AB261"/>
      <c r="AC261"/>
      <c r="AD261"/>
      <c r="AE261"/>
      <c r="AF261"/>
    </row>
    <row r="262" spans="1:32" s="138" customFormat="1" ht="19.5" customHeight="1" x14ac:dyDescent="0.35">
      <c r="B262" s="115"/>
      <c r="C262" s="236"/>
      <c r="D262" s="301"/>
      <c r="E262" s="886"/>
      <c r="F262" s="926"/>
      <c r="G262" s="926"/>
      <c r="H262" s="926"/>
      <c r="I262" s="887"/>
      <c r="K262" s="143"/>
      <c r="M262" s="143"/>
      <c r="O262" s="143"/>
      <c r="Q262" s="143"/>
      <c r="R262" s="143"/>
      <c r="S262" s="143"/>
      <c r="U262" s="333"/>
      <c r="V262" s="343" t="e">
        <f>CONCATENATE(V263,X263,V264,X264,V265,X265,V266,X266,V269,X269,V270,X270,V271)</f>
        <v>#REF!</v>
      </c>
      <c r="W262" s="333"/>
      <c r="X262" s="333"/>
      <c r="Z262"/>
      <c r="AA262"/>
      <c r="AB262"/>
      <c r="AC262"/>
      <c r="AD262"/>
      <c r="AE262"/>
      <c r="AF262"/>
    </row>
    <row r="263" spans="1:32" s="138" customFormat="1" ht="19.5" customHeight="1" x14ac:dyDescent="0.35">
      <c r="B263" s="115"/>
      <c r="C263" s="236"/>
      <c r="D263" s="280" t="s">
        <v>275</v>
      </c>
      <c r="E263" s="119"/>
      <c r="F263" s="118"/>
      <c r="G263" s="198"/>
      <c r="H263" s="198"/>
      <c r="I263" s="198"/>
      <c r="K263" s="143"/>
      <c r="M263" s="143"/>
      <c r="O263" s="143"/>
      <c r="Q263" s="143"/>
      <c r="R263" s="143"/>
      <c r="S263" s="143"/>
      <c r="U263" s="333"/>
      <c r="V263" s="344" t="str">
        <f>IF(E112="X",D112,"")</f>
        <v/>
      </c>
      <c r="W263" s="333"/>
      <c r="X263" s="343" t="s">
        <v>52</v>
      </c>
      <c r="Z263"/>
      <c r="AA263"/>
      <c r="AB263"/>
      <c r="AC263"/>
      <c r="AD263"/>
      <c r="AE263"/>
      <c r="AF263"/>
    </row>
    <row r="264" spans="1:32" s="138" customFormat="1" ht="19.5" customHeight="1" x14ac:dyDescent="0.35">
      <c r="B264" s="115"/>
      <c r="C264" s="236"/>
      <c r="D264" s="280"/>
      <c r="E264" s="886"/>
      <c r="F264" s="926"/>
      <c r="G264" s="926"/>
      <c r="H264" s="926"/>
      <c r="I264" s="887"/>
      <c r="K264" s="143"/>
      <c r="M264" s="143"/>
      <c r="O264" s="143"/>
      <c r="Q264" s="143"/>
      <c r="R264" s="143"/>
      <c r="S264" s="143"/>
      <c r="U264" s="333"/>
      <c r="V264" s="344" t="str">
        <f>IF(E113="X",D113,"")</f>
        <v/>
      </c>
      <c r="W264" s="333"/>
      <c r="X264" s="343" t="s">
        <v>52</v>
      </c>
      <c r="Z264"/>
      <c r="AA264"/>
      <c r="AB264"/>
      <c r="AC264"/>
      <c r="AD264"/>
      <c r="AE264"/>
      <c r="AF264"/>
    </row>
    <row r="265" spans="1:32" s="138" customFormat="1" ht="19.5" customHeight="1" x14ac:dyDescent="0.35">
      <c r="B265" s="115"/>
      <c r="C265" s="236"/>
      <c r="D265" s="280" t="s">
        <v>276</v>
      </c>
      <c r="E265" s="119"/>
      <c r="F265" s="118"/>
      <c r="G265" s="198"/>
      <c r="H265" s="198"/>
      <c r="I265" s="198"/>
      <c r="K265" s="143"/>
      <c r="M265" s="143"/>
      <c r="O265" s="143"/>
      <c r="Q265" s="143"/>
      <c r="R265" s="143"/>
      <c r="S265" s="143"/>
      <c r="U265" s="333"/>
      <c r="V265" s="344" t="str">
        <f>IF(E114="X",D114,"")</f>
        <v/>
      </c>
      <c r="W265" s="333"/>
      <c r="X265" s="343" t="s">
        <v>52</v>
      </c>
      <c r="Z265"/>
      <c r="AA265"/>
      <c r="AB265"/>
      <c r="AC265"/>
      <c r="AD265"/>
      <c r="AE265"/>
      <c r="AF265"/>
    </row>
    <row r="266" spans="1:32" s="138" customFormat="1" ht="19.5" customHeight="1" x14ac:dyDescent="0.35">
      <c r="B266" s="115"/>
      <c r="C266" s="236"/>
      <c r="D266" s="280"/>
      <c r="E266" s="886"/>
      <c r="F266" s="926"/>
      <c r="G266" s="926"/>
      <c r="H266" s="926"/>
      <c r="I266" s="887"/>
      <c r="K266" s="143"/>
      <c r="M266" s="143"/>
      <c r="O266" s="143"/>
      <c r="Q266" s="143"/>
      <c r="R266" s="143"/>
      <c r="S266" s="143"/>
      <c r="U266" s="333"/>
      <c r="V266" s="344" t="str">
        <f>IF(E115="X",D115,"")</f>
        <v/>
      </c>
      <c r="W266" s="333"/>
      <c r="X266" s="343" t="s">
        <v>52</v>
      </c>
      <c r="Z266"/>
      <c r="AA266"/>
      <c r="AB266"/>
      <c r="AC266"/>
      <c r="AD266"/>
      <c r="AE266"/>
      <c r="AF266"/>
    </row>
    <row r="267" spans="1:32" s="833" customFormat="1" ht="19.5" customHeight="1" x14ac:dyDescent="0.35">
      <c r="A267" s="138"/>
      <c r="B267" s="115"/>
      <c r="C267" s="236"/>
      <c r="D267" s="280" t="s">
        <v>277</v>
      </c>
      <c r="E267" s="119"/>
      <c r="F267" s="118"/>
      <c r="G267" s="198"/>
      <c r="H267" s="198"/>
      <c r="I267" s="198"/>
      <c r="J267" s="138"/>
      <c r="K267" s="143"/>
      <c r="L267" s="138"/>
      <c r="M267" s="143"/>
      <c r="N267" s="138"/>
      <c r="O267" s="143"/>
      <c r="P267" s="138"/>
      <c r="Q267" s="143"/>
      <c r="R267" s="143"/>
      <c r="S267" s="143"/>
      <c r="T267" s="138"/>
      <c r="U267" s="862"/>
      <c r="V267" s="862"/>
      <c r="W267" s="862"/>
      <c r="X267" s="862"/>
      <c r="Y267" s="862"/>
      <c r="Z267"/>
      <c r="AA267"/>
      <c r="AB267"/>
      <c r="AC267"/>
      <c r="AD267"/>
      <c r="AE267"/>
      <c r="AF267"/>
    </row>
    <row r="268" spans="1:32" s="138" customFormat="1" ht="19.5" customHeight="1" x14ac:dyDescent="0.35">
      <c r="B268" s="115"/>
      <c r="C268" s="236"/>
      <c r="D268" s="280"/>
      <c r="E268" s="886"/>
      <c r="F268" s="926"/>
      <c r="G268" s="926"/>
      <c r="H268" s="926"/>
      <c r="I268" s="887"/>
      <c r="K268" s="143"/>
      <c r="M268" s="143"/>
      <c r="O268" s="143"/>
      <c r="Q268" s="143"/>
      <c r="R268" s="143"/>
      <c r="S268" s="143"/>
      <c r="U268" s="333"/>
      <c r="V268" s="344"/>
      <c r="W268" s="333"/>
      <c r="X268" s="343"/>
      <c r="Z268"/>
      <c r="AA268"/>
      <c r="AB268"/>
      <c r="AC268"/>
      <c r="AD268"/>
      <c r="AE268"/>
      <c r="AF268"/>
    </row>
    <row r="269" spans="1:32" s="138" customFormat="1" ht="19.5" customHeight="1" x14ac:dyDescent="0.35">
      <c r="B269" s="115"/>
      <c r="C269" s="236"/>
      <c r="D269" s="916" t="s">
        <v>278</v>
      </c>
      <c r="E269" s="916"/>
      <c r="F269" s="916"/>
      <c r="G269" s="916"/>
      <c r="H269" s="916"/>
      <c r="I269" s="916"/>
      <c r="K269" s="143"/>
      <c r="M269" s="143"/>
      <c r="O269" s="143"/>
      <c r="Q269" s="143"/>
      <c r="R269" s="143"/>
      <c r="S269" s="143"/>
      <c r="U269" s="333"/>
      <c r="V269" s="344" t="str">
        <f>IF(E118="X",D118,"")</f>
        <v/>
      </c>
      <c r="W269" s="333"/>
      <c r="X269" s="343" t="s">
        <v>52</v>
      </c>
      <c r="Z269"/>
      <c r="AA269"/>
      <c r="AB269"/>
      <c r="AC269"/>
      <c r="AD269"/>
      <c r="AE269"/>
      <c r="AF269"/>
    </row>
    <row r="270" spans="1:32" s="138" customFormat="1" ht="19.5" customHeight="1" x14ac:dyDescent="0.35">
      <c r="B270" s="115"/>
      <c r="C270" s="236"/>
      <c r="D270" s="280"/>
      <c r="E270" s="949"/>
      <c r="F270" s="950"/>
      <c r="G270" s="950"/>
      <c r="H270" s="950"/>
      <c r="I270" s="951"/>
      <c r="K270" s="143"/>
      <c r="M270" s="143"/>
      <c r="O270" s="143"/>
      <c r="Q270" s="143"/>
      <c r="R270" s="143"/>
      <c r="S270" s="143"/>
      <c r="U270" s="333"/>
      <c r="V270" s="344" t="str">
        <f>IF(E119="X",D119,"")</f>
        <v/>
      </c>
      <c r="W270" s="333"/>
      <c r="X270" s="334"/>
      <c r="Z270"/>
      <c r="AA270"/>
      <c r="AB270"/>
      <c r="AC270"/>
      <c r="AD270"/>
      <c r="AE270"/>
      <c r="AF270"/>
    </row>
    <row r="271" spans="1:32" s="138" customFormat="1" ht="19.5" customHeight="1" x14ac:dyDescent="0.35">
      <c r="B271" s="115"/>
      <c r="C271" s="236"/>
      <c r="D271" s="280" t="s">
        <v>279</v>
      </c>
      <c r="E271" s="119"/>
      <c r="F271" s="118"/>
      <c r="G271" s="198"/>
      <c r="H271" s="198"/>
      <c r="I271" s="198"/>
      <c r="K271" s="143"/>
      <c r="M271" s="143"/>
      <c r="O271" s="143"/>
      <c r="Q271" s="143"/>
      <c r="R271" s="143"/>
      <c r="S271" s="143"/>
      <c r="U271" s="333"/>
      <c r="V271" s="344" t="e">
        <f>IF(#REF!="X",#REF!,"")</f>
        <v>#REF!</v>
      </c>
      <c r="W271" s="333"/>
      <c r="X271" s="333"/>
      <c r="Z271"/>
      <c r="AA271"/>
      <c r="AB271"/>
      <c r="AC271"/>
      <c r="AD271"/>
      <c r="AE271"/>
      <c r="AF271"/>
    </row>
    <row r="272" spans="1:32" s="138" customFormat="1" ht="19.5" customHeight="1" x14ac:dyDescent="0.35">
      <c r="B272" s="115"/>
      <c r="C272" s="236"/>
      <c r="D272" s="280"/>
      <c r="E272" s="886"/>
      <c r="F272" s="926"/>
      <c r="G272" s="926"/>
      <c r="H272" s="926"/>
      <c r="I272" s="887"/>
      <c r="K272" s="294" t="s">
        <v>24</v>
      </c>
      <c r="L272" s="135"/>
      <c r="M272" s="135"/>
      <c r="N272" s="135"/>
      <c r="O272" s="135"/>
      <c r="P272" s="135"/>
      <c r="Q272" s="135"/>
      <c r="R272" s="135"/>
      <c r="S272" s="135"/>
      <c r="U272" s="333"/>
      <c r="V272" s="333"/>
      <c r="W272" s="333"/>
      <c r="X272" s="333"/>
      <c r="Z272"/>
      <c r="AA272"/>
      <c r="AB272"/>
      <c r="AC272"/>
      <c r="AD272"/>
      <c r="AE272"/>
      <c r="AF272"/>
    </row>
    <row r="273" spans="1:32" s="833" customFormat="1" ht="19.5" customHeight="1" x14ac:dyDescent="0.35">
      <c r="A273" s="138"/>
      <c r="B273" s="115"/>
      <c r="C273" s="236"/>
      <c r="D273" s="280" t="s">
        <v>280</v>
      </c>
      <c r="E273" s="119"/>
      <c r="F273" s="118"/>
      <c r="G273" s="198"/>
      <c r="H273" s="198"/>
      <c r="I273" s="198"/>
      <c r="J273" s="138"/>
      <c r="K273" s="878"/>
      <c r="L273" s="878"/>
      <c r="M273" s="878"/>
      <c r="N273" s="878"/>
      <c r="O273" s="878"/>
      <c r="P273" s="878"/>
      <c r="Q273" s="878"/>
      <c r="R273" s="862"/>
      <c r="S273" s="862"/>
      <c r="T273" s="138"/>
      <c r="U273" s="862"/>
      <c r="V273" s="862"/>
      <c r="W273" s="862"/>
      <c r="X273" s="862"/>
      <c r="Y273" s="862"/>
      <c r="Z273"/>
      <c r="AA273"/>
      <c r="AB273"/>
      <c r="AC273"/>
      <c r="AD273"/>
      <c r="AE273"/>
      <c r="AF273"/>
    </row>
    <row r="274" spans="1:32" s="138" customFormat="1" ht="19.5" customHeight="1" x14ac:dyDescent="0.35">
      <c r="B274" s="115"/>
      <c r="C274" s="236"/>
      <c r="D274" s="280"/>
      <c r="E274" s="886"/>
      <c r="F274" s="926"/>
      <c r="G274" s="926"/>
      <c r="H274" s="926"/>
      <c r="I274" s="887"/>
      <c r="K274" s="878"/>
      <c r="L274" s="878"/>
      <c r="M274" s="878"/>
      <c r="N274" s="878"/>
      <c r="O274" s="878"/>
      <c r="P274" s="878"/>
      <c r="Q274" s="878"/>
      <c r="R274" s="862"/>
      <c r="S274" s="862"/>
      <c r="U274" s="333"/>
      <c r="V274" s="333"/>
      <c r="W274" s="333"/>
      <c r="X274" s="333"/>
      <c r="Z274"/>
      <c r="AA274"/>
      <c r="AB274"/>
      <c r="AC274"/>
      <c r="AD274"/>
      <c r="AE274"/>
      <c r="AF274"/>
    </row>
    <row r="275" spans="1:32" s="138" customFormat="1" ht="34" customHeight="1" x14ac:dyDescent="0.35">
      <c r="B275" s="115"/>
      <c r="C275" s="236"/>
      <c r="D275" s="916" t="s">
        <v>281</v>
      </c>
      <c r="E275" s="916"/>
      <c r="F275" s="916"/>
      <c r="G275" s="916"/>
      <c r="H275" s="916"/>
      <c r="I275" s="916"/>
      <c r="K275" s="878"/>
      <c r="L275" s="878"/>
      <c r="M275" s="878"/>
      <c r="N275" s="878"/>
      <c r="O275" s="878"/>
      <c r="P275" s="878"/>
      <c r="Q275" s="878"/>
      <c r="R275" s="862"/>
      <c r="S275" s="862"/>
      <c r="U275" s="333"/>
      <c r="V275" s="333"/>
      <c r="W275" s="333"/>
      <c r="X275" s="333"/>
      <c r="Z275"/>
      <c r="AA275"/>
      <c r="AB275"/>
      <c r="AC275"/>
      <c r="AD275"/>
      <c r="AE275"/>
      <c r="AF275"/>
    </row>
    <row r="276" spans="1:32" s="138" customFormat="1" ht="19.5" customHeight="1" x14ac:dyDescent="0.35">
      <c r="B276" s="115"/>
      <c r="C276" s="241"/>
      <c r="D276" s="280"/>
      <c r="E276" s="946"/>
      <c r="F276" s="947"/>
      <c r="G276" s="947"/>
      <c r="H276" s="947"/>
      <c r="I276" s="948"/>
      <c r="K276" s="878"/>
      <c r="L276" s="878"/>
      <c r="M276" s="878"/>
      <c r="N276" s="878"/>
      <c r="O276" s="878"/>
      <c r="P276" s="878"/>
      <c r="Q276" s="878"/>
      <c r="R276" s="862"/>
      <c r="S276" s="862"/>
      <c r="U276" s="333"/>
      <c r="V276" s="333"/>
      <c r="W276" s="333"/>
      <c r="X276" s="333"/>
      <c r="Z276"/>
      <c r="AA276"/>
      <c r="AB276"/>
      <c r="AC276"/>
      <c r="AD276"/>
      <c r="AE276"/>
      <c r="AF276"/>
    </row>
    <row r="277" spans="1:32" s="138" customFormat="1" ht="19.5" customHeight="1" x14ac:dyDescent="0.35">
      <c r="B277" s="115"/>
      <c r="C277" s="236"/>
      <c r="D277" s="280" t="s">
        <v>282</v>
      </c>
      <c r="E277" s="119"/>
      <c r="F277" s="118"/>
      <c r="G277" s="198"/>
      <c r="H277" s="198"/>
      <c r="I277" s="198"/>
      <c r="K277" s="878"/>
      <c r="L277" s="878"/>
      <c r="M277" s="878"/>
      <c r="N277" s="878"/>
      <c r="O277" s="878"/>
      <c r="P277" s="878"/>
      <c r="Q277" s="878"/>
      <c r="R277" s="862"/>
      <c r="S277" s="862"/>
      <c r="U277" s="333"/>
      <c r="V277" s="333"/>
      <c r="W277" s="333"/>
      <c r="X277" s="333"/>
      <c r="Z277"/>
      <c r="AA277"/>
      <c r="AB277"/>
      <c r="AC277"/>
      <c r="AD277"/>
      <c r="AE277"/>
      <c r="AF277"/>
    </row>
    <row r="278" spans="1:32" s="833" customFormat="1" ht="19.5" customHeight="1" x14ac:dyDescent="0.35">
      <c r="A278" s="138"/>
      <c r="B278" s="115"/>
      <c r="C278" s="241"/>
      <c r="D278" s="154"/>
      <c r="E278" s="917"/>
      <c r="F278" s="918"/>
      <c r="G278" s="918"/>
      <c r="H278" s="918"/>
      <c r="I278" s="919"/>
      <c r="J278" s="138"/>
      <c r="K278" s="878"/>
      <c r="L278" s="878"/>
      <c r="M278" s="878"/>
      <c r="N278" s="878"/>
      <c r="O278" s="878"/>
      <c r="P278" s="878"/>
      <c r="Q278" s="878"/>
      <c r="R278" s="862"/>
      <c r="S278" s="862"/>
      <c r="T278" s="138"/>
      <c r="U278" s="862"/>
      <c r="V278" s="862"/>
      <c r="W278" s="862"/>
      <c r="X278" s="862"/>
      <c r="Y278" s="862"/>
      <c r="Z278"/>
      <c r="AA278"/>
      <c r="AB278"/>
      <c r="AC278"/>
      <c r="AD278"/>
      <c r="AE278"/>
      <c r="AF278"/>
    </row>
    <row r="279" spans="1:32" ht="19.5" customHeight="1" thickBot="1" x14ac:dyDescent="0.4">
      <c r="A279" s="129"/>
      <c r="B279" s="120"/>
      <c r="C279" s="246"/>
      <c r="D279" s="206"/>
      <c r="E279" s="207"/>
      <c r="F279" s="208"/>
      <c r="G279" s="213"/>
      <c r="H279" s="213"/>
      <c r="I279" s="213"/>
      <c r="J279" s="129"/>
      <c r="K279" s="134"/>
      <c r="L279" s="129"/>
      <c r="M279" s="134"/>
      <c r="N279" s="129"/>
      <c r="O279" s="134"/>
      <c r="P279" s="129"/>
      <c r="Q279" s="134"/>
      <c r="R279" s="134"/>
      <c r="S279" s="134"/>
      <c r="T279" s="129"/>
    </row>
    <row r="280" spans="1:32" ht="36" customHeight="1" thickTop="1" x14ac:dyDescent="0.35">
      <c r="A280" s="135"/>
      <c r="B280" s="123"/>
      <c r="C280" s="236" t="s">
        <v>283</v>
      </c>
      <c r="D280" s="124" t="s">
        <v>284</v>
      </c>
      <c r="E280" s="124"/>
      <c r="F280" s="124"/>
      <c r="G280" s="197"/>
      <c r="H280" s="197"/>
      <c r="I280" s="197"/>
      <c r="J280" s="135"/>
      <c r="K280" s="294" t="s">
        <v>24</v>
      </c>
      <c r="L280" s="135"/>
      <c r="M280" s="135"/>
      <c r="N280" s="135"/>
      <c r="O280" s="135"/>
      <c r="P280" s="135"/>
      <c r="Q280" s="135"/>
      <c r="R280" s="135"/>
      <c r="S280" s="135"/>
      <c r="T280" s="135"/>
    </row>
    <row r="281" spans="1:32" ht="19.5" customHeight="1" x14ac:dyDescent="0.35">
      <c r="A281" s="138"/>
      <c r="B281" s="115"/>
      <c r="C281" s="241"/>
      <c r="D281" s="306" t="s">
        <v>285</v>
      </c>
      <c r="E281" s="119"/>
      <c r="F281" s="118"/>
      <c r="G281" s="198"/>
      <c r="H281" s="198"/>
      <c r="I281" s="198"/>
      <c r="J281" s="138"/>
      <c r="K281" s="878"/>
      <c r="L281" s="878"/>
      <c r="M281" s="878"/>
      <c r="N281" s="878"/>
      <c r="O281" s="878"/>
      <c r="P281" s="878"/>
      <c r="Q281" s="878"/>
      <c r="R281" s="862"/>
      <c r="S281" s="862"/>
      <c r="T281" s="138"/>
    </row>
    <row r="282" spans="1:32" ht="19.5" customHeight="1" x14ac:dyDescent="0.35">
      <c r="A282" s="138"/>
      <c r="B282" s="115"/>
      <c r="C282" s="234" t="s">
        <v>286</v>
      </c>
      <c r="D282" s="916" t="s">
        <v>287</v>
      </c>
      <c r="E282" s="916"/>
      <c r="F282" s="916"/>
      <c r="G282" s="916"/>
      <c r="H282" s="198"/>
      <c r="I282" s="308"/>
      <c r="J282" s="307" t="s">
        <v>288</v>
      </c>
      <c r="K282" s="878"/>
      <c r="L282" s="878"/>
      <c r="M282" s="878"/>
      <c r="N282" s="878"/>
      <c r="O282" s="878"/>
      <c r="P282" s="878"/>
      <c r="Q282" s="878"/>
      <c r="R282" s="862"/>
      <c r="S282" s="862"/>
      <c r="T282" s="138"/>
    </row>
    <row r="283" spans="1:32" ht="19.5" customHeight="1" x14ac:dyDescent="0.35">
      <c r="A283" s="138"/>
      <c r="B283" s="115"/>
      <c r="C283" s="234"/>
      <c r="D283" s="280"/>
      <c r="E283" s="119"/>
      <c r="F283" s="141"/>
      <c r="G283" s="198"/>
      <c r="H283" s="198"/>
      <c r="I283" s="141"/>
      <c r="J283" s="305"/>
      <c r="K283" s="878"/>
      <c r="L283" s="878"/>
      <c r="M283" s="878"/>
      <c r="N283" s="878"/>
      <c r="O283" s="878"/>
      <c r="P283" s="878"/>
      <c r="Q283" s="878"/>
      <c r="R283" s="862"/>
      <c r="S283" s="862"/>
      <c r="T283" s="138"/>
    </row>
    <row r="284" spans="1:32" ht="25" customHeight="1" x14ac:dyDescent="0.35">
      <c r="A284" s="138"/>
      <c r="B284" s="115"/>
      <c r="C284" s="234" t="s">
        <v>289</v>
      </c>
      <c r="D284" s="916" t="s">
        <v>290</v>
      </c>
      <c r="E284" s="916"/>
      <c r="F284" s="916"/>
      <c r="G284" s="916"/>
      <c r="H284" s="198"/>
      <c r="I284" s="308"/>
      <c r="J284" s="307" t="s">
        <v>291</v>
      </c>
      <c r="K284" s="878"/>
      <c r="L284" s="878"/>
      <c r="M284" s="878"/>
      <c r="N284" s="878"/>
      <c r="O284" s="878"/>
      <c r="P284" s="878"/>
      <c r="Q284" s="878"/>
      <c r="R284" s="862"/>
      <c r="S284" s="862"/>
      <c r="T284" s="138"/>
    </row>
    <row r="285" spans="1:32" s="380" customFormat="1" ht="19.5" customHeight="1" x14ac:dyDescent="0.35">
      <c r="A285" s="138"/>
      <c r="B285" s="115"/>
      <c r="C285" s="241"/>
      <c r="D285" s="280"/>
      <c r="E285" s="119"/>
      <c r="F285" s="141"/>
      <c r="G285" s="198"/>
      <c r="H285" s="198"/>
      <c r="I285" s="141"/>
      <c r="J285" s="305"/>
      <c r="K285" s="878"/>
      <c r="L285" s="878"/>
      <c r="M285" s="878"/>
      <c r="N285" s="878"/>
      <c r="O285" s="878"/>
      <c r="P285" s="878"/>
      <c r="Q285" s="878"/>
      <c r="R285" s="862"/>
      <c r="S285" s="862"/>
      <c r="T285" s="138"/>
      <c r="U285" s="387"/>
      <c r="V285" s="387"/>
      <c r="W285" s="387"/>
      <c r="X285" s="387"/>
      <c r="Z285"/>
      <c r="AA285"/>
      <c r="AB285"/>
      <c r="AC285"/>
      <c r="AD285"/>
      <c r="AE285"/>
      <c r="AF285"/>
    </row>
    <row r="286" spans="1:32" s="159" customFormat="1" ht="16" customHeight="1" thickBot="1" x14ac:dyDescent="0.4">
      <c r="A286" s="129"/>
      <c r="B286" s="130"/>
      <c r="C286" s="237"/>
      <c r="D286" s="221"/>
      <c r="E286" s="131"/>
      <c r="F286" s="132"/>
      <c r="G286" s="132"/>
      <c r="H286" s="132"/>
      <c r="I286" s="132"/>
      <c r="J286" s="129"/>
      <c r="K286" s="134"/>
      <c r="L286" s="129"/>
      <c r="M286" s="134"/>
      <c r="N286" s="129"/>
      <c r="O286" s="134"/>
      <c r="P286" s="129"/>
      <c r="Q286" s="134"/>
      <c r="R286" s="134"/>
      <c r="S286" s="134"/>
      <c r="T286" s="129"/>
      <c r="U286" s="344" t="str">
        <f>IF(G338="X",D338,"")</f>
        <v/>
      </c>
      <c r="V286" s="343"/>
      <c r="W286" s="343" t="s">
        <v>52</v>
      </c>
      <c r="X286" s="328"/>
      <c r="Y286" s="158"/>
      <c r="Z286"/>
      <c r="AA286"/>
      <c r="AB286"/>
      <c r="AC286"/>
    </row>
    <row r="287" spans="1:32" s="159" customFormat="1" ht="36" customHeight="1" thickTop="1" x14ac:dyDescent="0.35">
      <c r="A287" s="248"/>
      <c r="B287" s="249"/>
      <c r="C287" s="250"/>
      <c r="D287" s="276" t="s">
        <v>292</v>
      </c>
      <c r="E287" s="276"/>
      <c r="F287" s="276"/>
      <c r="G287" s="276"/>
      <c r="H287" s="276"/>
      <c r="I287" s="276"/>
      <c r="J287" s="276"/>
      <c r="K287" s="276"/>
      <c r="L287" s="248"/>
      <c r="M287" s="251"/>
      <c r="N287" s="248"/>
      <c r="O287" s="251"/>
      <c r="P287" s="248"/>
      <c r="Q287" s="251"/>
      <c r="R287" s="251"/>
      <c r="S287" s="251"/>
      <c r="T287" s="248"/>
      <c r="U287" s="344" t="str">
        <f>IF(G338="X",D338,"")</f>
        <v/>
      </c>
      <c r="V287" s="343"/>
      <c r="W287" s="343" t="s">
        <v>52</v>
      </c>
      <c r="X287" s="328"/>
      <c r="Y287" s="158"/>
      <c r="Z287"/>
      <c r="AA287"/>
      <c r="AB287"/>
      <c r="AC287"/>
    </row>
    <row r="288" spans="1:32" s="159" customFormat="1" ht="36" customHeight="1" x14ac:dyDescent="0.35">
      <c r="A288" s="248"/>
      <c r="B288" s="249"/>
      <c r="C288" s="250"/>
      <c r="D288" s="945" t="s">
        <v>293</v>
      </c>
      <c r="E288" s="945"/>
      <c r="F288" s="945"/>
      <c r="G288" s="945"/>
      <c r="H288" s="945"/>
      <c r="I288" s="945"/>
      <c r="J288" s="945"/>
      <c r="K288" s="945"/>
      <c r="L288" s="248"/>
      <c r="M288" s="251"/>
      <c r="N288" s="248"/>
      <c r="O288" s="251"/>
      <c r="P288" s="248"/>
      <c r="Q288" s="251"/>
      <c r="R288" s="251"/>
      <c r="S288" s="251"/>
      <c r="T288" s="248"/>
      <c r="U288" s="344" t="str">
        <f>IF(G339="X",D339,"")</f>
        <v/>
      </c>
      <c r="V288" s="343"/>
      <c r="W288" s="343" t="s">
        <v>52</v>
      </c>
      <c r="X288" s="328"/>
      <c r="Y288" s="158"/>
      <c r="Z288"/>
      <c r="AA288"/>
      <c r="AB288"/>
      <c r="AC288"/>
    </row>
    <row r="289" spans="1:29" s="159" customFormat="1" ht="16" customHeight="1" thickBot="1" x14ac:dyDescent="0.4">
      <c r="A289" s="129"/>
      <c r="B289" s="130"/>
      <c r="C289" s="237"/>
      <c r="D289" s="221"/>
      <c r="E289" s="131"/>
      <c r="F289" s="132"/>
      <c r="G289" s="132"/>
      <c r="H289" s="132"/>
      <c r="I289" s="132"/>
      <c r="J289" s="129"/>
      <c r="K289" s="134"/>
      <c r="L289" s="129"/>
      <c r="M289" s="134"/>
      <c r="N289" s="129"/>
      <c r="O289" s="134"/>
      <c r="P289" s="129"/>
      <c r="Q289" s="134"/>
      <c r="R289" s="134"/>
      <c r="S289" s="134"/>
      <c r="T289" s="129"/>
      <c r="U289" s="344" t="str">
        <f>IF(G340="X",D340,"")</f>
        <v/>
      </c>
      <c r="V289" s="343"/>
      <c r="W289" s="343" t="s">
        <v>52</v>
      </c>
      <c r="X289" s="328"/>
      <c r="Y289" s="158"/>
      <c r="Z289"/>
      <c r="AA289"/>
      <c r="AB289"/>
      <c r="AC289"/>
    </row>
    <row r="290" spans="1:29" s="159" customFormat="1" ht="16" customHeight="1" thickTop="1" x14ac:dyDescent="0.35">
      <c r="A290" s="166"/>
      <c r="B290" s="167"/>
      <c r="C290" s="239"/>
      <c r="D290" s="222"/>
      <c r="E290" s="168"/>
      <c r="F290" s="169"/>
      <c r="G290" s="169"/>
      <c r="H290" s="169"/>
      <c r="I290" s="145"/>
      <c r="J290" s="166"/>
      <c r="K290" s="170"/>
      <c r="L290" s="166"/>
      <c r="M290" s="170"/>
      <c r="N290" s="166"/>
      <c r="O290" s="170"/>
      <c r="P290" s="166"/>
      <c r="Q290" s="170"/>
      <c r="R290" s="170"/>
      <c r="S290" s="170"/>
      <c r="T290" s="166"/>
      <c r="U290" s="344" t="str">
        <f>IF(G341="X",D341,"")</f>
        <v/>
      </c>
      <c r="V290" s="343"/>
      <c r="W290" s="343" t="s">
        <v>52</v>
      </c>
      <c r="X290" s="328"/>
      <c r="Y290" s="158"/>
      <c r="Z290"/>
      <c r="AA290"/>
      <c r="AB290"/>
      <c r="AC290"/>
    </row>
    <row r="291" spans="1:29" s="159" customFormat="1" ht="36" customHeight="1" x14ac:dyDescent="0.35">
      <c r="A291" s="166"/>
      <c r="B291" s="167"/>
      <c r="C291" s="379" t="s">
        <v>294</v>
      </c>
      <c r="D291" s="361" t="s">
        <v>295</v>
      </c>
      <c r="E291" s="168"/>
      <c r="F291" s="169"/>
      <c r="G291" s="169"/>
      <c r="H291" s="169"/>
      <c r="I291" s="145"/>
      <c r="J291" s="166"/>
      <c r="K291" s="170"/>
      <c r="L291" s="166"/>
      <c r="M291" s="170"/>
      <c r="N291" s="166"/>
      <c r="O291" s="170"/>
      <c r="P291" s="166"/>
      <c r="Q291" s="170"/>
      <c r="R291" s="170"/>
      <c r="S291" s="170"/>
      <c r="T291" s="166"/>
      <c r="U291" s="344" t="str">
        <f>IF(G342="X",D342,"")</f>
        <v/>
      </c>
      <c r="V291" s="343"/>
      <c r="W291" s="343"/>
      <c r="X291" s="328"/>
      <c r="Y291" s="158"/>
      <c r="Z291"/>
      <c r="AA291"/>
      <c r="AB291"/>
      <c r="AC291"/>
    </row>
    <row r="292" spans="1:29" s="129" customFormat="1" ht="19.5" customHeight="1" thickBot="1" x14ac:dyDescent="0.4">
      <c r="A292" s="135"/>
      <c r="B292" s="146"/>
      <c r="C292" s="236"/>
      <c r="D292" s="943" t="s">
        <v>296</v>
      </c>
      <c r="E292" s="124"/>
      <c r="F292" s="917"/>
      <c r="G292" s="918"/>
      <c r="H292" s="918"/>
      <c r="I292" s="918"/>
      <c r="J292" s="919"/>
      <c r="K292" s="135"/>
      <c r="L292" s="135"/>
      <c r="M292" s="135"/>
      <c r="N292" s="135"/>
      <c r="O292" s="135"/>
      <c r="P292" s="135"/>
      <c r="Q292" s="135"/>
      <c r="R292" s="135"/>
      <c r="S292" s="135"/>
      <c r="T292" s="135"/>
      <c r="U292" s="331"/>
      <c r="V292" s="331"/>
      <c r="W292" s="331"/>
      <c r="X292" s="331"/>
      <c r="Z292"/>
      <c r="AA292"/>
      <c r="AB292"/>
      <c r="AC292"/>
    </row>
    <row r="293" spans="1:29" s="166" customFormat="1" ht="27" customHeight="1" thickTop="1" thickBot="1" x14ac:dyDescent="0.4">
      <c r="A293" s="129"/>
      <c r="B293" s="130"/>
      <c r="C293" s="237"/>
      <c r="D293" s="944"/>
      <c r="E293" s="131"/>
      <c r="F293" s="132"/>
      <c r="G293" s="132"/>
      <c r="H293" s="132"/>
      <c r="I293" s="133"/>
      <c r="J293" s="129"/>
      <c r="K293" s="134"/>
      <c r="L293" s="129"/>
      <c r="M293" s="134"/>
      <c r="N293" s="129"/>
      <c r="O293" s="134"/>
      <c r="P293" s="129"/>
      <c r="Q293" s="134"/>
      <c r="R293" s="134"/>
      <c r="S293" s="134"/>
      <c r="T293" s="129"/>
      <c r="U293" s="339"/>
      <c r="V293" s="339"/>
      <c r="W293" s="339"/>
      <c r="X293" s="339"/>
      <c r="Z293"/>
      <c r="AA293"/>
      <c r="AB293"/>
      <c r="AC293"/>
    </row>
    <row r="294" spans="1:29" s="97" customFormat="1" ht="36" customHeight="1" thickTop="1" x14ac:dyDescent="0.35">
      <c r="A294" s="147"/>
      <c r="B294" s="147"/>
      <c r="C294" s="236" t="s">
        <v>297</v>
      </c>
      <c r="D294" s="124" t="s">
        <v>298</v>
      </c>
      <c r="E294" s="148"/>
      <c r="F294" s="148"/>
      <c r="G294" s="149"/>
      <c r="H294" s="149"/>
      <c r="I294" s="149"/>
      <c r="J294" s="149"/>
      <c r="K294" s="149"/>
      <c r="L294" s="149"/>
      <c r="M294" s="147"/>
      <c r="N294" s="147"/>
      <c r="O294" s="147"/>
      <c r="P294" s="147"/>
      <c r="Q294" s="147"/>
      <c r="R294" s="147"/>
      <c r="S294" s="147"/>
      <c r="T294" s="147"/>
      <c r="U294" s="341"/>
      <c r="V294" s="341"/>
      <c r="W294" s="341"/>
      <c r="X294" s="341"/>
      <c r="Y294" s="96"/>
      <c r="Z294"/>
      <c r="AA294"/>
      <c r="AB294"/>
      <c r="AC294"/>
    </row>
    <row r="295" spans="1:29" s="97" customFormat="1" ht="28" customHeight="1" x14ac:dyDescent="0.35">
      <c r="A295" s="150"/>
      <c r="B295" s="151"/>
      <c r="C295" s="240"/>
      <c r="D295" s="925" t="s">
        <v>299</v>
      </c>
      <c r="E295" s="925"/>
      <c r="F295" s="925"/>
      <c r="G295" s="925"/>
      <c r="H295" s="925"/>
      <c r="I295" s="925"/>
      <c r="J295" s="925"/>
      <c r="K295" s="925"/>
      <c r="L295" s="152"/>
      <c r="M295" s="150"/>
      <c r="N295" s="150"/>
      <c r="O295" s="150"/>
      <c r="P295" s="150"/>
      <c r="Q295" s="150"/>
      <c r="R295" s="150"/>
      <c r="S295" s="150"/>
      <c r="T295" s="150"/>
      <c r="U295" s="341"/>
      <c r="V295" s="341"/>
      <c r="W295" s="341"/>
      <c r="X295" s="341"/>
      <c r="Y295" s="96"/>
      <c r="Z295"/>
      <c r="AA295"/>
      <c r="AB295"/>
      <c r="AC295"/>
    </row>
    <row r="296" spans="1:29" s="159" customFormat="1" ht="31" customHeight="1" x14ac:dyDescent="0.35">
      <c r="A296" s="119"/>
      <c r="B296" s="153"/>
      <c r="C296" s="241"/>
      <c r="D296" s="273" t="s">
        <v>300</v>
      </c>
      <c r="E296" s="119"/>
      <c r="F296" s="119"/>
      <c r="G296" s="155"/>
      <c r="H296" s="155"/>
      <c r="I296" s="294" t="s">
        <v>24</v>
      </c>
      <c r="J296" s="157"/>
      <c r="K296" s="157"/>
      <c r="L296" s="157"/>
      <c r="M296" s="119"/>
      <c r="N296" s="119"/>
      <c r="O296" s="119"/>
      <c r="P296" s="119"/>
      <c r="Q296" s="119"/>
      <c r="R296" s="119"/>
      <c r="S296" s="119"/>
      <c r="T296" s="119"/>
      <c r="U296" s="328"/>
      <c r="V296" s="328"/>
      <c r="W296" s="328"/>
      <c r="X296" s="328"/>
      <c r="Y296" s="158"/>
      <c r="Z296"/>
      <c r="AA296"/>
      <c r="AB296"/>
      <c r="AC296"/>
    </row>
    <row r="297" spans="1:29" s="159" customFormat="1" ht="15.75" customHeight="1" x14ac:dyDescent="0.35">
      <c r="A297" s="119"/>
      <c r="B297" s="153"/>
      <c r="C297" s="241"/>
      <c r="D297" s="253" t="s">
        <v>301</v>
      </c>
      <c r="E297" s="160"/>
      <c r="F297" s="160"/>
      <c r="G297" s="274"/>
      <c r="H297" s="161"/>
      <c r="I297" s="903"/>
      <c r="J297" s="904"/>
      <c r="K297" s="904"/>
      <c r="L297" s="904"/>
      <c r="M297" s="904"/>
      <c r="N297" s="904"/>
      <c r="O297" s="905"/>
      <c r="P297" s="119"/>
      <c r="Q297" s="119"/>
      <c r="R297" s="119"/>
      <c r="S297" s="119"/>
      <c r="T297" s="119"/>
      <c r="U297" s="328"/>
      <c r="V297" s="328"/>
      <c r="W297" s="328"/>
      <c r="X297" s="328"/>
      <c r="Y297" s="158"/>
      <c r="Z297"/>
      <c r="AA297"/>
      <c r="AB297"/>
      <c r="AC297"/>
    </row>
    <row r="298" spans="1:29" s="171" customFormat="1" ht="15.75" customHeight="1" x14ac:dyDescent="0.35">
      <c r="A298" s="119"/>
      <c r="B298" s="153"/>
      <c r="C298" s="241"/>
      <c r="D298" s="254" t="s">
        <v>302</v>
      </c>
      <c r="E298" s="162"/>
      <c r="F298" s="162"/>
      <c r="G298" s="274"/>
      <c r="H298" s="161"/>
      <c r="I298" s="906"/>
      <c r="J298" s="907"/>
      <c r="K298" s="907"/>
      <c r="L298" s="907"/>
      <c r="M298" s="907"/>
      <c r="N298" s="907"/>
      <c r="O298" s="908"/>
      <c r="P298" s="119"/>
      <c r="Q298" s="119"/>
      <c r="R298" s="119"/>
      <c r="S298" s="119"/>
      <c r="T298" s="119"/>
      <c r="U298" s="345"/>
      <c r="V298" s="345"/>
      <c r="W298" s="345"/>
      <c r="X298" s="345"/>
      <c r="Z298"/>
      <c r="AA298"/>
      <c r="AB298"/>
      <c r="AC298"/>
    </row>
    <row r="299" spans="1:29" s="364" customFormat="1" ht="15.75" customHeight="1" x14ac:dyDescent="0.35">
      <c r="A299" s="119"/>
      <c r="B299" s="153"/>
      <c r="C299" s="241"/>
      <c r="D299" s="254" t="s">
        <v>303</v>
      </c>
      <c r="E299" s="162"/>
      <c r="F299" s="162"/>
      <c r="G299" s="274"/>
      <c r="H299" s="161"/>
      <c r="I299" s="906"/>
      <c r="J299" s="907"/>
      <c r="K299" s="907"/>
      <c r="L299" s="907"/>
      <c r="M299" s="907"/>
      <c r="N299" s="907"/>
      <c r="O299" s="908"/>
      <c r="P299" s="119"/>
      <c r="Q299" s="119"/>
      <c r="R299" s="119"/>
      <c r="S299" s="119"/>
      <c r="T299" s="119"/>
      <c r="U299" s="387"/>
      <c r="V299" s="387"/>
      <c r="W299" s="387"/>
      <c r="X299" s="387"/>
      <c r="Y299" s="380"/>
      <c r="Z299"/>
      <c r="AA299"/>
      <c r="AB299"/>
      <c r="AC299"/>
    </row>
    <row r="300" spans="1:29" s="97" customFormat="1" ht="15.75" customHeight="1" x14ac:dyDescent="0.35">
      <c r="A300" s="119"/>
      <c r="B300" s="153"/>
      <c r="C300" s="241"/>
      <c r="D300" s="254" t="s">
        <v>304</v>
      </c>
      <c r="E300" s="162"/>
      <c r="F300" s="162"/>
      <c r="G300" s="274"/>
      <c r="H300" s="161"/>
      <c r="I300" s="906"/>
      <c r="J300" s="907"/>
      <c r="K300" s="907"/>
      <c r="L300" s="907"/>
      <c r="M300" s="907"/>
      <c r="N300" s="907"/>
      <c r="O300" s="908"/>
      <c r="P300" s="119"/>
      <c r="Q300" s="119"/>
      <c r="R300" s="119"/>
      <c r="S300" s="119"/>
      <c r="T300" s="119"/>
      <c r="U300" s="341"/>
      <c r="V300" s="341"/>
      <c r="W300" s="341"/>
      <c r="X300" s="341"/>
      <c r="Y300" s="96"/>
      <c r="Z300"/>
      <c r="AA300"/>
      <c r="AB300"/>
      <c r="AC300"/>
    </row>
    <row r="301" spans="1:29" s="159" customFormat="1" ht="31" customHeight="1" x14ac:dyDescent="0.35">
      <c r="A301" s="119"/>
      <c r="B301" s="153"/>
      <c r="C301" s="241"/>
      <c r="D301" s="714" t="s">
        <v>305</v>
      </c>
      <c r="E301" s="162"/>
      <c r="F301" s="162"/>
      <c r="G301" s="163"/>
      <c r="H301" s="163"/>
      <c r="I301" s="906"/>
      <c r="J301" s="907"/>
      <c r="K301" s="907"/>
      <c r="L301" s="907"/>
      <c r="M301" s="907"/>
      <c r="N301" s="907"/>
      <c r="O301" s="908"/>
      <c r="P301" s="119"/>
      <c r="Q301" s="119"/>
      <c r="R301" s="119"/>
      <c r="S301" s="119"/>
      <c r="T301" s="119"/>
      <c r="U301" s="328"/>
      <c r="V301" s="328"/>
      <c r="W301" s="328"/>
      <c r="X301" s="328"/>
      <c r="Y301" s="158"/>
      <c r="Z301"/>
      <c r="AA301"/>
      <c r="AB301"/>
      <c r="AC301"/>
    </row>
    <row r="302" spans="1:29" s="159" customFormat="1" ht="15.75" customHeight="1" x14ac:dyDescent="0.35">
      <c r="A302" s="119"/>
      <c r="B302" s="153"/>
      <c r="C302" s="241"/>
      <c r="D302" s="254" t="s">
        <v>306</v>
      </c>
      <c r="E302" s="162"/>
      <c r="F302" s="162"/>
      <c r="G302" s="274"/>
      <c r="H302" s="161"/>
      <c r="I302" s="906"/>
      <c r="J302" s="907"/>
      <c r="K302" s="907"/>
      <c r="L302" s="907"/>
      <c r="M302" s="907"/>
      <c r="N302" s="907"/>
      <c r="O302" s="908"/>
      <c r="P302" s="119"/>
      <c r="Q302" s="119"/>
      <c r="R302" s="119"/>
      <c r="S302" s="119"/>
      <c r="T302" s="119"/>
      <c r="U302" s="328"/>
      <c r="V302" s="328"/>
      <c r="W302" s="328"/>
      <c r="X302" s="328"/>
      <c r="Y302" s="158"/>
      <c r="Z302"/>
      <c r="AA302"/>
      <c r="AB302"/>
      <c r="AC302"/>
    </row>
    <row r="303" spans="1:29" s="159" customFormat="1" ht="15.75" customHeight="1" x14ac:dyDescent="0.35">
      <c r="A303" s="119"/>
      <c r="B303" s="153"/>
      <c r="C303" s="241"/>
      <c r="D303" s="254" t="s">
        <v>307</v>
      </c>
      <c r="E303" s="162"/>
      <c r="F303" s="162"/>
      <c r="G303" s="274"/>
      <c r="H303" s="161"/>
      <c r="I303" s="906"/>
      <c r="J303" s="907"/>
      <c r="K303" s="907"/>
      <c r="L303" s="907"/>
      <c r="M303" s="907"/>
      <c r="N303" s="907"/>
      <c r="O303" s="908"/>
      <c r="P303" s="119"/>
      <c r="Q303" s="119"/>
      <c r="R303" s="119"/>
      <c r="S303" s="119"/>
      <c r="T303" s="119"/>
      <c r="U303" s="328"/>
      <c r="V303" s="328"/>
      <c r="W303" s="328"/>
      <c r="X303" s="328"/>
      <c r="Y303" s="158"/>
      <c r="Z303"/>
      <c r="AA303"/>
      <c r="AB303"/>
      <c r="AC303"/>
    </row>
    <row r="304" spans="1:29" s="159" customFormat="1" ht="15.75" customHeight="1" x14ac:dyDescent="0.35">
      <c r="A304" s="119"/>
      <c r="B304" s="153"/>
      <c r="C304" s="241"/>
      <c r="D304" s="254" t="s">
        <v>308</v>
      </c>
      <c r="E304" s="162"/>
      <c r="F304" s="162"/>
      <c r="G304" s="274"/>
      <c r="H304" s="161"/>
      <c r="I304" s="906"/>
      <c r="J304" s="907"/>
      <c r="K304" s="907"/>
      <c r="L304" s="907"/>
      <c r="M304" s="907"/>
      <c r="N304" s="907"/>
      <c r="O304" s="908"/>
      <c r="P304" s="119"/>
      <c r="Q304" s="119"/>
      <c r="R304" s="119"/>
      <c r="S304" s="119"/>
      <c r="T304" s="119"/>
      <c r="U304" s="328"/>
      <c r="V304" s="328"/>
      <c r="W304" s="328"/>
      <c r="X304" s="328"/>
      <c r="Y304" s="158"/>
      <c r="Z304"/>
      <c r="AA304"/>
      <c r="AB304"/>
      <c r="AC304"/>
    </row>
    <row r="305" spans="1:29" s="159" customFormat="1" ht="15.75" customHeight="1" x14ac:dyDescent="0.35">
      <c r="A305" s="119"/>
      <c r="B305" s="153"/>
      <c r="C305" s="241"/>
      <c r="D305" s="254" t="s">
        <v>309</v>
      </c>
      <c r="E305" s="162"/>
      <c r="F305" s="162"/>
      <c r="G305" s="274"/>
      <c r="H305" s="161"/>
      <c r="I305" s="906"/>
      <c r="J305" s="907"/>
      <c r="K305" s="907"/>
      <c r="L305" s="907"/>
      <c r="M305" s="907"/>
      <c r="N305" s="907"/>
      <c r="O305" s="908"/>
      <c r="P305" s="119"/>
      <c r="Q305" s="119"/>
      <c r="R305" s="119"/>
      <c r="S305" s="119"/>
      <c r="T305" s="119"/>
      <c r="U305" s="328"/>
      <c r="V305" s="328"/>
      <c r="W305" s="328"/>
      <c r="X305" s="328"/>
      <c r="Y305" s="158"/>
      <c r="Z305"/>
      <c r="AA305"/>
      <c r="AB305"/>
      <c r="AC305"/>
    </row>
    <row r="306" spans="1:29" s="159" customFormat="1" ht="15.75" customHeight="1" x14ac:dyDescent="0.35">
      <c r="A306" s="119"/>
      <c r="B306" s="153"/>
      <c r="C306" s="241"/>
      <c r="D306" s="254" t="s">
        <v>310</v>
      </c>
      <c r="E306" s="162"/>
      <c r="F306" s="162"/>
      <c r="G306" s="274"/>
      <c r="H306" s="161"/>
      <c r="I306" s="906"/>
      <c r="J306" s="907"/>
      <c r="K306" s="907"/>
      <c r="L306" s="907"/>
      <c r="M306" s="907"/>
      <c r="N306" s="907"/>
      <c r="O306" s="908"/>
      <c r="P306" s="119"/>
      <c r="Q306" s="119"/>
      <c r="R306" s="119"/>
      <c r="S306" s="119"/>
      <c r="T306" s="119"/>
      <c r="U306" s="328"/>
      <c r="V306" s="328"/>
      <c r="W306" s="328"/>
      <c r="X306" s="328"/>
      <c r="Y306" s="158"/>
      <c r="Z306"/>
      <c r="AA306"/>
      <c r="AB306"/>
      <c r="AC306"/>
    </row>
    <row r="307" spans="1:29" s="159" customFormat="1" ht="15.75" customHeight="1" x14ac:dyDescent="0.35">
      <c r="A307" s="119"/>
      <c r="B307" s="153"/>
      <c r="C307" s="241"/>
      <c r="D307" s="255" t="s">
        <v>311</v>
      </c>
      <c r="E307" s="164"/>
      <c r="F307" s="164"/>
      <c r="G307" s="274"/>
      <c r="H307" s="161"/>
      <c r="I307" s="909"/>
      <c r="J307" s="910"/>
      <c r="K307" s="910"/>
      <c r="L307" s="910"/>
      <c r="M307" s="910"/>
      <c r="N307" s="910"/>
      <c r="O307" s="911"/>
      <c r="P307" s="119"/>
      <c r="Q307" s="119"/>
      <c r="R307" s="119"/>
      <c r="S307" s="119"/>
      <c r="T307" s="119"/>
      <c r="U307" s="328"/>
      <c r="V307" s="328"/>
      <c r="W307" s="328"/>
      <c r="X307" s="328"/>
      <c r="Y307" s="158"/>
      <c r="Z307"/>
      <c r="AA307"/>
      <c r="AB307"/>
      <c r="AC307"/>
    </row>
    <row r="308" spans="1:29" s="159" customFormat="1" ht="36" customHeight="1" thickBot="1" x14ac:dyDescent="0.4">
      <c r="A308" s="129"/>
      <c r="B308" s="130"/>
      <c r="C308" s="237"/>
      <c r="D308" s="221"/>
      <c r="E308" s="131"/>
      <c r="F308" s="132"/>
      <c r="G308" s="132"/>
      <c r="H308" s="132"/>
      <c r="I308" s="133"/>
      <c r="J308" s="129"/>
      <c r="K308" s="134"/>
      <c r="L308" s="129"/>
      <c r="M308" s="134"/>
      <c r="N308" s="129"/>
      <c r="O308" s="134"/>
      <c r="P308" s="129"/>
      <c r="Q308" s="134"/>
      <c r="R308" s="134"/>
      <c r="S308" s="134"/>
      <c r="T308" s="129"/>
      <c r="U308" s="328"/>
      <c r="V308" s="328"/>
      <c r="W308" s="328"/>
      <c r="X308" s="328"/>
      <c r="Y308" s="158"/>
      <c r="Z308"/>
      <c r="AA308"/>
      <c r="AB308"/>
      <c r="AC308"/>
    </row>
    <row r="309" spans="1:29" s="159" customFormat="1" ht="36" customHeight="1" thickTop="1" x14ac:dyDescent="0.35">
      <c r="A309" s="147"/>
      <c r="B309" s="123"/>
      <c r="C309" s="236" t="s">
        <v>312</v>
      </c>
      <c r="D309" s="124" t="s">
        <v>313</v>
      </c>
      <c r="E309" s="148"/>
      <c r="F309" s="148"/>
      <c r="G309" s="149"/>
      <c r="H309" s="149"/>
      <c r="I309" s="149"/>
      <c r="J309" s="149"/>
      <c r="K309" s="149"/>
      <c r="L309" s="149"/>
      <c r="M309" s="147"/>
      <c r="N309" s="147"/>
      <c r="O309" s="147"/>
      <c r="P309" s="147"/>
      <c r="Q309" s="147"/>
      <c r="R309" s="147"/>
      <c r="S309" s="147"/>
      <c r="T309" s="147"/>
      <c r="U309" s="328"/>
      <c r="V309" s="328"/>
      <c r="W309" s="328"/>
      <c r="X309" s="328"/>
      <c r="Y309" s="158"/>
      <c r="Z309"/>
      <c r="AA309"/>
      <c r="AB309"/>
      <c r="AC309"/>
    </row>
    <row r="310" spans="1:29" s="97" customFormat="1" ht="19.5" customHeight="1" x14ac:dyDescent="0.35">
      <c r="A310" s="119"/>
      <c r="B310" s="153"/>
      <c r="C310" s="241"/>
      <c r="D310" s="257" t="s">
        <v>314</v>
      </c>
      <c r="E310" s="155"/>
      <c r="F310" s="119"/>
      <c r="G310" s="157"/>
      <c r="H310" s="157"/>
      <c r="I310" s="157"/>
      <c r="J310" s="157"/>
      <c r="K310" s="157"/>
      <c r="L310" s="157"/>
      <c r="M310" s="119"/>
      <c r="N310" s="119"/>
      <c r="O310" s="119"/>
      <c r="P310" s="119"/>
      <c r="Q310" s="119"/>
      <c r="R310" s="119"/>
      <c r="S310" s="119"/>
      <c r="T310" s="119"/>
      <c r="U310" s="341"/>
      <c r="V310" s="341"/>
      <c r="W310" s="341"/>
      <c r="X310" s="341"/>
      <c r="Y310" s="96"/>
      <c r="Z310"/>
      <c r="AA310"/>
      <c r="AB310"/>
      <c r="AC310"/>
    </row>
    <row r="311" spans="1:29" s="159" customFormat="1" ht="15.75" customHeight="1" x14ac:dyDescent="0.35">
      <c r="A311" s="119"/>
      <c r="B311" s="153"/>
      <c r="C311" s="236"/>
      <c r="D311" s="264" t="s">
        <v>315</v>
      </c>
      <c r="E311" s="258"/>
      <c r="F311" s="259"/>
      <c r="G311" s="274"/>
      <c r="H311" s="161"/>
      <c r="I311" s="256" t="s">
        <v>24</v>
      </c>
      <c r="J311" s="157"/>
      <c r="K311" s="157"/>
      <c r="L311" s="157"/>
      <c r="M311" s="119"/>
      <c r="N311" s="119"/>
      <c r="O311" s="119"/>
      <c r="P311" s="119"/>
      <c r="Q311" s="119"/>
      <c r="R311" s="119"/>
      <c r="S311" s="119"/>
      <c r="T311" s="119"/>
      <c r="U311" s="328"/>
      <c r="V311" s="328"/>
      <c r="W311" s="328"/>
      <c r="X311" s="328"/>
      <c r="Y311" s="158"/>
      <c r="Z311"/>
      <c r="AA311"/>
      <c r="AB311"/>
      <c r="AC311"/>
    </row>
    <row r="312" spans="1:29" s="159" customFormat="1" ht="15.75" customHeight="1" x14ac:dyDescent="0.35">
      <c r="A312" s="119"/>
      <c r="B312" s="153"/>
      <c r="C312" s="236"/>
      <c r="D312" s="265" t="s">
        <v>316</v>
      </c>
      <c r="E312" s="260"/>
      <c r="F312" s="261"/>
      <c r="G312" s="274"/>
      <c r="H312" s="161"/>
      <c r="I312" s="903"/>
      <c r="J312" s="904"/>
      <c r="K312" s="904"/>
      <c r="L312" s="904"/>
      <c r="M312" s="904"/>
      <c r="N312" s="904"/>
      <c r="O312" s="905"/>
      <c r="P312" s="119"/>
      <c r="Q312" s="119"/>
      <c r="R312" s="119"/>
      <c r="S312" s="119"/>
      <c r="T312" s="119"/>
      <c r="U312" s="328"/>
      <c r="V312" s="328"/>
      <c r="W312" s="328"/>
      <c r="X312" s="328"/>
      <c r="Y312" s="158"/>
      <c r="Z312"/>
      <c r="AA312"/>
      <c r="AB312"/>
      <c r="AC312"/>
    </row>
    <row r="313" spans="1:29" s="159" customFormat="1" ht="15.75" customHeight="1" x14ac:dyDescent="0.35">
      <c r="A313" s="119"/>
      <c r="B313" s="153"/>
      <c r="C313" s="236"/>
      <c r="D313" s="265" t="s">
        <v>317</v>
      </c>
      <c r="E313" s="260"/>
      <c r="F313" s="261"/>
      <c r="G313" s="274"/>
      <c r="H313" s="161"/>
      <c r="I313" s="906"/>
      <c r="J313" s="907"/>
      <c r="K313" s="907"/>
      <c r="L313" s="907"/>
      <c r="M313" s="907"/>
      <c r="N313" s="907"/>
      <c r="O313" s="908"/>
      <c r="P313" s="119"/>
      <c r="Q313" s="119"/>
      <c r="R313" s="119"/>
      <c r="S313" s="119"/>
      <c r="T313" s="119"/>
      <c r="U313" s="328"/>
      <c r="V313" s="328"/>
      <c r="W313" s="328"/>
      <c r="X313" s="328"/>
      <c r="Y313" s="158"/>
      <c r="Z313"/>
      <c r="AA313"/>
      <c r="AB313"/>
      <c r="AC313"/>
    </row>
    <row r="314" spans="1:29" s="97" customFormat="1" ht="15.75" customHeight="1" x14ac:dyDescent="0.35">
      <c r="A314" s="119"/>
      <c r="B314" s="153"/>
      <c r="C314" s="236"/>
      <c r="D314" s="265" t="s">
        <v>318</v>
      </c>
      <c r="E314" s="260"/>
      <c r="F314" s="261"/>
      <c r="G314" s="274"/>
      <c r="H314" s="161"/>
      <c r="I314" s="906"/>
      <c r="J314" s="907"/>
      <c r="K314" s="907"/>
      <c r="L314" s="907"/>
      <c r="M314" s="907"/>
      <c r="N314" s="907"/>
      <c r="O314" s="908"/>
      <c r="P314" s="119"/>
      <c r="Q314" s="119"/>
      <c r="R314" s="119"/>
      <c r="S314" s="119"/>
      <c r="T314" s="119"/>
      <c r="U314" s="341"/>
      <c r="V314" s="341"/>
      <c r="W314" s="341"/>
      <c r="X314" s="341"/>
      <c r="Y314" s="96"/>
      <c r="Z314"/>
      <c r="AA314"/>
      <c r="AB314"/>
      <c r="AC314"/>
    </row>
    <row r="315" spans="1:29" s="129" customFormat="1" ht="15.75" customHeight="1" thickBot="1" x14ac:dyDescent="0.4">
      <c r="A315" s="119"/>
      <c r="B315" s="153"/>
      <c r="C315" s="236"/>
      <c r="D315" s="265" t="s">
        <v>319</v>
      </c>
      <c r="E315" s="260"/>
      <c r="F315" s="261"/>
      <c r="G315" s="274"/>
      <c r="H315" s="161"/>
      <c r="I315" s="906"/>
      <c r="J315" s="907"/>
      <c r="K315" s="907"/>
      <c r="L315" s="907"/>
      <c r="M315" s="907"/>
      <c r="N315" s="907"/>
      <c r="O315" s="908"/>
      <c r="P315" s="119"/>
      <c r="Q315" s="119"/>
      <c r="R315" s="119"/>
      <c r="S315" s="119"/>
      <c r="T315" s="119"/>
      <c r="U315" s="331"/>
      <c r="V315" s="331"/>
      <c r="W315" s="331"/>
      <c r="X315" s="331"/>
      <c r="Z315"/>
      <c r="AA315"/>
      <c r="AB315"/>
      <c r="AC315"/>
    </row>
    <row r="316" spans="1:29" s="135" customFormat="1" ht="15.75" customHeight="1" thickTop="1" x14ac:dyDescent="0.35">
      <c r="A316" s="119"/>
      <c r="B316" s="153"/>
      <c r="C316" s="241"/>
      <c r="D316" s="266" t="s">
        <v>320</v>
      </c>
      <c r="E316" s="262"/>
      <c r="F316" s="263"/>
      <c r="G316" s="274"/>
      <c r="H316" s="161"/>
      <c r="I316" s="909"/>
      <c r="J316" s="910"/>
      <c r="K316" s="910"/>
      <c r="L316" s="910"/>
      <c r="M316" s="910"/>
      <c r="N316" s="910"/>
      <c r="O316" s="911"/>
      <c r="P316" s="119"/>
      <c r="Q316" s="119"/>
      <c r="R316" s="119"/>
      <c r="S316" s="119"/>
      <c r="T316" s="119"/>
      <c r="U316" s="340"/>
      <c r="V316" s="340"/>
      <c r="W316" s="340"/>
      <c r="X316" s="340"/>
      <c r="Z316"/>
      <c r="AA316"/>
      <c r="AB316"/>
      <c r="AC316"/>
    </row>
    <row r="317" spans="1:29" s="138" customFormat="1" ht="16" customHeight="1" thickBot="1" x14ac:dyDescent="0.4">
      <c r="A317" s="129"/>
      <c r="B317" s="130"/>
      <c r="C317" s="237"/>
      <c r="D317" s="221"/>
      <c r="E317" s="131"/>
      <c r="F317" s="132"/>
      <c r="G317" s="132"/>
      <c r="H317" s="132"/>
      <c r="I317" s="133"/>
      <c r="J317" s="129"/>
      <c r="K317" s="134"/>
      <c r="L317" s="129"/>
      <c r="M317" s="134"/>
      <c r="N317" s="129"/>
      <c r="O317" s="134"/>
      <c r="P317" s="129"/>
      <c r="Q317" s="134"/>
      <c r="R317" s="134"/>
      <c r="S317" s="134"/>
      <c r="T317" s="129"/>
      <c r="U317" s="333"/>
      <c r="V317" s="333"/>
      <c r="W317" s="333"/>
      <c r="X317" s="333"/>
      <c r="Z317"/>
      <c r="AA317"/>
      <c r="AB317"/>
      <c r="AC317"/>
    </row>
    <row r="318" spans="1:29" s="138" customFormat="1" ht="36" customHeight="1" thickTop="1" x14ac:dyDescent="0.35">
      <c r="A318" s="147"/>
      <c r="B318" s="147"/>
      <c r="C318" s="236" t="s">
        <v>321</v>
      </c>
      <c r="D318" s="124" t="s">
        <v>322</v>
      </c>
      <c r="E318" s="148"/>
      <c r="F318" s="147"/>
      <c r="G318" s="149"/>
      <c r="H318" s="149"/>
      <c r="I318" s="149"/>
      <c r="J318" s="149"/>
      <c r="K318" s="149"/>
      <c r="L318" s="149"/>
      <c r="M318" s="147"/>
      <c r="N318" s="147"/>
      <c r="O318" s="147"/>
      <c r="P318" s="147"/>
      <c r="Q318" s="147"/>
      <c r="R318" s="147"/>
      <c r="S318" s="147"/>
      <c r="T318" s="147"/>
      <c r="U318" s="333"/>
      <c r="V318" s="333"/>
      <c r="W318" s="333"/>
      <c r="X318" s="333"/>
      <c r="Z318"/>
      <c r="AA318"/>
      <c r="AB318"/>
      <c r="AC318"/>
    </row>
    <row r="319" spans="1:29" s="138" customFormat="1" ht="30.75" customHeight="1" x14ac:dyDescent="0.35">
      <c r="A319" s="119"/>
      <c r="B319" s="153"/>
      <c r="C319" s="241"/>
      <c r="D319" s="925" t="s">
        <v>323</v>
      </c>
      <c r="E319" s="925"/>
      <c r="F319" s="925"/>
      <c r="G319" s="925"/>
      <c r="H319" s="925"/>
      <c r="I319" s="119"/>
      <c r="J319" s="157"/>
      <c r="K319" s="157"/>
      <c r="L319" s="157"/>
      <c r="M319" s="119"/>
      <c r="N319" s="119"/>
      <c r="O319" s="119"/>
      <c r="P319" s="119"/>
      <c r="Q319" s="119"/>
      <c r="R319" s="119"/>
      <c r="S319" s="119"/>
      <c r="T319" s="119"/>
      <c r="U319" s="333"/>
      <c r="V319" s="333"/>
      <c r="W319" s="333"/>
      <c r="X319" s="333"/>
      <c r="Z319"/>
      <c r="AA319"/>
      <c r="AB319"/>
      <c r="AC319"/>
    </row>
    <row r="320" spans="1:29" s="181" customFormat="1" ht="31" customHeight="1" x14ac:dyDescent="0.35">
      <c r="A320" s="119"/>
      <c r="B320" s="153"/>
      <c r="C320" s="241"/>
      <c r="D320" s="273" t="s">
        <v>324</v>
      </c>
      <c r="E320" s="155"/>
      <c r="F320" s="119"/>
      <c r="G320" s="155"/>
      <c r="H320" s="155"/>
      <c r="I320" s="119"/>
      <c r="J320" s="157"/>
      <c r="K320" s="157"/>
      <c r="L320" s="157"/>
      <c r="M320" s="119"/>
      <c r="N320" s="119"/>
      <c r="O320" s="119"/>
      <c r="P320" s="119"/>
      <c r="Q320" s="119"/>
      <c r="R320" s="119"/>
      <c r="S320" s="119"/>
      <c r="T320" s="119"/>
      <c r="U320" s="334" t="str">
        <f>CONCATENATE(U321,V321,U322,V322,U323,V323,U324,V324,U325,V325,U326)</f>
        <v>;;;;;</v>
      </c>
      <c r="V320" s="334"/>
      <c r="W320" s="334"/>
      <c r="X320" s="334"/>
      <c r="Z320"/>
      <c r="AA320"/>
      <c r="AB320"/>
      <c r="AC320"/>
    </row>
    <row r="321" spans="1:32" s="181" customFormat="1" ht="15.75" customHeight="1" x14ac:dyDescent="0.35">
      <c r="A321" s="119"/>
      <c r="B321" s="153"/>
      <c r="C321" s="241"/>
      <c r="D321" s="264" t="s">
        <v>325</v>
      </c>
      <c r="E321" s="267"/>
      <c r="F321" s="268"/>
      <c r="G321" s="274"/>
      <c r="H321" s="161"/>
      <c r="I321" s="256" t="s">
        <v>24</v>
      </c>
      <c r="J321" s="157"/>
      <c r="K321" s="157"/>
      <c r="L321" s="157"/>
      <c r="M321" s="119"/>
      <c r="N321" s="119"/>
      <c r="O321" s="119"/>
      <c r="P321" s="119"/>
      <c r="Q321" s="119"/>
      <c r="R321" s="119"/>
      <c r="S321" s="119"/>
      <c r="T321" s="119"/>
      <c r="U321" s="334" t="str">
        <f>IF(G321="X",D321,"")</f>
        <v/>
      </c>
      <c r="V321" s="334" t="s">
        <v>131</v>
      </c>
      <c r="W321" s="334"/>
      <c r="X321" s="334"/>
      <c r="Z321"/>
      <c r="AA321"/>
      <c r="AB321"/>
      <c r="AC321"/>
    </row>
    <row r="322" spans="1:32" s="181" customFormat="1" ht="15.75" customHeight="1" x14ac:dyDescent="0.35">
      <c r="A322" s="119"/>
      <c r="B322" s="153"/>
      <c r="C322" s="241"/>
      <c r="D322" s="265" t="s">
        <v>326</v>
      </c>
      <c r="E322" s="269"/>
      <c r="F322" s="270"/>
      <c r="G322" s="274"/>
      <c r="H322" s="161"/>
      <c r="I322" s="903"/>
      <c r="J322" s="904"/>
      <c r="K322" s="904"/>
      <c r="L322" s="904"/>
      <c r="M322" s="904"/>
      <c r="N322" s="904"/>
      <c r="O322" s="905"/>
      <c r="P322" s="119"/>
      <c r="Q322" s="119"/>
      <c r="R322" s="119"/>
      <c r="S322" s="119"/>
      <c r="T322" s="119"/>
      <c r="U322" s="334" t="str">
        <f>IF(G322="X",D322,"")</f>
        <v/>
      </c>
      <c r="V322" s="334" t="s">
        <v>131</v>
      </c>
      <c r="W322" s="334"/>
      <c r="X322" s="334"/>
      <c r="Z322"/>
      <c r="AA322"/>
      <c r="AB322"/>
      <c r="AC322"/>
    </row>
    <row r="323" spans="1:32" s="181" customFormat="1" ht="15.75" customHeight="1" x14ac:dyDescent="0.35">
      <c r="A323" s="119"/>
      <c r="B323" s="153"/>
      <c r="C323" s="241"/>
      <c r="D323" s="265" t="s">
        <v>327</v>
      </c>
      <c r="E323" s="269"/>
      <c r="F323" s="270"/>
      <c r="G323" s="274"/>
      <c r="H323" s="161"/>
      <c r="I323" s="906"/>
      <c r="J323" s="907"/>
      <c r="K323" s="907"/>
      <c r="L323" s="907"/>
      <c r="M323" s="907"/>
      <c r="N323" s="907"/>
      <c r="O323" s="908"/>
      <c r="P323" s="119"/>
      <c r="Q323" s="119"/>
      <c r="R323" s="119"/>
      <c r="S323" s="119"/>
      <c r="T323" s="119"/>
      <c r="U323" s="334" t="str">
        <f>IF(G323="X",D323,"")</f>
        <v/>
      </c>
      <c r="V323" s="334" t="s">
        <v>131</v>
      </c>
      <c r="W323" s="334"/>
      <c r="X323" s="334"/>
      <c r="Z323"/>
      <c r="AA323"/>
      <c r="AB323"/>
      <c r="AC323"/>
      <c r="AD323"/>
      <c r="AE323"/>
      <c r="AF323"/>
    </row>
    <row r="324" spans="1:32" s="181" customFormat="1" ht="15.75" customHeight="1" x14ac:dyDescent="0.35">
      <c r="A324" s="119"/>
      <c r="B324" s="153"/>
      <c r="C324" s="241"/>
      <c r="D324" s="265" t="s">
        <v>328</v>
      </c>
      <c r="E324" s="269"/>
      <c r="F324" s="270"/>
      <c r="G324" s="274"/>
      <c r="H324" s="161"/>
      <c r="I324" s="906"/>
      <c r="J324" s="907"/>
      <c r="K324" s="907"/>
      <c r="L324" s="907"/>
      <c r="M324" s="907"/>
      <c r="N324" s="907"/>
      <c r="O324" s="908"/>
      <c r="P324" s="119"/>
      <c r="Q324" s="119"/>
      <c r="R324" s="119"/>
      <c r="S324" s="119"/>
      <c r="T324" s="119"/>
      <c r="U324" s="334" t="str">
        <f t="shared" ref="U324:U326" si="5">IF(G324="X",D324,"")</f>
        <v/>
      </c>
      <c r="V324" s="334" t="s">
        <v>131</v>
      </c>
      <c r="W324" s="334"/>
      <c r="X324" s="334"/>
      <c r="Z324"/>
      <c r="AA324"/>
      <c r="AB324"/>
      <c r="AC324"/>
      <c r="AD324"/>
      <c r="AE324"/>
      <c r="AF324"/>
    </row>
    <row r="325" spans="1:32" s="129" customFormat="1" ht="15.75" customHeight="1" thickBot="1" x14ac:dyDescent="0.4">
      <c r="A325" s="119"/>
      <c r="B325" s="153"/>
      <c r="C325" s="241"/>
      <c r="D325" s="265" t="s">
        <v>329</v>
      </c>
      <c r="E325" s="269"/>
      <c r="F325" s="270"/>
      <c r="G325" s="274"/>
      <c r="H325" s="161"/>
      <c r="I325" s="906"/>
      <c r="J325" s="907"/>
      <c r="K325" s="907"/>
      <c r="L325" s="907"/>
      <c r="M325" s="907"/>
      <c r="N325" s="907"/>
      <c r="O325" s="908"/>
      <c r="P325" s="119"/>
      <c r="Q325" s="119"/>
      <c r="R325" s="119"/>
      <c r="S325" s="119"/>
      <c r="T325" s="119"/>
      <c r="U325" s="334" t="str">
        <f>IF(G325="X",D325,"")</f>
        <v/>
      </c>
      <c r="V325" s="334" t="s">
        <v>131</v>
      </c>
      <c r="W325" s="331"/>
      <c r="X325" s="331"/>
      <c r="Z325"/>
      <c r="AA325"/>
      <c r="AB325"/>
      <c r="AC325"/>
      <c r="AD325"/>
      <c r="AE325"/>
      <c r="AF325"/>
    </row>
    <row r="326" spans="1:32" s="135" customFormat="1" ht="15.75" customHeight="1" thickTop="1" x14ac:dyDescent="0.35">
      <c r="A326" s="119"/>
      <c r="B326" s="153"/>
      <c r="C326" s="241"/>
      <c r="D326" s="266" t="s">
        <v>330</v>
      </c>
      <c r="E326" s="271"/>
      <c r="F326" s="272"/>
      <c r="G326" s="274"/>
      <c r="H326" s="161"/>
      <c r="I326" s="906"/>
      <c r="J326" s="907"/>
      <c r="K326" s="907"/>
      <c r="L326" s="907"/>
      <c r="M326" s="907"/>
      <c r="N326" s="907"/>
      <c r="O326" s="908"/>
      <c r="P326" s="119"/>
      <c r="Q326" s="119"/>
      <c r="R326" s="119"/>
      <c r="S326" s="119"/>
      <c r="T326" s="119"/>
      <c r="U326" s="334" t="str">
        <f t="shared" si="5"/>
        <v/>
      </c>
      <c r="V326" s="340"/>
      <c r="W326" s="340"/>
      <c r="X326" s="340"/>
      <c r="Z326"/>
      <c r="AA326"/>
      <c r="AB326"/>
      <c r="AC326"/>
      <c r="AD326"/>
      <c r="AE326"/>
      <c r="AF326"/>
    </row>
    <row r="327" spans="1:32" s="138" customFormat="1" ht="31" customHeight="1" x14ac:dyDescent="0.35">
      <c r="A327" s="119"/>
      <c r="B327" s="153"/>
      <c r="C327" s="241"/>
      <c r="D327" s="273" t="s">
        <v>331</v>
      </c>
      <c r="E327" s="119"/>
      <c r="F327" s="119"/>
      <c r="G327" s="155"/>
      <c r="H327" s="155"/>
      <c r="I327" s="906"/>
      <c r="J327" s="907"/>
      <c r="K327" s="907"/>
      <c r="L327" s="907"/>
      <c r="M327" s="907"/>
      <c r="N327" s="907"/>
      <c r="O327" s="908"/>
      <c r="P327" s="119"/>
      <c r="Q327" s="119"/>
      <c r="R327" s="119"/>
      <c r="S327" s="119"/>
      <c r="T327" s="119"/>
      <c r="U327" s="334" t="str">
        <f>CONCATENATE(U328,V328,U329,V329,U330,V330,U331,V331,U332,V332,U333)</f>
        <v>;;;;;</v>
      </c>
      <c r="V327" s="333"/>
      <c r="W327" s="333"/>
      <c r="X327" s="333"/>
      <c r="Z327"/>
      <c r="AA327"/>
      <c r="AB327"/>
      <c r="AC327"/>
      <c r="AD327"/>
      <c r="AE327"/>
      <c r="AF327"/>
    </row>
    <row r="328" spans="1:32" s="138" customFormat="1" ht="15.75" customHeight="1" x14ac:dyDescent="0.35">
      <c r="A328" s="119"/>
      <c r="B328" s="153"/>
      <c r="C328" s="241"/>
      <c r="D328" s="264" t="s">
        <v>332</v>
      </c>
      <c r="E328" s="267"/>
      <c r="F328" s="268"/>
      <c r="G328" s="274"/>
      <c r="H328" s="161"/>
      <c r="I328" s="906"/>
      <c r="J328" s="907"/>
      <c r="K328" s="907"/>
      <c r="L328" s="907"/>
      <c r="M328" s="907"/>
      <c r="N328" s="907"/>
      <c r="O328" s="908"/>
      <c r="P328" s="119"/>
      <c r="Q328" s="119"/>
      <c r="R328" s="119"/>
      <c r="S328" s="119"/>
      <c r="T328" s="119"/>
      <c r="U328" s="333" t="str">
        <f>IF(G328="X",D328,"")</f>
        <v/>
      </c>
      <c r="V328" s="333" t="s">
        <v>131</v>
      </c>
      <c r="W328" s="333"/>
      <c r="X328" s="333"/>
      <c r="Z328"/>
      <c r="AA328"/>
      <c r="AB328"/>
      <c r="AC328"/>
      <c r="AD328"/>
      <c r="AE328"/>
      <c r="AF328"/>
    </row>
    <row r="329" spans="1:32" s="138" customFormat="1" ht="15.75" customHeight="1" x14ac:dyDescent="0.35">
      <c r="A329" s="119"/>
      <c r="B329" s="153"/>
      <c r="C329" s="241"/>
      <c r="D329" s="265" t="s">
        <v>333</v>
      </c>
      <c r="E329" s="269"/>
      <c r="F329" s="270"/>
      <c r="G329" s="274"/>
      <c r="H329" s="161"/>
      <c r="I329" s="906"/>
      <c r="J329" s="907"/>
      <c r="K329" s="907"/>
      <c r="L329" s="907"/>
      <c r="M329" s="907"/>
      <c r="N329" s="907"/>
      <c r="O329" s="908"/>
      <c r="P329" s="119"/>
      <c r="Q329" s="119"/>
      <c r="R329" s="119"/>
      <c r="S329" s="119"/>
      <c r="T329" s="119"/>
      <c r="U329" s="333" t="str">
        <f t="shared" ref="U329:U333" si="6">IF(G329="X",D329,"")</f>
        <v/>
      </c>
      <c r="V329" s="333" t="s">
        <v>131</v>
      </c>
      <c r="W329" s="343"/>
      <c r="X329" s="333"/>
      <c r="Z329"/>
      <c r="AA329"/>
      <c r="AB329"/>
      <c r="AC329"/>
      <c r="AD329"/>
      <c r="AE329"/>
      <c r="AF329"/>
    </row>
    <row r="330" spans="1:32" s="138" customFormat="1" ht="15.75" customHeight="1" x14ac:dyDescent="0.35">
      <c r="A330" s="119"/>
      <c r="B330" s="153"/>
      <c r="C330" s="241"/>
      <c r="D330" s="265" t="s">
        <v>334</v>
      </c>
      <c r="E330" s="269"/>
      <c r="F330" s="270"/>
      <c r="G330" s="274"/>
      <c r="H330" s="161"/>
      <c r="I330" s="906"/>
      <c r="J330" s="907"/>
      <c r="K330" s="907"/>
      <c r="L330" s="907"/>
      <c r="M330" s="907"/>
      <c r="N330" s="907"/>
      <c r="O330" s="908"/>
      <c r="P330" s="119"/>
      <c r="Q330" s="119"/>
      <c r="R330" s="119"/>
      <c r="S330" s="119"/>
      <c r="T330" s="119"/>
      <c r="U330" s="333" t="str">
        <f t="shared" si="6"/>
        <v/>
      </c>
      <c r="V330" s="333" t="s">
        <v>131</v>
      </c>
      <c r="W330" s="343"/>
      <c r="X330" s="333"/>
      <c r="Z330"/>
      <c r="AA330"/>
      <c r="AB330"/>
      <c r="AC330"/>
      <c r="AD330"/>
      <c r="AE330"/>
      <c r="AF330"/>
    </row>
    <row r="331" spans="1:32" s="138" customFormat="1" ht="15.75" customHeight="1" x14ac:dyDescent="0.35">
      <c r="A331" s="119"/>
      <c r="B331" s="153"/>
      <c r="C331" s="241"/>
      <c r="D331" s="265" t="s">
        <v>335</v>
      </c>
      <c r="E331" s="269"/>
      <c r="F331" s="270"/>
      <c r="G331" s="274"/>
      <c r="H331" s="161"/>
      <c r="I331" s="906"/>
      <c r="J331" s="907"/>
      <c r="K331" s="907"/>
      <c r="L331" s="907"/>
      <c r="M331" s="907"/>
      <c r="N331" s="907"/>
      <c r="O331" s="908"/>
      <c r="P331" s="119"/>
      <c r="Q331" s="119"/>
      <c r="R331" s="119"/>
      <c r="S331" s="119"/>
      <c r="T331" s="119"/>
      <c r="U331" s="333" t="str">
        <f t="shared" si="6"/>
        <v/>
      </c>
      <c r="V331" s="333" t="s">
        <v>131</v>
      </c>
      <c r="W331" s="343"/>
      <c r="X331" s="333"/>
      <c r="Z331"/>
      <c r="AA331"/>
      <c r="AB331"/>
      <c r="AC331"/>
      <c r="AD331"/>
      <c r="AE331"/>
      <c r="AF331"/>
    </row>
    <row r="332" spans="1:32" s="138" customFormat="1" ht="15.75" customHeight="1" x14ac:dyDescent="0.35">
      <c r="A332" s="119"/>
      <c r="B332" s="153"/>
      <c r="C332" s="241"/>
      <c r="D332" s="265" t="s">
        <v>336</v>
      </c>
      <c r="E332" s="269"/>
      <c r="F332" s="270"/>
      <c r="G332" s="274"/>
      <c r="H332" s="161"/>
      <c r="I332" s="906"/>
      <c r="J332" s="907"/>
      <c r="K332" s="907"/>
      <c r="L332" s="907"/>
      <c r="M332" s="907"/>
      <c r="N332" s="907"/>
      <c r="O332" s="908"/>
      <c r="P332" s="119"/>
      <c r="Q332" s="119"/>
      <c r="R332" s="119"/>
      <c r="S332" s="119"/>
      <c r="T332" s="119"/>
      <c r="U332" s="333" t="str">
        <f>IF(G332="X",D332,"")</f>
        <v/>
      </c>
      <c r="V332" s="333" t="s">
        <v>131</v>
      </c>
      <c r="W332" s="343"/>
      <c r="X332" s="333"/>
      <c r="Z332"/>
      <c r="AA332"/>
      <c r="AB332"/>
      <c r="AC332"/>
      <c r="AD332"/>
      <c r="AE332"/>
      <c r="AF332"/>
    </row>
    <row r="333" spans="1:32" s="138" customFormat="1" ht="15.75" customHeight="1" x14ac:dyDescent="0.35">
      <c r="A333" s="119"/>
      <c r="B333" s="153"/>
      <c r="C333" s="241"/>
      <c r="D333" s="266" t="s">
        <v>337</v>
      </c>
      <c r="E333" s="271"/>
      <c r="F333" s="272"/>
      <c r="G333" s="274"/>
      <c r="H333" s="161"/>
      <c r="I333" s="909"/>
      <c r="J333" s="910"/>
      <c r="K333" s="910"/>
      <c r="L333" s="910"/>
      <c r="M333" s="910"/>
      <c r="N333" s="910"/>
      <c r="O333" s="911"/>
      <c r="P333" s="119"/>
      <c r="Q333" s="119"/>
      <c r="R333" s="119"/>
      <c r="S333" s="119"/>
      <c r="T333" s="119"/>
      <c r="U333" s="333" t="str">
        <f t="shared" si="6"/>
        <v/>
      </c>
      <c r="V333" s="343"/>
      <c r="W333" s="343"/>
      <c r="X333" s="333"/>
      <c r="Z333"/>
      <c r="AA333"/>
      <c r="AB333"/>
      <c r="AC333"/>
      <c r="AD333"/>
      <c r="AE333"/>
      <c r="AF333"/>
    </row>
    <row r="334" spans="1:32" s="138" customFormat="1" ht="16" customHeight="1" thickBot="1" x14ac:dyDescent="0.4">
      <c r="A334" s="129"/>
      <c r="B334" s="130"/>
      <c r="C334" s="237"/>
      <c r="D334" s="221"/>
      <c r="E334" s="131"/>
      <c r="F334" s="132"/>
      <c r="G334" s="132"/>
      <c r="H334" s="132"/>
      <c r="I334" s="133"/>
      <c r="J334" s="129"/>
      <c r="K334" s="134"/>
      <c r="L334" s="129"/>
      <c r="M334" s="134"/>
      <c r="N334" s="129"/>
      <c r="O334" s="134"/>
      <c r="P334" s="129"/>
      <c r="Q334" s="134"/>
      <c r="R334" s="134"/>
      <c r="S334" s="134"/>
      <c r="T334" s="129"/>
      <c r="U334" s="344" t="str">
        <f t="shared" ref="U334:U335" si="7">IF(G325="X",D325,"")</f>
        <v/>
      </c>
      <c r="V334" s="333"/>
      <c r="W334" s="343"/>
      <c r="X334" s="333"/>
      <c r="Z334"/>
      <c r="AA334"/>
      <c r="AB334"/>
      <c r="AC334"/>
      <c r="AD334"/>
      <c r="AE334"/>
      <c r="AF334"/>
    </row>
    <row r="335" spans="1:32" s="138" customFormat="1" ht="36" customHeight="1" thickTop="1" x14ac:dyDescent="0.35">
      <c r="A335" s="147"/>
      <c r="B335" s="147"/>
      <c r="C335" s="236" t="s">
        <v>338</v>
      </c>
      <c r="D335" s="124" t="s">
        <v>339</v>
      </c>
      <c r="E335" s="165"/>
      <c r="F335" s="147"/>
      <c r="G335" s="149"/>
      <c r="H335" s="149"/>
      <c r="I335" s="149"/>
      <c r="J335" s="149"/>
      <c r="K335" s="149"/>
      <c r="L335" s="149"/>
      <c r="M335" s="147"/>
      <c r="N335" s="147"/>
      <c r="O335" s="147"/>
      <c r="P335" s="147"/>
      <c r="Q335" s="147"/>
      <c r="R335" s="147"/>
      <c r="S335" s="147"/>
      <c r="T335" s="147"/>
      <c r="U335" s="344" t="str">
        <f t="shared" si="7"/>
        <v/>
      </c>
      <c r="V335" s="333"/>
      <c r="W335" s="343"/>
      <c r="X335" s="333"/>
      <c r="Z335"/>
      <c r="AA335"/>
      <c r="AB335"/>
      <c r="AC335"/>
      <c r="AD335"/>
      <c r="AE335"/>
      <c r="AF335"/>
    </row>
    <row r="336" spans="1:32" s="138" customFormat="1" ht="16" customHeight="1" x14ac:dyDescent="0.35">
      <c r="A336" s="119"/>
      <c r="B336" s="153"/>
      <c r="C336" s="241"/>
      <c r="D336" s="256" t="s">
        <v>340</v>
      </c>
      <c r="E336" s="155"/>
      <c r="F336" s="119"/>
      <c r="G336" s="157"/>
      <c r="H336" s="157"/>
      <c r="I336" s="157"/>
      <c r="J336" s="157"/>
      <c r="K336" s="157"/>
      <c r="L336" s="157"/>
      <c r="M336" s="119"/>
      <c r="N336" s="119"/>
      <c r="O336" s="119"/>
      <c r="P336" s="119"/>
      <c r="Q336" s="119"/>
      <c r="R336" s="119"/>
      <c r="S336" s="119"/>
      <c r="T336" s="119"/>
      <c r="U336" s="344"/>
      <c r="V336" s="333"/>
      <c r="W336" s="343"/>
      <c r="X336" s="333"/>
      <c r="Z336"/>
      <c r="AA336"/>
      <c r="AB336"/>
      <c r="AC336"/>
      <c r="AD336"/>
      <c r="AE336"/>
      <c r="AF336"/>
    </row>
    <row r="337" spans="1:32" s="138" customFormat="1" ht="16" customHeight="1" x14ac:dyDescent="0.35">
      <c r="A337" s="119"/>
      <c r="B337" s="153"/>
      <c r="C337" s="241"/>
      <c r="D337" s="252" t="s">
        <v>341</v>
      </c>
      <c r="E337" s="119"/>
      <c r="F337" s="119"/>
      <c r="G337" s="155"/>
      <c r="H337" s="155"/>
      <c r="I337" s="155"/>
      <c r="J337" s="157"/>
      <c r="K337" s="157"/>
      <c r="L337" s="157"/>
      <c r="M337" s="119"/>
      <c r="N337" s="119"/>
      <c r="O337" s="119"/>
      <c r="P337" s="119"/>
      <c r="Q337" s="119"/>
      <c r="R337" s="119"/>
      <c r="S337" s="119"/>
      <c r="T337" s="119"/>
      <c r="U337" s="344" t="str">
        <f>CONCATENATE(U338,V338,U339,V339,U340,V340,U341,V341,U342)</f>
        <v>;;;;</v>
      </c>
      <c r="V337" s="333"/>
      <c r="W337" s="343"/>
      <c r="X337" s="333"/>
      <c r="Z337"/>
      <c r="AA337"/>
      <c r="AB337"/>
      <c r="AC337"/>
      <c r="AD337"/>
      <c r="AE337"/>
      <c r="AF337"/>
    </row>
    <row r="338" spans="1:32" s="138" customFormat="1" ht="15.75" customHeight="1" x14ac:dyDescent="0.35">
      <c r="A338" s="119"/>
      <c r="B338" s="153"/>
      <c r="C338" s="241"/>
      <c r="D338" s="264" t="s">
        <v>342</v>
      </c>
      <c r="E338" s="258"/>
      <c r="F338" s="259"/>
      <c r="G338" s="274"/>
      <c r="H338" s="161"/>
      <c r="I338" s="256" t="s">
        <v>24</v>
      </c>
      <c r="J338" s="157"/>
      <c r="K338" s="157"/>
      <c r="L338" s="157"/>
      <c r="M338" s="119"/>
      <c r="N338" s="119"/>
      <c r="O338" s="119"/>
      <c r="P338" s="119"/>
      <c r="Q338" s="119"/>
      <c r="R338" s="119"/>
      <c r="S338" s="119"/>
      <c r="T338" s="119"/>
      <c r="U338" s="344" t="str">
        <f>IF(G338="X",D338,"")</f>
        <v/>
      </c>
      <c r="V338" s="333" t="s">
        <v>131</v>
      </c>
      <c r="W338" s="343"/>
      <c r="X338" s="333"/>
      <c r="Z338"/>
      <c r="AA338"/>
      <c r="AB338"/>
      <c r="AC338"/>
      <c r="AD338"/>
      <c r="AE338"/>
      <c r="AF338"/>
    </row>
    <row r="339" spans="1:32" s="138" customFormat="1" ht="15.75" customHeight="1" x14ac:dyDescent="0.35">
      <c r="A339" s="119"/>
      <c r="B339" s="153"/>
      <c r="C339" s="241"/>
      <c r="D339" s="265" t="s">
        <v>343</v>
      </c>
      <c r="E339" s="260"/>
      <c r="F339" s="261"/>
      <c r="G339" s="274"/>
      <c r="H339" s="161"/>
      <c r="I339" s="878"/>
      <c r="J339" s="878"/>
      <c r="K339" s="878"/>
      <c r="L339" s="878"/>
      <c r="M339" s="878"/>
      <c r="N339" s="878"/>
      <c r="O339" s="878"/>
      <c r="P339" s="119"/>
      <c r="Q339" s="119"/>
      <c r="R339" s="119"/>
      <c r="S339" s="119"/>
      <c r="T339" s="119"/>
      <c r="U339" s="344" t="str">
        <f t="shared" ref="U339:U342" si="8">IF(G339="X",D339,"")</f>
        <v/>
      </c>
      <c r="V339" s="333" t="s">
        <v>131</v>
      </c>
      <c r="W339" s="333"/>
      <c r="X339" s="333"/>
      <c r="Z339"/>
      <c r="AA339"/>
      <c r="AB339"/>
      <c r="AC339"/>
      <c r="AD339"/>
      <c r="AE339"/>
      <c r="AF339"/>
    </row>
    <row r="340" spans="1:32" s="138" customFormat="1" ht="15.75" customHeight="1" x14ac:dyDescent="0.35">
      <c r="A340" s="119"/>
      <c r="B340" s="153"/>
      <c r="C340" s="241"/>
      <c r="D340" s="265" t="s">
        <v>344</v>
      </c>
      <c r="E340" s="260"/>
      <c r="F340" s="261"/>
      <c r="G340" s="274"/>
      <c r="H340" s="161"/>
      <c r="I340" s="878"/>
      <c r="J340" s="878"/>
      <c r="K340" s="878"/>
      <c r="L340" s="878"/>
      <c r="M340" s="878"/>
      <c r="N340" s="878"/>
      <c r="O340" s="878"/>
      <c r="P340" s="119"/>
      <c r="Q340" s="119"/>
      <c r="R340" s="119"/>
      <c r="S340" s="119"/>
      <c r="T340" s="119"/>
      <c r="U340" s="344" t="str">
        <f t="shared" si="8"/>
        <v/>
      </c>
      <c r="V340" s="333" t="s">
        <v>131</v>
      </c>
      <c r="W340" s="343"/>
      <c r="X340" s="333"/>
      <c r="Z340"/>
      <c r="AA340"/>
      <c r="AB340"/>
      <c r="AC340"/>
      <c r="AD340"/>
      <c r="AE340"/>
      <c r="AF340"/>
    </row>
    <row r="341" spans="1:32" s="138" customFormat="1" ht="15.75" customHeight="1" x14ac:dyDescent="0.35">
      <c r="A341" s="119"/>
      <c r="B341" s="153"/>
      <c r="C341" s="241"/>
      <c r="D341" s="265" t="s">
        <v>345</v>
      </c>
      <c r="E341" s="260"/>
      <c r="F341" s="261"/>
      <c r="G341" s="274"/>
      <c r="H341" s="161"/>
      <c r="I341" s="878"/>
      <c r="J341" s="878"/>
      <c r="K341" s="878"/>
      <c r="L341" s="878"/>
      <c r="M341" s="878"/>
      <c r="N341" s="878"/>
      <c r="O341" s="878"/>
      <c r="P341" s="119"/>
      <c r="Q341" s="119"/>
      <c r="R341" s="119"/>
      <c r="S341" s="119"/>
      <c r="T341" s="119"/>
      <c r="U341" s="344" t="str">
        <f t="shared" si="8"/>
        <v/>
      </c>
      <c r="V341" s="333" t="s">
        <v>131</v>
      </c>
      <c r="W341" s="343"/>
      <c r="X341" s="333"/>
      <c r="Z341"/>
      <c r="AA341"/>
      <c r="AB341"/>
      <c r="AC341"/>
      <c r="AD341"/>
      <c r="AE341"/>
      <c r="AF341"/>
    </row>
    <row r="342" spans="1:32" s="138" customFormat="1" ht="15.75" customHeight="1" x14ac:dyDescent="0.35">
      <c r="A342" s="119"/>
      <c r="B342" s="153"/>
      <c r="C342" s="241"/>
      <c r="D342" s="266" t="s">
        <v>346</v>
      </c>
      <c r="E342" s="262"/>
      <c r="F342" s="263"/>
      <c r="G342" s="274"/>
      <c r="H342" s="161"/>
      <c r="I342" s="878"/>
      <c r="J342" s="878"/>
      <c r="K342" s="878"/>
      <c r="L342" s="878"/>
      <c r="M342" s="878"/>
      <c r="N342" s="878"/>
      <c r="O342" s="878"/>
      <c r="P342" s="119"/>
      <c r="Q342" s="119"/>
      <c r="R342" s="119"/>
      <c r="S342" s="119"/>
      <c r="T342" s="119"/>
      <c r="U342" s="344" t="str">
        <f t="shared" si="8"/>
        <v/>
      </c>
      <c r="V342" s="343"/>
      <c r="W342" s="343"/>
      <c r="X342" s="333"/>
      <c r="Z342"/>
      <c r="AA342"/>
      <c r="AB342"/>
      <c r="AC342"/>
      <c r="AD342"/>
      <c r="AE342"/>
      <c r="AF342"/>
    </row>
    <row r="343" spans="1:32" s="138" customFormat="1" ht="16" customHeight="1" thickBot="1" x14ac:dyDescent="0.4">
      <c r="A343" s="129"/>
      <c r="B343" s="130"/>
      <c r="C343" s="237"/>
      <c r="D343" s="221"/>
      <c r="E343" s="131"/>
      <c r="F343" s="132"/>
      <c r="G343" s="132"/>
      <c r="H343" s="132"/>
      <c r="I343" s="133"/>
      <c r="J343" s="129"/>
      <c r="K343" s="134"/>
      <c r="L343" s="129"/>
      <c r="M343" s="134"/>
      <c r="N343" s="129"/>
      <c r="O343" s="134"/>
      <c r="P343" s="129"/>
      <c r="Q343" s="134"/>
      <c r="R343" s="134"/>
      <c r="S343" s="134"/>
      <c r="T343" s="129"/>
      <c r="U343" s="344"/>
      <c r="V343" s="343"/>
      <c r="W343" s="343"/>
      <c r="X343" s="333"/>
      <c r="Z343"/>
      <c r="AA343"/>
      <c r="AB343"/>
      <c r="AC343"/>
      <c r="AD343"/>
      <c r="AE343"/>
      <c r="AF343"/>
    </row>
    <row r="344" spans="1:32" s="138" customFormat="1" ht="16" customHeight="1" thickTop="1" x14ac:dyDescent="0.35">
      <c r="A344" s="166"/>
      <c r="B344" s="167"/>
      <c r="C344" s="239"/>
      <c r="D344" s="222"/>
      <c r="E344" s="168"/>
      <c r="F344" s="169"/>
      <c r="G344" s="169"/>
      <c r="H344" s="169"/>
      <c r="I344" s="145"/>
      <c r="J344" s="166"/>
      <c r="K344" s="170"/>
      <c r="L344" s="166"/>
      <c r="M344" s="170"/>
      <c r="N344" s="166"/>
      <c r="O344" s="170"/>
      <c r="P344" s="166"/>
      <c r="Q344" s="170"/>
      <c r="R344" s="170"/>
      <c r="S344" s="170"/>
      <c r="T344" s="166"/>
      <c r="U344" s="344"/>
      <c r="V344" s="343"/>
      <c r="W344" s="343"/>
      <c r="X344" s="333"/>
      <c r="Z344"/>
      <c r="AA344"/>
      <c r="AB344"/>
      <c r="AC344"/>
      <c r="AD344"/>
      <c r="AE344"/>
      <c r="AF344"/>
    </row>
    <row r="345" spans="1:32" s="138" customFormat="1" ht="36" customHeight="1" x14ac:dyDescent="0.35">
      <c r="A345" s="147"/>
      <c r="B345" s="147"/>
      <c r="C345" s="236" t="s">
        <v>347</v>
      </c>
      <c r="D345" s="124" t="s">
        <v>348</v>
      </c>
      <c r="E345" s="148"/>
      <c r="F345" s="147"/>
      <c r="G345" s="149"/>
      <c r="H345" s="149"/>
      <c r="I345" s="294" t="s">
        <v>24</v>
      </c>
      <c r="J345" s="149"/>
      <c r="K345" s="149"/>
      <c r="L345" s="149"/>
      <c r="M345" s="147"/>
      <c r="N345" s="147"/>
      <c r="O345" s="147"/>
      <c r="P345" s="147"/>
      <c r="Q345" s="147"/>
      <c r="R345" s="147"/>
      <c r="S345" s="147"/>
      <c r="T345" s="147"/>
      <c r="U345" s="344"/>
      <c r="V345" s="333"/>
      <c r="W345" s="343"/>
      <c r="X345" s="333"/>
      <c r="Z345"/>
      <c r="AA345"/>
      <c r="AB345"/>
      <c r="AC345"/>
      <c r="AD345"/>
      <c r="AE345"/>
      <c r="AF345"/>
    </row>
    <row r="346" spans="1:32" s="138" customFormat="1" ht="26.25" customHeight="1" x14ac:dyDescent="0.35">
      <c r="A346" s="147"/>
      <c r="B346" s="147"/>
      <c r="C346" s="236"/>
      <c r="D346" s="941" t="s">
        <v>349</v>
      </c>
      <c r="E346" s="941"/>
      <c r="F346" s="941"/>
      <c r="G346" s="941"/>
      <c r="H346" s="942"/>
      <c r="I346" s="878"/>
      <c r="J346" s="878"/>
      <c r="K346" s="878"/>
      <c r="L346" s="878"/>
      <c r="M346" s="878"/>
      <c r="N346" s="878"/>
      <c r="O346" s="878"/>
      <c r="P346" s="147"/>
      <c r="Q346" s="147"/>
      <c r="R346" s="147"/>
      <c r="S346" s="147"/>
      <c r="T346" s="147"/>
      <c r="U346" s="344"/>
      <c r="V346" s="333"/>
      <c r="W346" s="343"/>
      <c r="X346" s="333"/>
      <c r="Z346"/>
      <c r="AA346"/>
      <c r="AB346"/>
      <c r="AC346"/>
      <c r="AD346"/>
      <c r="AE346"/>
      <c r="AF346"/>
    </row>
    <row r="347" spans="1:32" s="138" customFormat="1" ht="19.5" customHeight="1" x14ac:dyDescent="0.35">
      <c r="A347" s="119"/>
      <c r="B347" s="153"/>
      <c r="C347" s="241"/>
      <c r="D347" s="119"/>
      <c r="E347" s="917"/>
      <c r="F347" s="918"/>
      <c r="G347" s="919"/>
      <c r="H347" s="275"/>
      <c r="I347" s="878"/>
      <c r="J347" s="878"/>
      <c r="K347" s="878"/>
      <c r="L347" s="878"/>
      <c r="M347" s="878"/>
      <c r="N347" s="878"/>
      <c r="O347" s="878"/>
      <c r="P347" s="119"/>
      <c r="Q347" s="119"/>
      <c r="R347" s="119"/>
      <c r="S347" s="119"/>
      <c r="T347" s="119"/>
      <c r="U347" s="343"/>
      <c r="V347" s="343"/>
      <c r="W347" s="343"/>
      <c r="X347" s="333"/>
      <c r="Z347"/>
      <c r="AA347"/>
      <c r="AB347"/>
      <c r="AC347"/>
      <c r="AD347"/>
      <c r="AE347"/>
      <c r="AF347"/>
    </row>
    <row r="348" spans="1:32" s="138" customFormat="1" ht="16" customHeight="1" x14ac:dyDescent="0.35">
      <c r="A348" s="119"/>
      <c r="B348" s="153"/>
      <c r="C348" s="241"/>
      <c r="D348" s="156"/>
      <c r="E348" s="155"/>
      <c r="F348" s="119"/>
      <c r="G348" s="119"/>
      <c r="H348" s="119"/>
      <c r="I348" s="119"/>
      <c r="J348" s="119"/>
      <c r="K348" s="119"/>
      <c r="L348" s="119"/>
      <c r="M348" s="119"/>
      <c r="N348" s="119"/>
      <c r="O348" s="119"/>
      <c r="P348" s="119"/>
      <c r="Q348" s="119"/>
      <c r="R348" s="119"/>
      <c r="S348" s="119"/>
      <c r="T348" s="119"/>
      <c r="U348" s="344"/>
      <c r="V348" s="343"/>
      <c r="W348" s="343"/>
      <c r="X348" s="333"/>
      <c r="Z348"/>
      <c r="AA348"/>
      <c r="AB348"/>
      <c r="AC348"/>
      <c r="AD348"/>
      <c r="AE348"/>
      <c r="AF348"/>
    </row>
    <row r="349" spans="1:32" s="380" customFormat="1" ht="15.5" x14ac:dyDescent="0.35">
      <c r="A349" s="138"/>
      <c r="B349" s="115"/>
      <c r="C349" s="241"/>
      <c r="D349" s="154"/>
      <c r="E349" s="119"/>
      <c r="F349" s="141"/>
      <c r="G349" s="198"/>
      <c r="H349" s="198"/>
      <c r="I349" s="198"/>
      <c r="J349" s="138"/>
      <c r="K349" s="143"/>
      <c r="L349" s="138"/>
      <c r="M349" s="143"/>
      <c r="N349" s="138"/>
      <c r="O349" s="143"/>
      <c r="P349" s="138"/>
      <c r="Q349" s="143"/>
      <c r="R349" s="143"/>
      <c r="S349" s="143"/>
      <c r="T349" s="138"/>
      <c r="U349" s="344"/>
      <c r="V349" s="343"/>
      <c r="W349" s="343"/>
      <c r="X349" s="387"/>
      <c r="Z349"/>
      <c r="AA349"/>
      <c r="AB349"/>
      <c r="AC349"/>
      <c r="AD349"/>
      <c r="AE349"/>
      <c r="AF349"/>
    </row>
    <row r="350" spans="1:32" s="380" customFormat="1" ht="91.5" customHeight="1" x14ac:dyDescent="0.35">
      <c r="B350" s="656"/>
      <c r="C350" s="657"/>
      <c r="D350" s="928" t="s">
        <v>352</v>
      </c>
      <c r="E350" s="928"/>
      <c r="F350" s="928"/>
      <c r="G350" s="928"/>
      <c r="H350" s="928"/>
      <c r="I350" s="928"/>
      <c r="J350" s="928"/>
      <c r="K350" s="928"/>
      <c r="L350" s="928"/>
      <c r="M350" s="928"/>
      <c r="O350" s="386"/>
      <c r="Q350" s="386"/>
      <c r="R350" s="386"/>
      <c r="S350" s="386"/>
      <c r="U350" s="387"/>
      <c r="V350" s="387"/>
      <c r="W350" s="387"/>
      <c r="X350" s="387"/>
      <c r="Z350"/>
      <c r="AA350"/>
      <c r="AB350"/>
      <c r="AC350"/>
      <c r="AD350"/>
      <c r="AE350"/>
      <c r="AF350"/>
    </row>
    <row r="351" spans="1:32" ht="15.5" x14ac:dyDescent="0.35">
      <c r="A351" s="380"/>
      <c r="B351" s="656"/>
      <c r="C351" s="657"/>
      <c r="D351" s="658"/>
      <c r="E351" s="659"/>
      <c r="F351" s="654"/>
      <c r="G351" s="654"/>
      <c r="H351" s="654"/>
      <c r="I351" s="654"/>
      <c r="J351" s="380"/>
      <c r="K351" s="386"/>
      <c r="L351" s="380"/>
      <c r="M351" s="386"/>
      <c r="N351" s="380"/>
      <c r="O351" s="386"/>
      <c r="P351" s="380"/>
      <c r="Q351" s="386"/>
      <c r="R351" s="386"/>
      <c r="S351" s="386"/>
      <c r="T351" s="380"/>
      <c r="U351" s="387"/>
      <c r="V351" s="387"/>
      <c r="W351" s="387"/>
    </row>
    <row r="352" spans="1:32" ht="15.5" hidden="1" x14ac:dyDescent="0.35">
      <c r="A352" s="380"/>
      <c r="B352" s="656"/>
      <c r="C352" s="657"/>
      <c r="D352" s="658"/>
      <c r="E352" s="659"/>
      <c r="F352" s="654"/>
      <c r="G352" s="654"/>
      <c r="H352" s="654"/>
      <c r="I352" s="654"/>
      <c r="J352" s="380"/>
      <c r="K352" s="386"/>
      <c r="L352" s="380"/>
      <c r="M352" s="386"/>
      <c r="N352" s="380"/>
      <c r="O352" s="386"/>
      <c r="P352" s="380"/>
      <c r="Q352" s="386"/>
      <c r="R352" s="386"/>
      <c r="S352" s="386"/>
      <c r="T352" s="380"/>
    </row>
  </sheetData>
  <sheetProtection algorithmName="SHA-512" hashValue="QVcBX0nHLWyGaqJJSGd7Vf44cDIwwBOtKi6D8JiDYOBAnkXa1I0pvWwqr5lgMHlgsvBpG1VOfhWxQfAksF9FxA==" saltValue="T/wzggEpaXniOmZuglt3pw==" spinCount="100000" sheet="1" objects="1" scenarios="1"/>
  <mergeCells count="251">
    <mergeCell ref="D346:H346"/>
    <mergeCell ref="I346:O347"/>
    <mergeCell ref="E347:G347"/>
    <mergeCell ref="D350:M350"/>
    <mergeCell ref="D295:K295"/>
    <mergeCell ref="I297:O307"/>
    <mergeCell ref="I312:O316"/>
    <mergeCell ref="D319:H319"/>
    <mergeCell ref="I322:O333"/>
    <mergeCell ref="I339:O342"/>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258:I258"/>
    <mergeCell ref="E260:I260"/>
    <mergeCell ref="E262:I262"/>
    <mergeCell ref="E264:I264"/>
    <mergeCell ref="E266:I266"/>
    <mergeCell ref="E268:I268"/>
    <mergeCell ref="I248:K248"/>
    <mergeCell ref="I249:K249"/>
    <mergeCell ref="I250:K250"/>
    <mergeCell ref="I251:K251"/>
    <mergeCell ref="D254:H254"/>
    <mergeCell ref="K254:Q254"/>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D126:G126"/>
    <mergeCell ref="I126:O127"/>
    <mergeCell ref="D127:G127"/>
    <mergeCell ref="D130:G130"/>
    <mergeCell ref="I130:O131"/>
    <mergeCell ref="D131:G131"/>
    <mergeCell ref="H118:J118"/>
    <mergeCell ref="L118:M118"/>
    <mergeCell ref="O118:P118"/>
    <mergeCell ref="R118:S118"/>
    <mergeCell ref="D120:I120"/>
    <mergeCell ref="D121:Q121"/>
    <mergeCell ref="O116:P116"/>
    <mergeCell ref="R116:S116"/>
    <mergeCell ref="H117:J117"/>
    <mergeCell ref="L117:M117"/>
    <mergeCell ref="O117:P117"/>
    <mergeCell ref="R117:S117"/>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H110:J110"/>
    <mergeCell ref="L110:M110"/>
    <mergeCell ref="O110:P110"/>
    <mergeCell ref="R110:S110"/>
    <mergeCell ref="H111:J111"/>
    <mergeCell ref="L111:M111"/>
    <mergeCell ref="O111:P111"/>
    <mergeCell ref="R111:S111"/>
    <mergeCell ref="D104:I104"/>
    <mergeCell ref="D105:Q105"/>
    <mergeCell ref="D108:R108"/>
    <mergeCell ref="H109:J109"/>
    <mergeCell ref="L109:M109"/>
    <mergeCell ref="O109:P109"/>
    <mergeCell ref="R109:S109"/>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R91:S91"/>
    <mergeCell ref="H92:I92"/>
    <mergeCell ref="N92:O92"/>
    <mergeCell ref="R92:S92"/>
    <mergeCell ref="R93:S93"/>
    <mergeCell ref="H94:I94"/>
    <mergeCell ref="N94:O94"/>
    <mergeCell ref="R94:S94"/>
    <mergeCell ref="D88:R88"/>
    <mergeCell ref="H89:I89"/>
    <mergeCell ref="R89:S89"/>
    <mergeCell ref="H90:I90"/>
    <mergeCell ref="N90:O90"/>
    <mergeCell ref="R90:S90"/>
    <mergeCell ref="G82:H82"/>
    <mergeCell ref="J82:K82"/>
    <mergeCell ref="M82:N82"/>
    <mergeCell ref="R82:S82"/>
    <mergeCell ref="D84:I84"/>
    <mergeCell ref="D85:Q85"/>
    <mergeCell ref="G80:H80"/>
    <mergeCell ref="J80:K80"/>
    <mergeCell ref="M80:N80"/>
    <mergeCell ref="R80:S80"/>
    <mergeCell ref="G81:H81"/>
    <mergeCell ref="J81:K81"/>
    <mergeCell ref="M81:N81"/>
    <mergeCell ref="R81:S81"/>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D72:I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F47:M49"/>
    <mergeCell ref="D53:O53"/>
    <mergeCell ref="H57:I57"/>
    <mergeCell ref="R57:S57"/>
    <mergeCell ref="H58:I58"/>
    <mergeCell ref="N58:O58"/>
    <mergeCell ref="R58:S58"/>
    <mergeCell ref="F31:I31"/>
    <mergeCell ref="F33:I33"/>
    <mergeCell ref="F35:I35"/>
    <mergeCell ref="F37:I37"/>
    <mergeCell ref="D39:D40"/>
    <mergeCell ref="F39:Q42"/>
    <mergeCell ref="F27:I27"/>
    <mergeCell ref="F29:I29"/>
    <mergeCell ref="F15:I15"/>
    <mergeCell ref="D17:D18"/>
    <mergeCell ref="F17:I17"/>
    <mergeCell ref="F19:M19"/>
    <mergeCell ref="D22:I22"/>
    <mergeCell ref="M22:O22"/>
    <mergeCell ref="D45:M45"/>
    <mergeCell ref="D7:J7"/>
    <mergeCell ref="F8:I8"/>
    <mergeCell ref="K8:Q10"/>
    <mergeCell ref="F10:I10"/>
    <mergeCell ref="D11:K11"/>
    <mergeCell ref="D13:F13"/>
    <mergeCell ref="D24:F24"/>
    <mergeCell ref="F25:G25"/>
    <mergeCell ref="K25:M25"/>
    <mergeCell ref="O25:Q25"/>
  </mergeCells>
  <dataValidations count="34">
    <dataValidation type="list" allowBlank="1" showInputMessage="1" showErrorMessage="1" sqref="F15:I15 F17:I17" xr:uid="{977E006C-DC66-4C0F-9C01-DA4F0E581D4A}">
      <formula1>Land_covers</formula1>
    </dataValidation>
    <dataValidation type="list" errorStyle="information" allowBlank="1" showInputMessage="1" showErrorMessage="1" error="Please select a specific intervention, you selected a category of intervention" sqref="D27 D29 D31 D33 D35 D37" xr:uid="{641527D7-E638-4ED5-8732-F546C0D85344}">
      <formula1>TYPES</formula1>
    </dataValidation>
    <dataValidation type="list" allowBlank="1" showInputMessage="1" showErrorMessage="1" sqref="L29 L27 L33" xr:uid="{8153B452-8D4F-4278-8BA8-14981E674203}">
      <formula1>INDIRECT(#REF!)</formula1>
    </dataValidation>
    <dataValidation type="list" allowBlank="1" showInputMessage="1" showErrorMessage="1" sqref="D172:D178 F178 H297:H300 H311:H316 H302:H307 H321:H326" xr:uid="{E059193F-588D-4215-A7F3-3E69DDAA7DC0}">
      <formula1>"—, X"</formula1>
    </dataValidation>
    <dataValidation type="list" allowBlank="1" showInputMessage="1" showErrorMessage="1" sqref="D198" xr:uid="{1BD05751-FB99-4ACE-AC1A-F6AD8853765A}">
      <formula1>Q_20</formula1>
    </dataValidation>
    <dataValidation type="list" allowBlank="1" showInputMessage="1" showErrorMessage="1" sqref="D208" xr:uid="{E2ED493E-804F-4D7A-B19A-CC44B61B4FFD}">
      <formula1>Q_21</formula1>
    </dataValidation>
    <dataValidation type="list" allowBlank="1" showInputMessage="1" showErrorMessage="1" sqref="D240" xr:uid="{B4FFB1FB-C0BF-4CB0-ADDE-BDA8C69BE829}">
      <formula1>Q_28</formula1>
    </dataValidation>
    <dataValidation type="list" allowBlank="1" showInputMessage="1" showErrorMessage="1" sqref="D255" xr:uid="{0D7BF098-E3E3-4C75-AF9A-4746B6BC8E50}">
      <formula1>Q30_</formula1>
    </dataValidation>
    <dataValidation type="list" allowBlank="1" showInputMessage="1" showErrorMessage="1" sqref="D47" xr:uid="{A2344ABB-EDF9-4D33-B207-B8F0AA81A836}">
      <formula1>Q18_</formula1>
    </dataValidation>
    <dataValidation allowBlank="1" showInputMessage="1" showErrorMessage="1" error="Please choose an option in the list_x000a_" sqref="F309" xr:uid="{F0E465D0-EF46-4E45-9F04-F99422DE73BD}"/>
    <dataValidation type="list" errorStyle="information" allowBlank="1" showInputMessage="1" showErrorMessage="1" error="Please select a specific intervention, you selected a category of intervention" sqref="F37:I37 F27:I27 F31:I31 F33:I33 F35:I35 F29:I29" xr:uid="{9326EFCF-CD16-4C92-93FC-F06C2BF84396}">
      <formula1>INDIRECT(D27)</formula1>
    </dataValidation>
    <dataValidation type="list" allowBlank="1" showInputMessage="1" showErrorMessage="1" sqref="F292:J292" xr:uid="{0FECAA1B-4AE6-4518-B375-2138561FBF17}">
      <formula1>Q6_</formula1>
    </dataValidation>
    <dataValidation type="list" allowBlank="1" showInputMessage="1" showErrorMessage="1" sqref="G297:G300 G302:G307 G311:G316 G338:G342 G181:G192 G155:G164 G328:G333 G321:G326 G166:G170 G172:G177" xr:uid="{E581FABD-F683-402E-AF3F-A751310C8828}">
      <formula1>"X"</formula1>
    </dataValidation>
    <dataValidation type="list" allowBlank="1" showInputMessage="1" showErrorMessage="1" sqref="E347" xr:uid="{88397C47-82F2-49C3-8232-A04E5991094E}">
      <formula1>Q11_</formula1>
    </dataValidation>
    <dataValidation type="list" allowBlank="1" showInputMessage="1" showErrorMessage="1" sqref="D127:G127" xr:uid="{8FEADA2B-7C3A-48DE-8E5F-B4D3F180C806}">
      <formula1>Q12_</formula1>
    </dataValidation>
    <dataValidation type="list" allowBlank="1" showInputMessage="1" showErrorMessage="1" sqref="D131:G131" xr:uid="{08C708E2-47B5-4FF9-8E0B-A07BE37441C7}">
      <formula1>Q13_</formula1>
    </dataValidation>
    <dataValidation type="list" allowBlank="1" showInputMessage="1" showErrorMessage="1" sqref="D135:G135" xr:uid="{377CFCC9-3F16-4370-B144-522DEBB5E131}">
      <formula1>Q14_</formula1>
    </dataValidation>
    <dataValidation type="decimal" operator="greaterThan" allowBlank="1" showInputMessage="1" showErrorMessage="1" sqref="I144 E225 I282 I284" xr:uid="{9CF02F23-0A2B-46AD-BBFF-417B9F471920}">
      <formula1>0</formula1>
    </dataValidation>
    <dataValidation type="list" allowBlank="1" showInputMessage="1" showErrorMessage="1" sqref="F210:F211" xr:uid="{B6DFE2D4-6A7D-4606-8F16-77889CC2CBE4}">
      <formula1>Months</formula1>
    </dataValidation>
    <dataValidation type="list" allowBlank="1" showInputMessage="1" showErrorMessage="1" sqref="D215:G215" xr:uid="{86BBB9F6-7764-47A1-B508-760CAE8B42AA}">
      <formula1>Q_22</formula1>
    </dataValidation>
    <dataValidation type="list" allowBlank="1" showInputMessage="1" showErrorMessage="1" sqref="D219:G219" xr:uid="{8CA8779A-10A6-4B2C-816D-78BFC882EE89}">
      <formula1>Q_23</formula1>
    </dataValidation>
    <dataValidation type="whole" operator="greaterThan" allowBlank="1" showInputMessage="1" showErrorMessage="1" sqref="E226" xr:uid="{679914F9-4B26-4CC6-96A8-AE280A2FAE08}">
      <formula1>0</formula1>
    </dataValidation>
    <dataValidation operator="greaterThan" allowBlank="1" showInputMessage="1" showErrorMessage="1" sqref="E227" xr:uid="{56C39AE3-2BC4-4174-AC0E-5271A1AAAA4D}"/>
    <dataValidation type="list" allowBlank="1" showInputMessage="1" showErrorMessage="1" sqref="F279" xr:uid="{4F75E230-437E-45C1-A428-463550C8C98C}">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5B1EBF99-6E94-4391-A308-DB1CC003C1A7}">
      <formula1>"—, Increasing, Stable, Decreasing"</formula1>
    </dataValidation>
    <dataValidation allowBlank="1" showInputMessage="1" showErrorMessage="1" sqref="H338:H342 H328:H333" xr:uid="{3AD44069-47CF-490C-9323-B4D9770E51EC}"/>
    <dataValidation type="list" allowBlank="1" showInputMessage="1" showErrorMessage="1" sqref="D139:G139" xr:uid="{47DF2A9A-C709-49AC-94EE-029087AF2939}">
      <formula1>Q14b</formula1>
    </dataValidation>
    <dataValidation type="list" allowBlank="1" showInputMessage="1" showErrorMessage="1" sqref="D232" xr:uid="{B0691354-B733-4EB8-853E-6DA35A596EBD}">
      <formula1>Q_27</formula1>
    </dataValidation>
    <dataValidation type="list" allowBlank="1" showInputMessage="1" showErrorMessage="1" sqref="D203" xr:uid="{40883905-2527-488E-8476-6C85B11DBF56}">
      <formula1>Q20b</formula1>
    </dataValidation>
    <dataValidation type="list" allowBlank="1" showInputMessage="1" showErrorMessage="1" sqref="D110:D115" xr:uid="{CE6E8F6D-6182-4CC8-B606-87AC11738900}">
      <formula1>Non_market_benefits</formula1>
    </dataValidation>
    <dataValidation allowBlank="1" showInputMessage="1" showErrorMessage="1" prompt="Select year" sqref="R27" xr:uid="{E0204E4C-0DF5-4683-8C38-C437A945FD69}"/>
    <dataValidation type="list" allowBlank="1" showInputMessage="1" showErrorMessage="1" sqref="O83 O103 O71 O74" xr:uid="{6CB29E8E-56D0-4B42-A230-E0307379C737}">
      <formula1>benefits_change</formula1>
    </dataValidation>
    <dataValidation type="decimal" allowBlank="1" showInputMessage="1" showErrorMessage="1" sqref="K58 K60 K62 K64 K66 K68 K70 K90 K92 K94 K96 K98 K100 K102" xr:uid="{B5E00BE5-6B58-4FCF-811B-232A4B15B7A9}">
      <formula1>0</formula1>
      <formula2>1000000000</formula2>
    </dataValidation>
    <dataValidation type="decimal" allowBlank="1" showInputMessage="1" showErrorMessage="1" sqref="L70:M70 L68:M68 L66:M66 L64:M64 L62:M62 L60:M60 L58:M58 L102:M102 L100:M100 L98:M98 L96:M96 L94:M94 L92:M92 L90:M90" xr:uid="{038EC8B4-2C2E-4022-9185-ABEB46476834}">
      <formula1>0</formula1>
      <formula2>100000000</formula2>
    </dataValidation>
  </dataValidations>
  <hyperlinks>
    <hyperlink ref="D13" r:id="rId1" xr:uid="{7F375B6B-AE9D-43F4-8A8C-2D272F9929E2}"/>
    <hyperlink ref="D13:F13" r:id="rId2" display="Access the glossary of land cover types" xr:uid="{9C442D17-D702-43D6-82BE-4C6A35E2FD2C}"/>
    <hyperlink ref="D24" r:id="rId3" xr:uid="{BEAAC6FA-2E27-44AF-AD03-5323864A3B0D}"/>
    <hyperlink ref="D24:F24" r:id="rId4" display="Access the glossary of interventions " xr:uid="{5956312A-3E11-48BF-910D-42CB6E5609D7}"/>
    <hyperlink ref="D54" r:id="rId5" xr:uid="{5679BEE7-E10C-4537-96F9-1758E289963D}"/>
  </hyperlinks>
  <pageMargins left="0.7" right="0.7" top="0.75" bottom="0.75" header="0.3" footer="0.3"/>
  <pageSetup paperSize="9" orientation="portrait" horizontalDpi="0" verticalDpi="0" r:id="rId6"/>
  <ignoredErrors>
    <ignoredError sqref="N90:Q102 M76:O82" unlockedFormula="1"/>
  </ignoredErrors>
  <drawing r:id="rId7"/>
  <extLst>
    <ext xmlns:x14="http://schemas.microsoft.com/office/spreadsheetml/2009/9/main" uri="{78C0D931-6437-407d-A8EE-F0AAD7539E65}">
      <x14:conditionalFormattings>
        <x14:conditionalFormatting xmlns:xm="http://schemas.microsoft.com/office/excel/2006/main">
          <x14:cfRule type="iconSet" priority="7" id="{4DF76D1F-397A-491F-8949-F2E6EB391297}">
            <x14:iconSet iconSet="3Symbols" custom="1">
              <x14:cfvo type="percent">
                <xm:f>0</xm:f>
              </x14:cfvo>
              <x14:cfvo type="num">
                <xm:f>0</xm:f>
              </x14:cfvo>
              <x14:cfvo type="num">
                <xm:f>1</xm:f>
              </x14:cfvo>
              <x14:cfIcon iconSet="NoIcons" iconId="0"/>
              <x14:cfIcon iconSet="NoIcons" iconId="0"/>
              <x14:cfIcon iconSet="3Symbols" iconId="0"/>
            </x14:iconSet>
          </x14:cfRule>
          <xm:sqref>J27 E27</xm:sqref>
        </x14:conditionalFormatting>
        <x14:conditionalFormatting xmlns:xm="http://schemas.microsoft.com/office/excel/2006/main">
          <x14:cfRule type="iconSet" priority="6" id="{60CB6957-836B-4C2F-A244-EF61A4949C21}">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 xmlns:xm="http://schemas.microsoft.com/office/excel/2006/main">
          <x14:cfRule type="iconSet" priority="5" id="{579ACD47-AAD9-4D0E-B3AC-4C530C659274}">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4" id="{312D3E42-D239-4C9E-B981-9C3FACC73E14}">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3" id="{3A7A2904-1530-4D03-B9C5-6159FA8DB6D0}">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2" id="{9C7F7710-6C99-44DB-9485-20557AA068D5}">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1" id="{01C8BA54-5279-49C4-9C8D-49FC07E4C222}">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prompt="Select year" xr:uid="{464DEAEC-D991-4E7D-BB8B-0090E56DAEE7}">
          <x14:formula1>
            <xm:f>'Drop-downs'!$AU$5:$AU$35</xm:f>
          </x14:formula1>
          <xm:sqref>M27 M31 Q31:S31 M33 M35 Q33:S33 Q35:S35 M29 M37 Q37:S37 Q29:S29 Q27 S27</xm:sqref>
        </x14:dataValidation>
        <x14:dataValidation type="list" allowBlank="1" showInputMessage="1" showErrorMessage="1" prompt="Select month" xr:uid="{57C5DBF6-01DA-4594-81ED-674D37AEE35D}">
          <x14:formula1>
            <xm:f>'Drop-downs'!$AT$5:$AT$16</xm:f>
          </x14:formula1>
          <xm:sqref>K27 K31 O31 K33 K35 O33 O35 K29 K37 O27 O29 O37</xm:sqref>
        </x14:dataValidation>
        <x14:dataValidation type="list" allowBlank="1" showInputMessage="1" showErrorMessage="1" xr:uid="{68618646-96D1-4FA4-81EB-6D133B695B1D}">
          <x14:formula1>
            <xm:f>'Drop-downs'!$AJ$4:$AJ$8</xm:f>
          </x14:formula1>
          <xm:sqref>E260:I260</xm:sqref>
        </x14:dataValidation>
        <x14:dataValidation type="list" allowBlank="1" showInputMessage="1" showErrorMessage="1" xr:uid="{B917D908-7733-4072-A5F3-41830E5E3E35}">
          <x14:formula1>
            <xm:f>'Drop-downs'!$AK$4:$AK$8</xm:f>
          </x14:formula1>
          <xm:sqref>E262:I262</xm:sqref>
        </x14:dataValidation>
        <x14:dataValidation type="list" allowBlank="1" showInputMessage="1" showErrorMessage="1" xr:uid="{E39D54A2-EBA1-47F7-9FBF-B8A9441259FC}">
          <x14:formula1>
            <xm:f>'Drop-downs'!$AL$4:$AL$7</xm:f>
          </x14:formula1>
          <xm:sqref>E264:I264</xm:sqref>
        </x14:dataValidation>
        <x14:dataValidation type="list" allowBlank="1" showInputMessage="1" showErrorMessage="1" xr:uid="{A407A6CB-7AB5-4983-B66B-0B45764DDD0A}">
          <x14:formula1>
            <xm:f>'Drop-downs'!$AM$4:$AM$7</xm:f>
          </x14:formula1>
          <xm:sqref>E266:I266</xm:sqref>
        </x14:dataValidation>
        <x14:dataValidation type="list" allowBlank="1" showInputMessage="1" showErrorMessage="1" xr:uid="{FB9C65F0-4CED-416B-8668-716E134FF8E7}">
          <x14:formula1>
            <xm:f>'Drop-downs'!$AN$4:$AN$9</xm:f>
          </x14:formula1>
          <xm:sqref>E268:I268</xm:sqref>
        </x14:dataValidation>
        <x14:dataValidation type="list" allowBlank="1" showInputMessage="1" showErrorMessage="1" xr:uid="{86EF9A75-BAE6-4E94-B01F-A5743FBD29DB}">
          <x14:formula1>
            <xm:f>'Drop-downs'!$AO$4:$AO$9</xm:f>
          </x14:formula1>
          <xm:sqref>E270:I270</xm:sqref>
        </x14:dataValidation>
        <x14:dataValidation type="list" allowBlank="1" showInputMessage="1" showErrorMessage="1" xr:uid="{2F537051-43BE-463B-B807-AD25983F12C5}">
          <x14:formula1>
            <xm:f>'Drop-downs'!$AP$4:$AP$7</xm:f>
          </x14:formula1>
          <xm:sqref>E272:I272</xm:sqref>
        </x14:dataValidation>
        <x14:dataValidation type="list" allowBlank="1" showInputMessage="1" showErrorMessage="1" xr:uid="{DB98CB51-F623-4393-8573-D9552CD9738E}">
          <x14:formula1>
            <xm:f>'Drop-downs'!$AQ$4:$AQ$8</xm:f>
          </x14:formula1>
          <xm:sqref>E274:I274</xm:sqref>
        </x14:dataValidation>
        <x14:dataValidation type="list" allowBlank="1" showInputMessage="1" showErrorMessage="1" xr:uid="{6373349A-3069-4E67-B20B-1044F53BDE17}">
          <x14:formula1>
            <xm:f>'Drop-downs'!$AR$4:$AR$8</xm:f>
          </x14:formula1>
          <xm:sqref>E276:I276</xm:sqref>
        </x14:dataValidation>
        <x14:dataValidation type="list" allowBlank="1" showInputMessage="1" showErrorMessage="1" xr:uid="{1E8297AD-8463-43BE-A60A-6CB6E311956C}">
          <x14:formula1>
            <xm:f>'Drop-downs'!$AS$4:$AS$9</xm:f>
          </x14:formula1>
          <xm:sqref>E278:I278</xm:sqref>
        </x14:dataValidation>
        <x14:dataValidation type="list" allowBlank="1" showInputMessage="1" showErrorMessage="1" xr:uid="{6D68EBC9-671A-4246-AA36-87FEB275C7FF}">
          <x14:formula1>
            <xm:f>'Drop-downs'!$BL$5:$BL$9</xm:f>
          </x14:formula1>
          <xm:sqref>L117:L118 G76:G82 L110:L115</xm:sqref>
        </x14:dataValidation>
        <x14:dataValidation type="list" allowBlank="1" showInputMessage="1" showErrorMessage="1" xr:uid="{F0C641C5-87D5-4D09-9BE9-A9E18CE0CB17}">
          <x14:formula1>
            <xm:f>'Drop-downs'!$BN$5:$BN$7</xm:f>
          </x14:formula1>
          <xm:sqref>O110:O115 O117:O118</xm:sqref>
        </x14:dataValidation>
        <x14:dataValidation type="list" allowBlank="1" showInputMessage="1" showErrorMessage="1" xr:uid="{EA9E4989-DF18-4358-BDF7-B2E3E9B6F79C}">
          <x14:formula1>
            <xm:f>'Drop-downs'!$BM$5:$BM$8</xm:f>
          </x14:formula1>
          <xm:sqref>R110:R115 R117:R118</xm:sqref>
        </x14:dataValidation>
        <x14:dataValidation type="list" allowBlank="1" showInputMessage="1" showErrorMessage="1" xr:uid="{9DA6E79C-1CBA-480D-A79D-FEE021A759BB}">
          <x14:formula1>
            <xm:f>'Drop-downs'!$AX$4:$AX$183</xm:f>
          </x14:formula1>
          <xm:sqref>G54</xm:sqref>
        </x14:dataValidation>
        <x14:dataValidation type="list" allowBlank="1" showInputMessage="1" showErrorMessage="1" xr:uid="{EE891D8B-81BA-4E7D-9D4E-0D180152192C}">
          <x14:formula1>
            <xm:f>'Drop-downs'!$BO$5:$BO$11</xm:f>
          </x14:formula1>
          <xm:sqref>F117:G118 F110:G115 F68 F70 F66 F64 F62 F58 F60 F100 F102 F98 F96 F94 F90 F92</xm:sqref>
        </x14:dataValidation>
        <x14:dataValidation type="list" allowBlank="1" showInputMessage="1" showErrorMessage="1" xr:uid="{8C18638D-0138-4BBF-A189-CB94793C1A6C}">
          <x14:formula1>
            <xm:f>'Drop-downs'!$BQ$5:$BQ$25</xm:f>
          </x14:formula1>
          <xm:sqref>J76:J82</xm:sqref>
        </x14:dataValidation>
        <x14:dataValidation type="list" allowBlank="1" showInputMessage="1" showErrorMessage="1" xr:uid="{8DDC1A0D-4E0C-4F25-B235-BB65859E6333}">
          <x14:formula1>
            <xm:f>'Drop-downs'!$BG$5:$BG$14</xm:f>
          </x14:formula1>
          <xm:sqref>D58 D98 D96 D94 D92 D90 D66 D64 D62 D60</xm:sqref>
        </x14:dataValidation>
        <x14:dataValidation type="list" allowBlank="1" showInputMessage="1" showErrorMessage="1" xr:uid="{789E9DA2-28EB-4964-B970-3BDDBDE341C0}">
          <x14:formula1>
            <xm:f>'Drop-downs'!$BR$5:$BR$39</xm:f>
          </x14:formula1>
          <xm:sqref>R76:S82 R102:S102 R100:S100 R98:S98 R96:S96 R94:S94 R90:S90 R92:S92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4AF7-EE41-4AEF-83A6-128DCAD1FAFA}">
  <sheetPr>
    <tabColor theme="9" tint="0.59999389629810485"/>
  </sheetPr>
  <dimension ref="A1:AF352"/>
  <sheetViews>
    <sheetView zoomScale="80" zoomScaleNormal="80" zoomScaleSheetLayoutView="90" workbookViewId="0">
      <pane ySplit="5" topLeftCell="A6" activePane="bottomLeft" state="frozen"/>
      <selection activeCell="G94" sqref="G94:K94"/>
      <selection pane="bottomLeft" activeCell="G94" sqref="G94:K94"/>
    </sheetView>
  </sheetViews>
  <sheetFormatPr defaultColWidth="0" defaultRowHeight="15.65" customHeight="1" zeroHeight="1" x14ac:dyDescent="0.35"/>
  <cols>
    <col min="1" max="1" width="5" customWidth="1"/>
    <col min="2" max="2" width="1.83203125" bestFit="1" customWidth="1"/>
    <col min="3" max="3" width="7.83203125" customWidth="1"/>
    <col min="4" max="4" width="26.58203125" customWidth="1"/>
    <col min="5" max="5" width="4" customWidth="1"/>
    <col min="6" max="6" width="10.5" customWidth="1"/>
    <col min="7" max="7" width="9" customWidth="1"/>
    <col min="8" max="8" width="13.33203125" customWidth="1"/>
    <col min="9" max="9" width="6.58203125" customWidth="1"/>
    <col min="10" max="10" width="6.83203125" customWidth="1"/>
    <col min="11" max="11" width="8" customWidth="1"/>
    <col min="12" max="12" width="3.5" customWidth="1"/>
    <col min="13" max="13" width="10" customWidth="1"/>
    <col min="14" max="14" width="4.33203125" customWidth="1"/>
    <col min="15" max="15" width="8.08203125" customWidth="1"/>
    <col min="16" max="16" width="2" customWidth="1"/>
    <col min="17" max="17" width="9.83203125" customWidth="1"/>
    <col min="18" max="18" width="10.5" customWidth="1"/>
    <col min="19" max="19" width="7.5" customWidth="1"/>
    <col min="20" max="20" width="7.33203125" customWidth="1"/>
    <col min="21" max="25" width="6.5" hidden="1" customWidth="1"/>
    <col min="26" max="26" width="7" hidden="1" customWidth="1"/>
    <col min="27" max="16384" width="6.5" hidden="1"/>
  </cols>
  <sheetData>
    <row r="1" spans="1:26" s="104" customFormat="1" ht="6" customHeight="1" x14ac:dyDescent="0.35">
      <c r="A1" s="745"/>
      <c r="B1" s="746"/>
      <c r="C1" s="747"/>
      <c r="D1" s="748"/>
      <c r="E1" s="102"/>
      <c r="F1" s="103"/>
      <c r="G1" s="103"/>
      <c r="H1" s="103"/>
      <c r="I1" s="103"/>
      <c r="K1" s="105"/>
      <c r="M1" s="105"/>
      <c r="O1" s="105"/>
      <c r="Q1" s="105"/>
      <c r="R1" s="105"/>
      <c r="S1" s="105"/>
      <c r="U1" s="321"/>
      <c r="V1" s="321"/>
      <c r="W1" s="321"/>
      <c r="X1" s="321"/>
      <c r="Z1"/>
    </row>
    <row r="2" spans="1:26" s="107" customFormat="1" ht="15.5" x14ac:dyDescent="0.35">
      <c r="A2" s="749"/>
      <c r="B2" s="750"/>
      <c r="C2" s="751"/>
      <c r="D2" s="752"/>
      <c r="E2" s="106"/>
      <c r="F2" s="759" t="s">
        <v>0</v>
      </c>
      <c r="G2" s="760"/>
      <c r="H2" s="761"/>
      <c r="I2" s="761"/>
      <c r="J2" s="761"/>
      <c r="L2" s="108"/>
      <c r="N2" s="108"/>
      <c r="Q2" s="108"/>
      <c r="R2" s="108"/>
      <c r="S2" s="108"/>
      <c r="U2" s="322"/>
      <c r="V2" s="322"/>
      <c r="W2" s="322"/>
      <c r="X2" s="322"/>
      <c r="Z2"/>
    </row>
    <row r="3" spans="1:26" s="110" customFormat="1" ht="14.25" customHeight="1" x14ac:dyDescent="0.35">
      <c r="A3" s="753"/>
      <c r="B3" s="750"/>
      <c r="C3" s="751"/>
      <c r="D3" s="754"/>
      <c r="E3" s="109"/>
      <c r="F3" s="762" t="s">
        <v>1</v>
      </c>
      <c r="G3" s="763"/>
      <c r="H3" s="764"/>
      <c r="I3" s="765" t="s">
        <v>2</v>
      </c>
      <c r="J3" s="765"/>
      <c r="K3" s="106"/>
      <c r="L3" s="111"/>
      <c r="M3" s="106"/>
      <c r="N3" s="108"/>
      <c r="Q3" s="108"/>
      <c r="R3" s="108"/>
      <c r="S3" s="108"/>
      <c r="U3" s="323"/>
      <c r="V3" s="323"/>
      <c r="W3" s="323"/>
      <c r="X3" s="323"/>
      <c r="Z3"/>
    </row>
    <row r="4" spans="1:26" s="311" customFormat="1" ht="9.25" customHeight="1" x14ac:dyDescent="0.35">
      <c r="A4" s="755"/>
      <c r="B4" s="756"/>
      <c r="C4" s="757"/>
      <c r="D4" s="758"/>
      <c r="E4" s="309"/>
      <c r="F4" s="310"/>
      <c r="G4" s="310"/>
      <c r="H4" s="310"/>
      <c r="I4" s="310"/>
      <c r="K4" s="312"/>
      <c r="M4" s="312"/>
      <c r="O4" s="312"/>
      <c r="Q4" s="312"/>
      <c r="R4" s="312"/>
      <c r="S4" s="312"/>
      <c r="U4" s="324"/>
      <c r="V4" s="324"/>
      <c r="W4" s="324"/>
      <c r="X4" s="324"/>
      <c r="Z4"/>
    </row>
    <row r="5" spans="1:26" s="318" customFormat="1" ht="23.25" customHeight="1" thickBot="1" x14ac:dyDescent="0.4">
      <c r="B5" s="313"/>
      <c r="C5" s="314"/>
      <c r="D5" s="315">
        <f>General!$E$104</f>
        <v>0</v>
      </c>
      <c r="E5" s="316"/>
      <c r="F5" s="316"/>
      <c r="G5" s="317"/>
      <c r="H5" s="317"/>
      <c r="I5" s="317"/>
      <c r="K5" s="319"/>
      <c r="M5" s="320"/>
      <c r="O5" s="320"/>
      <c r="Q5" s="319"/>
      <c r="R5" s="319"/>
      <c r="S5" s="319"/>
      <c r="U5" s="325"/>
      <c r="V5" s="325"/>
      <c r="W5" s="325"/>
      <c r="X5" s="325"/>
      <c r="Z5"/>
    </row>
    <row r="6" spans="1:26" s="124" customFormat="1" ht="36" customHeight="1" x14ac:dyDescent="0.35">
      <c r="B6" s="123" t="s">
        <v>5</v>
      </c>
      <c r="C6" s="236" t="s">
        <v>107</v>
      </c>
      <c r="D6" s="124" t="s">
        <v>108</v>
      </c>
      <c r="R6" s="862"/>
      <c r="S6" s="862"/>
      <c r="T6" s="862"/>
      <c r="U6" s="330"/>
      <c r="V6" s="330"/>
      <c r="W6" s="330"/>
      <c r="X6" s="330"/>
      <c r="Z6"/>
    </row>
    <row r="7" spans="1:26" s="117" customFormat="1" ht="35.25" customHeight="1" x14ac:dyDescent="0.35">
      <c r="B7" s="115"/>
      <c r="C7" s="234"/>
      <c r="D7" s="925" t="s">
        <v>109</v>
      </c>
      <c r="E7" s="925"/>
      <c r="F7" s="925"/>
      <c r="G7" s="925"/>
      <c r="H7" s="925"/>
      <c r="I7" s="925"/>
      <c r="J7" s="925"/>
      <c r="K7" s="232" t="s">
        <v>24</v>
      </c>
      <c r="R7" s="862"/>
      <c r="S7" s="862"/>
      <c r="T7" s="862"/>
      <c r="U7" s="327"/>
      <c r="V7" s="327"/>
      <c r="W7" s="327"/>
      <c r="X7" s="327"/>
      <c r="Z7"/>
    </row>
    <row r="8" spans="1:26" s="117" customFormat="1" ht="19.5" customHeight="1" x14ac:dyDescent="0.35">
      <c r="B8" s="115"/>
      <c r="C8" s="234"/>
      <c r="D8" s="220" t="s">
        <v>110</v>
      </c>
      <c r="E8" s="116"/>
      <c r="F8" s="868"/>
      <c r="G8" s="868"/>
      <c r="H8" s="868"/>
      <c r="I8" s="868"/>
      <c r="J8" s="125"/>
      <c r="K8" s="878"/>
      <c r="L8" s="878"/>
      <c r="M8" s="878"/>
      <c r="N8" s="878"/>
      <c r="O8" s="878"/>
      <c r="P8" s="878"/>
      <c r="Q8" s="878"/>
      <c r="R8" s="862"/>
      <c r="S8" s="862"/>
      <c r="T8" s="862"/>
      <c r="U8" s="327"/>
      <c r="V8" s="327"/>
      <c r="W8" s="327"/>
      <c r="X8" s="327"/>
      <c r="Z8"/>
    </row>
    <row r="9" spans="1:26" s="117" customFormat="1" ht="12" customHeight="1" x14ac:dyDescent="0.35">
      <c r="B9" s="115"/>
      <c r="C9" s="234"/>
      <c r="D9" s="220"/>
      <c r="E9" s="116"/>
      <c r="F9" s="126"/>
      <c r="G9" s="126"/>
      <c r="H9" s="126"/>
      <c r="I9" s="126"/>
      <c r="J9" s="127"/>
      <c r="K9" s="878"/>
      <c r="L9" s="878"/>
      <c r="M9" s="878"/>
      <c r="N9" s="878"/>
      <c r="O9" s="878"/>
      <c r="P9" s="878"/>
      <c r="Q9" s="878"/>
      <c r="R9" s="862"/>
      <c r="S9" s="862"/>
      <c r="T9" s="862"/>
      <c r="U9" s="327"/>
      <c r="V9" s="327"/>
      <c r="W9" s="327"/>
      <c r="X9" s="327"/>
      <c r="Z9"/>
    </row>
    <row r="10" spans="1:26" s="117" customFormat="1" ht="18.75" customHeight="1" x14ac:dyDescent="0.35">
      <c r="B10" s="115"/>
      <c r="C10" s="234"/>
      <c r="D10" s="220" t="s">
        <v>111</v>
      </c>
      <c r="E10" s="116"/>
      <c r="F10" s="953"/>
      <c r="G10" s="954"/>
      <c r="H10" s="954"/>
      <c r="I10" s="954"/>
      <c r="J10" s="125"/>
      <c r="K10" s="878"/>
      <c r="L10" s="878"/>
      <c r="M10" s="878"/>
      <c r="N10" s="878"/>
      <c r="O10" s="878"/>
      <c r="P10" s="878"/>
      <c r="Q10" s="878"/>
      <c r="R10" s="862"/>
      <c r="S10" s="862"/>
      <c r="T10" s="862"/>
      <c r="U10" s="327"/>
      <c r="V10" s="327"/>
      <c r="W10" s="327"/>
      <c r="X10" s="327"/>
      <c r="Z10"/>
    </row>
    <row r="11" spans="1:26" s="122" customFormat="1" ht="75" customHeight="1" thickBot="1" x14ac:dyDescent="0.4">
      <c r="B11" s="120"/>
      <c r="C11" s="235"/>
      <c r="D11" s="901" t="s">
        <v>112</v>
      </c>
      <c r="E11" s="901"/>
      <c r="F11" s="901"/>
      <c r="G11" s="901"/>
      <c r="H11" s="901"/>
      <c r="I11" s="901"/>
      <c r="J11" s="901"/>
      <c r="K11" s="901"/>
      <c r="L11" s="121"/>
      <c r="M11" s="128"/>
      <c r="R11" s="862"/>
      <c r="S11" s="862"/>
      <c r="T11" s="862"/>
      <c r="U11" s="329"/>
      <c r="V11" s="329"/>
      <c r="W11" s="329"/>
      <c r="X11" s="329"/>
      <c r="Z11"/>
    </row>
    <row r="12" spans="1:26" s="137" customFormat="1" ht="36" customHeight="1" thickTop="1" x14ac:dyDescent="0.35">
      <c r="A12" s="135"/>
      <c r="B12" s="123" t="s">
        <v>5</v>
      </c>
      <c r="C12" s="238" t="s">
        <v>113</v>
      </c>
      <c r="D12" s="136" t="s">
        <v>114</v>
      </c>
      <c r="U12" s="332"/>
      <c r="V12" s="332"/>
      <c r="W12" s="332"/>
      <c r="X12" s="332"/>
      <c r="Z12"/>
    </row>
    <row r="13" spans="1:26" s="137" customFormat="1" ht="20.149999999999999" customHeight="1" x14ac:dyDescent="0.35">
      <c r="A13" s="135"/>
      <c r="B13" s="123"/>
      <c r="C13" s="238"/>
      <c r="D13" s="913" t="s">
        <v>115</v>
      </c>
      <c r="E13" s="913"/>
      <c r="F13" s="913"/>
      <c r="U13" s="332"/>
      <c r="V13" s="332"/>
      <c r="W13" s="332"/>
      <c r="X13" s="332"/>
      <c r="Z13"/>
    </row>
    <row r="14" spans="1:26" s="138" customFormat="1" ht="15.5" x14ac:dyDescent="0.35">
      <c r="B14" s="112"/>
      <c r="C14" s="233"/>
      <c r="D14" s="139"/>
      <c r="E14" s="140"/>
      <c r="F14" s="227"/>
      <c r="G14" s="141"/>
      <c r="H14" s="141"/>
      <c r="I14" s="142"/>
      <c r="K14" s="143"/>
      <c r="M14" s="143"/>
      <c r="O14" s="143"/>
      <c r="Q14" s="143"/>
      <c r="R14" s="143"/>
      <c r="S14" s="143"/>
      <c r="U14" s="333"/>
      <c r="V14" s="333"/>
      <c r="W14" s="333"/>
      <c r="X14" s="333"/>
      <c r="Z14"/>
    </row>
    <row r="15" spans="1:26" s="138" customFormat="1" ht="25" customHeight="1" x14ac:dyDescent="0.35">
      <c r="B15" s="112"/>
      <c r="C15" s="233"/>
      <c r="D15" s="226" t="s">
        <v>116</v>
      </c>
      <c r="E15" s="140"/>
      <c r="F15" s="877"/>
      <c r="G15" s="877"/>
      <c r="H15" s="877"/>
      <c r="I15" s="877"/>
      <c r="K15" s="143"/>
      <c r="M15" s="143"/>
      <c r="O15" s="143"/>
      <c r="Q15" s="143"/>
      <c r="R15" s="143"/>
      <c r="S15" s="143"/>
      <c r="U15" s="333"/>
      <c r="V15" s="333"/>
      <c r="W15" s="333"/>
      <c r="X15" s="333"/>
      <c r="Z15"/>
    </row>
    <row r="16" spans="1:26" s="138" customFormat="1" ht="15.5" x14ac:dyDescent="0.35">
      <c r="B16" s="112"/>
      <c r="C16" s="233"/>
      <c r="D16" s="139"/>
      <c r="E16" s="140"/>
      <c r="F16" s="227"/>
      <c r="G16" s="141"/>
      <c r="H16" s="141"/>
      <c r="I16" s="142"/>
      <c r="K16" s="143"/>
      <c r="M16" s="143"/>
      <c r="O16" s="143"/>
      <c r="Q16" s="143"/>
      <c r="R16" s="143"/>
      <c r="S16" s="143"/>
      <c r="U16" s="333"/>
      <c r="V16" s="333"/>
      <c r="W16" s="333"/>
      <c r="X16" s="333"/>
      <c r="Z16"/>
    </row>
    <row r="17" spans="2:28" s="138" customFormat="1" ht="25" customHeight="1" x14ac:dyDescent="0.35">
      <c r="B17" s="112"/>
      <c r="C17" s="233"/>
      <c r="D17" s="920" t="s">
        <v>117</v>
      </c>
      <c r="E17" s="140"/>
      <c r="F17" s="877"/>
      <c r="G17" s="877"/>
      <c r="H17" s="877"/>
      <c r="I17" s="877"/>
      <c r="K17" s="143"/>
      <c r="M17" s="143"/>
      <c r="O17" s="143"/>
      <c r="Q17" s="143"/>
      <c r="R17" s="143"/>
      <c r="S17" s="143"/>
      <c r="U17" s="333"/>
      <c r="V17" s="333"/>
      <c r="W17" s="333"/>
      <c r="X17" s="333"/>
      <c r="Z17"/>
    </row>
    <row r="18" spans="2:28" s="138" customFormat="1" ht="31" customHeight="1" x14ac:dyDescent="0.35">
      <c r="B18" s="112"/>
      <c r="C18" s="233"/>
      <c r="D18" s="920"/>
      <c r="E18" s="140"/>
      <c r="F18" s="141"/>
      <c r="G18" s="141"/>
      <c r="H18" s="141"/>
      <c r="I18" s="145"/>
      <c r="K18" s="143"/>
      <c r="M18" s="143"/>
      <c r="O18" s="143"/>
      <c r="Q18" s="143"/>
      <c r="R18" s="143"/>
      <c r="S18" s="143"/>
      <c r="U18" s="333"/>
      <c r="V18" s="333"/>
      <c r="W18" s="333"/>
      <c r="X18" s="333"/>
      <c r="Z18"/>
    </row>
    <row r="19" spans="2:28" s="138" customFormat="1" ht="84" customHeight="1" x14ac:dyDescent="0.35">
      <c r="B19" s="112"/>
      <c r="C19" s="233"/>
      <c r="D19" s="226" t="s">
        <v>118</v>
      </c>
      <c r="E19" s="140"/>
      <c r="F19" s="878"/>
      <c r="G19" s="878"/>
      <c r="H19" s="878"/>
      <c r="I19" s="878"/>
      <c r="J19" s="878"/>
      <c r="K19" s="878"/>
      <c r="L19" s="878"/>
      <c r="M19" s="878"/>
      <c r="O19" s="143"/>
      <c r="Q19" s="143"/>
      <c r="R19" s="143"/>
      <c r="S19" s="143"/>
      <c r="U19" s="333"/>
      <c r="V19" s="333"/>
      <c r="W19" s="333"/>
      <c r="X19" s="333"/>
      <c r="Z19"/>
    </row>
    <row r="20" spans="2:28" s="129" customFormat="1" ht="20.25" customHeight="1" thickBot="1" x14ac:dyDescent="0.4">
      <c r="B20" s="130"/>
      <c r="C20" s="237"/>
      <c r="D20" s="221"/>
      <c r="E20" s="131"/>
      <c r="F20" s="132"/>
      <c r="G20" s="132"/>
      <c r="H20" s="132"/>
      <c r="I20" s="133"/>
      <c r="K20" s="134"/>
      <c r="M20" s="134"/>
      <c r="O20" s="134"/>
      <c r="Q20" s="134"/>
      <c r="R20" s="134"/>
      <c r="S20" s="134"/>
      <c r="U20" s="331"/>
      <c r="V20" s="331"/>
      <c r="W20" s="331"/>
      <c r="X20" s="331"/>
      <c r="Z20"/>
    </row>
    <row r="21" spans="2:28" s="113" customFormat="1" ht="36" customHeight="1" thickTop="1" x14ac:dyDescent="0.35">
      <c r="B21" s="123" t="s">
        <v>5</v>
      </c>
      <c r="C21" s="360" t="s">
        <v>119</v>
      </c>
      <c r="D21" s="136" t="s">
        <v>120</v>
      </c>
      <c r="E21" s="176"/>
      <c r="F21" s="114"/>
      <c r="G21" s="114"/>
      <c r="H21" s="114"/>
      <c r="I21" s="114"/>
      <c r="O21" s="688"/>
      <c r="U21" s="326"/>
      <c r="V21" s="326"/>
      <c r="W21" s="326"/>
      <c r="X21" s="326"/>
      <c r="Z21"/>
    </row>
    <row r="22" spans="2:28" s="113" customFormat="1" ht="148" customHeight="1" x14ac:dyDescent="0.35">
      <c r="B22" s="123"/>
      <c r="C22" s="238"/>
      <c r="D22" s="922" t="s">
        <v>121</v>
      </c>
      <c r="E22" s="922"/>
      <c r="F22" s="922"/>
      <c r="G22" s="922"/>
      <c r="H22" s="922"/>
      <c r="I22" s="922"/>
      <c r="J22" s="766"/>
      <c r="K22" s="766"/>
      <c r="M22" s="921" t="s">
        <v>122</v>
      </c>
      <c r="N22" s="921"/>
      <c r="O22" s="921"/>
      <c r="U22" s="326"/>
      <c r="V22" s="326"/>
      <c r="W22" s="326"/>
      <c r="X22" s="326"/>
      <c r="Z22"/>
    </row>
    <row r="23" spans="2:28" s="113" customFormat="1" ht="19" customHeight="1" x14ac:dyDescent="0.35">
      <c r="B23" s="123"/>
      <c r="C23" s="238"/>
      <c r="D23" s="852"/>
      <c r="E23" s="852"/>
      <c r="F23" s="852"/>
      <c r="G23" s="852"/>
      <c r="H23" s="852"/>
      <c r="I23" s="852"/>
      <c r="J23" s="766"/>
      <c r="K23" s="766"/>
      <c r="M23" s="767"/>
      <c r="N23" s="767"/>
      <c r="O23" s="767"/>
      <c r="U23" s="326"/>
      <c r="V23" s="326"/>
      <c r="W23" s="326"/>
      <c r="X23" s="326"/>
      <c r="Z23"/>
    </row>
    <row r="24" spans="2:28" s="113" customFormat="1" ht="19" customHeight="1" x14ac:dyDescent="0.35">
      <c r="B24" s="123"/>
      <c r="C24" s="238"/>
      <c r="D24" s="912" t="s">
        <v>123</v>
      </c>
      <c r="E24" s="912"/>
      <c r="F24" s="912"/>
      <c r="G24" s="852"/>
      <c r="H24" s="852"/>
      <c r="I24" s="852"/>
      <c r="J24" s="766"/>
      <c r="K24" s="766"/>
      <c r="M24" s="767"/>
      <c r="N24" s="767"/>
      <c r="O24" s="767"/>
      <c r="U24" s="326"/>
      <c r="V24" s="326"/>
      <c r="W24" s="326"/>
      <c r="X24" s="326"/>
      <c r="Z24"/>
    </row>
    <row r="25" spans="2:28" s="138" customFormat="1" ht="51" customHeight="1" x14ac:dyDescent="0.35">
      <c r="B25" s="112"/>
      <c r="C25" s="233"/>
      <c r="D25" s="853" t="s">
        <v>124</v>
      </c>
      <c r="E25" s="191"/>
      <c r="F25" s="914" t="s">
        <v>125</v>
      </c>
      <c r="G25" s="914"/>
      <c r="H25" s="676"/>
      <c r="I25" s="191"/>
      <c r="J25" s="677"/>
      <c r="K25" s="914" t="s">
        <v>126</v>
      </c>
      <c r="L25" s="914"/>
      <c r="M25" s="914"/>
      <c r="N25" s="676"/>
      <c r="O25" s="914" t="s">
        <v>127</v>
      </c>
      <c r="P25" s="914"/>
      <c r="Q25" s="914"/>
      <c r="R25" s="809"/>
      <c r="S25" s="809"/>
      <c r="T25" s="809"/>
      <c r="U25" s="334"/>
      <c r="V25" s="333" t="s">
        <v>128</v>
      </c>
      <c r="W25" s="333"/>
      <c r="X25" s="333" t="s">
        <v>129</v>
      </c>
      <c r="Z25"/>
    </row>
    <row r="26" spans="2:28" s="138" customFormat="1" ht="13" customHeight="1" x14ac:dyDescent="0.35">
      <c r="B26" s="112"/>
      <c r="C26" s="233"/>
      <c r="D26" s="223"/>
      <c r="E26" s="177"/>
      <c r="F26" s="372" t="str">
        <f>IF(ISNUMBER(SEARCH("&gt;",F27)),"Category is selected, please select value","")</f>
        <v/>
      </c>
      <c r="G26" s="178"/>
      <c r="H26" s="178"/>
      <c r="I26" s="674"/>
      <c r="J26" s="179"/>
      <c r="K26" s="428" t="str">
        <f>IF(M27&gt;Q27,"End year cannot be anterior to start year!","")</f>
        <v/>
      </c>
      <c r="L26" s="674"/>
      <c r="M26" s="674"/>
      <c r="N26" s="180"/>
      <c r="O26" s="188"/>
      <c r="P26" s="674"/>
      <c r="Q26" s="674"/>
      <c r="R26" s="674"/>
      <c r="S26" s="674"/>
      <c r="T26" s="674"/>
      <c r="U26" s="334"/>
      <c r="V26" s="333"/>
      <c r="W26" s="333"/>
      <c r="X26" s="333"/>
      <c r="Z26"/>
    </row>
    <row r="27" spans="2:28" s="138" customFormat="1" ht="19.5" customHeight="1" x14ac:dyDescent="0.35">
      <c r="B27" s="112"/>
      <c r="C27" s="233"/>
      <c r="D27" s="855"/>
      <c r="E27" s="427" t="s">
        <v>130</v>
      </c>
      <c r="F27" s="915"/>
      <c r="G27" s="915"/>
      <c r="H27" s="915"/>
      <c r="I27" s="915"/>
      <c r="J27" s="182"/>
      <c r="K27" s="707"/>
      <c r="L27" s="183"/>
      <c r="M27" s="480"/>
      <c r="N27" s="482"/>
      <c r="O27" s="480"/>
      <c r="P27" s="482"/>
      <c r="Q27" s="480"/>
      <c r="R27" s="862"/>
      <c r="S27" s="862"/>
      <c r="T27" s="177"/>
      <c r="U27" s="334"/>
      <c r="V27" s="333" t="str">
        <f>IF(D27="ENABLING",CONCATENATE(F27,W27),"")</f>
        <v/>
      </c>
      <c r="W27" s="333" t="s">
        <v>131</v>
      </c>
      <c r="X27" s="333" t="str">
        <f>IF(D27="BIOPHYSICAL",CONCATENATE(F27,Y27),"")</f>
        <v/>
      </c>
      <c r="Y27" s="138" t="s">
        <v>131</v>
      </c>
      <c r="Z27" s="686" t="str">
        <f>CONCATENATE(K27,"/",M27)</f>
        <v>/</v>
      </c>
      <c r="AA27" s="138" t="str">
        <f>CONCATENATE(O27,"/",Q27)</f>
        <v>/</v>
      </c>
      <c r="AB27" s="487"/>
    </row>
    <row r="28" spans="2:28" s="138" customFormat="1" ht="13" customHeight="1" x14ac:dyDescent="0.35">
      <c r="B28" s="112"/>
      <c r="C28" s="233"/>
      <c r="D28" s="230"/>
      <c r="E28" s="427"/>
      <c r="F28" s="372" t="str">
        <f>IF(ISNUMBER(SEARCH("&gt;",F29)),"Category is selected, please select value","")</f>
        <v/>
      </c>
      <c r="G28" s="184"/>
      <c r="H28" s="184"/>
      <c r="I28" s="185"/>
      <c r="J28" s="186"/>
      <c r="K28" s="481" t="str">
        <f>IF(M29&gt;Q29,"End year cannot be anterior to start year!","")</f>
        <v/>
      </c>
      <c r="L28" s="187"/>
      <c r="M28" s="483"/>
      <c r="N28" s="482"/>
      <c r="O28" s="484"/>
      <c r="P28" s="482"/>
      <c r="Q28" s="483"/>
      <c r="R28" s="862"/>
      <c r="S28" s="862"/>
      <c r="T28" s="862"/>
      <c r="U28" s="334"/>
      <c r="V28" s="333"/>
      <c r="W28" s="333"/>
      <c r="X28" s="333"/>
      <c r="Z28" s="686"/>
    </row>
    <row r="29" spans="2:28" s="138" customFormat="1" ht="19.5" customHeight="1" x14ac:dyDescent="0.35">
      <c r="B29" s="112"/>
      <c r="C29" s="233"/>
      <c r="D29" s="855"/>
      <c r="E29" s="427" t="s">
        <v>132</v>
      </c>
      <c r="F29" s="915"/>
      <c r="G29" s="915"/>
      <c r="H29" s="915"/>
      <c r="I29" s="915"/>
      <c r="J29" s="182"/>
      <c r="K29" s="480"/>
      <c r="L29" s="183"/>
      <c r="M29" s="480"/>
      <c r="N29" s="482"/>
      <c r="O29" s="480"/>
      <c r="P29" s="482"/>
      <c r="Q29" s="480"/>
      <c r="R29" s="862"/>
      <c r="S29" s="862"/>
      <c r="T29" s="862"/>
      <c r="U29" s="334"/>
      <c r="V29" s="333" t="str">
        <f>IF(D29="ENABLING",CONCATENATE(F29,W29),"")</f>
        <v/>
      </c>
      <c r="W29" s="333" t="s">
        <v>131</v>
      </c>
      <c r="X29" s="333" t="str">
        <f>IF(D29="BIOPHYSICAL",CONCATENATE(F29,Y29),"")</f>
        <v/>
      </c>
      <c r="Y29" s="138" t="s">
        <v>131</v>
      </c>
      <c r="Z29" s="686" t="str">
        <f>CONCATENATE(K29,"/",M29)</f>
        <v>/</v>
      </c>
      <c r="AA29" s="138" t="str">
        <f>CONCATENATE(O29,"/ ",Q29)</f>
        <v xml:space="preserve">/ </v>
      </c>
      <c r="AB29" s="487"/>
    </row>
    <row r="30" spans="2:28" s="138" customFormat="1" ht="13" customHeight="1" x14ac:dyDescent="0.35">
      <c r="B30" s="112"/>
      <c r="C30" s="233"/>
      <c r="D30" s="230" t="str">
        <f>IF(G30=1,"Category is selected, please select intervention"," ")</f>
        <v xml:space="preserve"> </v>
      </c>
      <c r="E30" s="427"/>
      <c r="F30" s="372" t="str">
        <f>IF(ISNUMBER(SEARCH("&gt;",F31)),"Category is selected, please select value","")</f>
        <v/>
      </c>
      <c r="G30" s="184"/>
      <c r="H30" s="184"/>
      <c r="I30" s="185"/>
      <c r="J30" s="186"/>
      <c r="K30" s="481" t="str">
        <f>IF(M31&gt;Q31,"End year cannot be anterior to start year!","")</f>
        <v/>
      </c>
      <c r="L30" s="189"/>
      <c r="M30" s="485"/>
      <c r="N30" s="486"/>
      <c r="O30" s="484"/>
      <c r="P30" s="486"/>
      <c r="Q30" s="485"/>
      <c r="R30" s="862"/>
      <c r="S30" s="862"/>
      <c r="T30" s="862"/>
      <c r="U30" s="334"/>
      <c r="V30" s="333"/>
      <c r="W30" s="333"/>
      <c r="X30" s="333"/>
      <c r="Z30" s="686"/>
    </row>
    <row r="31" spans="2:28" s="138" customFormat="1" ht="19.5" customHeight="1" x14ac:dyDescent="0.35">
      <c r="B31" s="112"/>
      <c r="C31" s="233"/>
      <c r="D31" s="855"/>
      <c r="E31" s="427" t="s">
        <v>133</v>
      </c>
      <c r="F31" s="915"/>
      <c r="G31" s="915"/>
      <c r="H31" s="915"/>
      <c r="I31" s="915"/>
      <c r="J31" s="182"/>
      <c r="K31" s="480"/>
      <c r="L31" s="190"/>
      <c r="M31" s="480"/>
      <c r="N31" s="486"/>
      <c r="O31" s="480"/>
      <c r="P31" s="486"/>
      <c r="Q31" s="480"/>
      <c r="R31" s="862"/>
      <c r="S31" s="862"/>
      <c r="T31" s="862"/>
      <c r="U31" s="334"/>
      <c r="V31" s="333" t="str">
        <f>IF(D31="ENABLING",CONCATENATE(F31,W31),"")</f>
        <v/>
      </c>
      <c r="W31" s="333" t="s">
        <v>131</v>
      </c>
      <c r="X31" s="333" t="str">
        <f>IF(D31="BIOPHYSICAL",CONCATENATE(F31,Y31),"")</f>
        <v/>
      </c>
      <c r="Y31" s="138" t="s">
        <v>131</v>
      </c>
      <c r="Z31" s="686" t="str">
        <f>CONCATENATE(K31,"/",M31)</f>
        <v>/</v>
      </c>
      <c r="AA31" s="138" t="str">
        <f>CONCATENATE(O31,"/ ",Q31)</f>
        <v xml:space="preserve">/ </v>
      </c>
    </row>
    <row r="32" spans="2:28" s="138" customFormat="1" ht="13" customHeight="1" x14ac:dyDescent="0.35">
      <c r="B32" s="112"/>
      <c r="C32" s="233"/>
      <c r="D32" s="230"/>
      <c r="E32" s="427"/>
      <c r="F32" s="372" t="str">
        <f>IF(ISNUMBER(SEARCH("&gt;",F33)),"Category is selected, please select value","")</f>
        <v/>
      </c>
      <c r="G32" s="184"/>
      <c r="H32" s="184"/>
      <c r="I32" s="185"/>
      <c r="J32" s="186"/>
      <c r="K32" s="481" t="str">
        <f>IF(M33&gt;Q33,"End year cannot be anterior to start year!","")</f>
        <v/>
      </c>
      <c r="L32" s="187"/>
      <c r="M32" s="483"/>
      <c r="N32" s="482"/>
      <c r="O32" s="484"/>
      <c r="P32" s="482"/>
      <c r="Q32" s="483"/>
      <c r="R32" s="862"/>
      <c r="S32" s="862"/>
      <c r="T32" s="862"/>
      <c r="U32" s="334"/>
      <c r="V32" s="333"/>
      <c r="W32" s="333"/>
      <c r="X32" s="333"/>
      <c r="Z32" s="686"/>
    </row>
    <row r="33" spans="1:29" s="138" customFormat="1" ht="19.5" customHeight="1" x14ac:dyDescent="0.35">
      <c r="B33" s="112"/>
      <c r="C33" s="233"/>
      <c r="D33" s="855"/>
      <c r="E33" s="427" t="s">
        <v>134</v>
      </c>
      <c r="F33" s="915"/>
      <c r="G33" s="915"/>
      <c r="H33" s="915"/>
      <c r="I33" s="915"/>
      <c r="J33" s="182"/>
      <c r="K33" s="480"/>
      <c r="L33" s="183"/>
      <c r="M33" s="480"/>
      <c r="N33" s="482"/>
      <c r="O33" s="480"/>
      <c r="P33" s="482"/>
      <c r="Q33" s="480"/>
      <c r="R33" s="862"/>
      <c r="S33" s="862"/>
      <c r="T33" s="862"/>
      <c r="U33" s="334"/>
      <c r="V33" s="333" t="str">
        <f>IF(D33="ENABLING",CONCATENATE(F33,W33),"")</f>
        <v/>
      </c>
      <c r="W33" s="333" t="s">
        <v>131</v>
      </c>
      <c r="X33" s="333" t="str">
        <f>IF(D33="BIOPHYSICAL",CONCATENATE(F33,Y33),"")</f>
        <v/>
      </c>
      <c r="Y33" s="138" t="s">
        <v>131</v>
      </c>
      <c r="Z33" s="686" t="str">
        <f>CONCATENATE(K33,"/",M33)</f>
        <v>/</v>
      </c>
      <c r="AA33" s="138" t="str">
        <f>CONCATENATE(O33,"/",Q33)</f>
        <v>/</v>
      </c>
    </row>
    <row r="34" spans="1:29" s="138" customFormat="1" ht="13" customHeight="1" x14ac:dyDescent="0.35">
      <c r="B34" s="112"/>
      <c r="C34" s="233"/>
      <c r="D34" s="230" t="str">
        <f>IF(G34=1,"Category is selected, please select intervention"," ")</f>
        <v xml:space="preserve"> </v>
      </c>
      <c r="E34" s="427"/>
      <c r="F34" s="372" t="str">
        <f>IF(ISNUMBER(SEARCH("&gt;",F35)),"Category is selected, please select value","")</f>
        <v/>
      </c>
      <c r="G34" s="184"/>
      <c r="H34" s="184"/>
      <c r="I34" s="185"/>
      <c r="J34" s="186"/>
      <c r="K34" s="481" t="str">
        <f>IF(M35&gt;Q35,"End year cannot be anterior to start year!","")</f>
        <v/>
      </c>
      <c r="L34" s="189"/>
      <c r="M34" s="485"/>
      <c r="N34" s="486"/>
      <c r="O34" s="484"/>
      <c r="P34" s="486"/>
      <c r="Q34" s="485"/>
      <c r="R34" s="862"/>
      <c r="S34" s="862"/>
      <c r="T34" s="862"/>
      <c r="U34" s="334"/>
      <c r="V34" s="333"/>
      <c r="W34" s="333"/>
      <c r="X34" s="333"/>
      <c r="Z34" s="686"/>
    </row>
    <row r="35" spans="1:29" s="138" customFormat="1" ht="19.5" customHeight="1" x14ac:dyDescent="0.35">
      <c r="B35" s="112"/>
      <c r="C35" s="233"/>
      <c r="D35" s="855"/>
      <c r="E35" s="427" t="s">
        <v>64</v>
      </c>
      <c r="F35" s="915"/>
      <c r="G35" s="915"/>
      <c r="H35" s="915"/>
      <c r="I35" s="915"/>
      <c r="J35" s="182"/>
      <c r="K35" s="480"/>
      <c r="L35" s="190"/>
      <c r="M35" s="480"/>
      <c r="N35" s="486"/>
      <c r="O35" s="480"/>
      <c r="P35" s="486"/>
      <c r="Q35" s="480"/>
      <c r="R35" s="862"/>
      <c r="S35" s="862"/>
      <c r="T35" s="862"/>
      <c r="U35" s="334"/>
      <c r="V35" s="333" t="str">
        <f>IF(D35="ENABLING",CONCATENATE(F35,W35),"")</f>
        <v/>
      </c>
      <c r="W35" s="333" t="s">
        <v>131</v>
      </c>
      <c r="X35" s="333" t="str">
        <f>IF(D35="BIOPHYSICAL",CONCATENATE(F35,Y35),"")</f>
        <v/>
      </c>
      <c r="Y35" s="138" t="s">
        <v>131</v>
      </c>
      <c r="Z35" s="686" t="str">
        <f>CONCATENATE(K35,"/",M35)</f>
        <v>/</v>
      </c>
      <c r="AA35" s="138" t="str">
        <f>CONCATENATE(O35,"/",Q35)</f>
        <v>/</v>
      </c>
    </row>
    <row r="36" spans="1:29" s="138" customFormat="1" ht="15.5" x14ac:dyDescent="0.35">
      <c r="B36" s="112"/>
      <c r="C36" s="233"/>
      <c r="D36" s="230"/>
      <c r="E36" s="177"/>
      <c r="F36" s="372" t="str">
        <f>IF(ISNUMBER(SEARCH("&gt;",F37)),"Category is selected, please select value","")</f>
        <v/>
      </c>
      <c r="G36" s="184"/>
      <c r="H36" s="184"/>
      <c r="I36" s="185" t="str">
        <f>IF(J36=1,"Category is selected, please select intervention"," ")</f>
        <v xml:space="preserve"> </v>
      </c>
      <c r="J36" s="186"/>
      <c r="K36" s="481" t="str">
        <f>IF(M37&gt;Q37,"End year cannot be anterior to start year!","")</f>
        <v/>
      </c>
      <c r="L36" s="189"/>
      <c r="M36" s="485"/>
      <c r="N36" s="486"/>
      <c r="O36" s="484"/>
      <c r="P36" s="486"/>
      <c r="Q36" s="485"/>
      <c r="R36" s="862"/>
      <c r="S36" s="862"/>
      <c r="T36" s="862"/>
      <c r="U36" s="334"/>
      <c r="V36" s="333"/>
      <c r="W36" s="333"/>
      <c r="X36" s="333"/>
      <c r="Z36" s="686"/>
      <c r="AA36"/>
      <c r="AB36"/>
      <c r="AC36"/>
    </row>
    <row r="37" spans="1:29" s="138" customFormat="1" ht="19.5" customHeight="1" x14ac:dyDescent="0.35">
      <c r="B37" s="112"/>
      <c r="C37" s="233"/>
      <c r="D37" s="855"/>
      <c r="E37" s="427" t="s">
        <v>135</v>
      </c>
      <c r="F37" s="915"/>
      <c r="G37" s="915"/>
      <c r="H37" s="915"/>
      <c r="I37" s="915"/>
      <c r="J37" s="182"/>
      <c r="K37" s="480"/>
      <c r="L37" s="190"/>
      <c r="M37" s="480"/>
      <c r="N37" s="486"/>
      <c r="O37" s="480"/>
      <c r="P37" s="486"/>
      <c r="Q37" s="480"/>
      <c r="R37" s="862"/>
      <c r="S37" s="862"/>
      <c r="T37" s="862"/>
      <c r="U37" s="334"/>
      <c r="V37" s="333" t="str">
        <f>IF(D37="ENABLING",CONCATENATE(F37,W37),"")</f>
        <v/>
      </c>
      <c r="W37" s="333" t="s">
        <v>131</v>
      </c>
      <c r="X37" s="333" t="str">
        <f>IF(D37="BIOPHYSICAL",CONCATENATE(F37,Y37),"")</f>
        <v/>
      </c>
      <c r="Y37" s="138" t="s">
        <v>131</v>
      </c>
      <c r="Z37" s="686" t="str">
        <f>CONCATENATE(K37,"/",M37)</f>
        <v>/</v>
      </c>
      <c r="AA37" s="138" t="str">
        <f>CONCATENATE(O37,"/",Q37)</f>
        <v>/</v>
      </c>
      <c r="AB37"/>
      <c r="AC37"/>
    </row>
    <row r="38" spans="1:29" s="138" customFormat="1" ht="16" customHeight="1" x14ac:dyDescent="0.35">
      <c r="B38" s="112"/>
      <c r="C38" s="233"/>
      <c r="D38" s="144"/>
      <c r="E38" s="177"/>
      <c r="F38" s="191"/>
      <c r="G38" s="184"/>
      <c r="H38" s="184"/>
      <c r="I38" s="192"/>
      <c r="J38" s="193"/>
      <c r="K38" s="194"/>
      <c r="L38" s="190"/>
      <c r="M38" s="194"/>
      <c r="N38" s="190"/>
      <c r="O38" s="194"/>
      <c r="P38" s="190"/>
      <c r="Q38" s="194"/>
      <c r="R38" s="862"/>
      <c r="S38" s="862"/>
      <c r="T38" s="862"/>
      <c r="U38" s="334"/>
      <c r="V38" s="333"/>
      <c r="W38" s="333"/>
      <c r="X38" s="333"/>
      <c r="Z38"/>
      <c r="AA38"/>
      <c r="AB38"/>
      <c r="AC38"/>
    </row>
    <row r="39" spans="1:29" s="138" customFormat="1" ht="13" customHeight="1" x14ac:dyDescent="0.35">
      <c r="B39" s="112"/>
      <c r="C39" s="233"/>
      <c r="D39" s="952" t="s">
        <v>136</v>
      </c>
      <c r="E39" s="177"/>
      <c r="F39" s="878"/>
      <c r="G39" s="878"/>
      <c r="H39" s="878"/>
      <c r="I39" s="878"/>
      <c r="J39" s="878"/>
      <c r="K39" s="878"/>
      <c r="L39" s="878"/>
      <c r="M39" s="878"/>
      <c r="N39" s="878"/>
      <c r="O39" s="878"/>
      <c r="P39" s="878"/>
      <c r="Q39" s="878"/>
      <c r="R39" s="862"/>
      <c r="S39" s="862"/>
      <c r="T39" s="862"/>
      <c r="U39" s="334"/>
      <c r="V39" s="335" t="s">
        <v>137</v>
      </c>
      <c r="W39" s="333"/>
      <c r="X39" s="335" t="s">
        <v>138</v>
      </c>
      <c r="Z39"/>
      <c r="AA39"/>
      <c r="AB39"/>
      <c r="AC39"/>
    </row>
    <row r="40" spans="1:29" s="138" customFormat="1" ht="31" customHeight="1" x14ac:dyDescent="0.35">
      <c r="B40" s="112"/>
      <c r="C40" s="233"/>
      <c r="D40" s="952"/>
      <c r="E40" s="177"/>
      <c r="F40" s="878"/>
      <c r="G40" s="878"/>
      <c r="H40" s="878"/>
      <c r="I40" s="878"/>
      <c r="J40" s="878"/>
      <c r="K40" s="878"/>
      <c r="L40" s="878"/>
      <c r="M40" s="878"/>
      <c r="N40" s="878"/>
      <c r="O40" s="878"/>
      <c r="P40" s="878"/>
      <c r="Q40" s="878"/>
      <c r="R40" s="862"/>
      <c r="S40" s="862"/>
      <c r="T40" s="862"/>
      <c r="U40" s="334"/>
      <c r="V40" s="336" t="str">
        <f>CONCATENATE(V27,V29,V31,V33,V35,V37)</f>
        <v/>
      </c>
      <c r="W40" s="336"/>
      <c r="X40" s="336" t="str">
        <f>CONCATENATE(X27,X29,X31,X33,X35,X37)</f>
        <v/>
      </c>
      <c r="Z40"/>
      <c r="AA40"/>
      <c r="AB40"/>
      <c r="AC40"/>
    </row>
    <row r="41" spans="1:29" s="138" customFormat="1" ht="13" customHeight="1" x14ac:dyDescent="0.35">
      <c r="B41" s="112"/>
      <c r="C41" s="233"/>
      <c r="D41" s="224"/>
      <c r="E41" s="183"/>
      <c r="F41" s="878"/>
      <c r="G41" s="878"/>
      <c r="H41" s="878"/>
      <c r="I41" s="878"/>
      <c r="J41" s="878"/>
      <c r="K41" s="878"/>
      <c r="L41" s="878"/>
      <c r="M41" s="878"/>
      <c r="N41" s="878"/>
      <c r="O41" s="878"/>
      <c r="P41" s="878"/>
      <c r="Q41" s="878"/>
      <c r="R41" s="862"/>
      <c r="S41" s="862"/>
      <c r="T41" s="862"/>
      <c r="U41" s="337" t="s">
        <v>139</v>
      </c>
      <c r="V41" s="338" t="str">
        <f>SUBSTITUTE(V40,"       "," ")</f>
        <v/>
      </c>
      <c r="W41" s="337" t="s">
        <v>139</v>
      </c>
      <c r="X41" s="338" t="str">
        <f>SUBSTITUTE(X40,"       "," ")</f>
        <v/>
      </c>
      <c r="Z41"/>
      <c r="AA41"/>
      <c r="AB41"/>
      <c r="AC41"/>
    </row>
    <row r="42" spans="1:29" s="138" customFormat="1" ht="15.5" x14ac:dyDescent="0.35">
      <c r="B42" s="112"/>
      <c r="C42" s="239"/>
      <c r="D42" s="225"/>
      <c r="E42" s="183"/>
      <c r="F42" s="878"/>
      <c r="G42" s="878"/>
      <c r="H42" s="878"/>
      <c r="I42" s="878"/>
      <c r="J42" s="878"/>
      <c r="K42" s="878"/>
      <c r="L42" s="878"/>
      <c r="M42" s="878"/>
      <c r="N42" s="878"/>
      <c r="O42" s="878"/>
      <c r="P42" s="878"/>
      <c r="Q42" s="878"/>
      <c r="R42" s="862"/>
      <c r="S42" s="862"/>
      <c r="T42" s="862"/>
      <c r="U42" s="334"/>
      <c r="V42" s="333"/>
      <c r="W42" s="333"/>
      <c r="X42" s="333"/>
      <c r="Z42"/>
      <c r="AA42"/>
      <c r="AB42"/>
      <c r="AC42"/>
    </row>
    <row r="43" spans="1:29" s="129" customFormat="1" ht="20.25" customHeight="1" thickBot="1" x14ac:dyDescent="0.4">
      <c r="B43" s="130"/>
      <c r="C43" s="237"/>
      <c r="D43" s="221"/>
      <c r="E43" s="131"/>
      <c r="F43" s="132"/>
      <c r="G43" s="132"/>
      <c r="H43" s="132"/>
      <c r="I43" s="132"/>
      <c r="K43" s="134"/>
      <c r="M43" s="134"/>
      <c r="O43" s="134"/>
      <c r="Q43" s="134"/>
      <c r="R43" s="862"/>
      <c r="S43" s="862"/>
      <c r="T43" s="862"/>
      <c r="U43" s="331"/>
      <c r="V43" s="331"/>
      <c r="W43" s="331"/>
      <c r="X43" s="331"/>
      <c r="Z43"/>
      <c r="AA43"/>
      <c r="AB43"/>
      <c r="AC43"/>
    </row>
    <row r="44" spans="1:29" s="166" customFormat="1" ht="36" customHeight="1" thickTop="1" x14ac:dyDescent="0.35">
      <c r="A44" s="135"/>
      <c r="B44" s="123" t="s">
        <v>5</v>
      </c>
      <c r="C44" s="236" t="s">
        <v>15</v>
      </c>
      <c r="D44" s="124" t="s">
        <v>140</v>
      </c>
      <c r="E44" s="124"/>
      <c r="F44" s="135"/>
      <c r="G44" s="149"/>
      <c r="H44" s="149"/>
      <c r="I44" s="135"/>
      <c r="J44" s="135"/>
      <c r="K44" s="135"/>
      <c r="L44" s="135"/>
      <c r="M44" s="135"/>
      <c r="N44" s="135"/>
      <c r="O44" s="135"/>
      <c r="P44" s="135"/>
      <c r="Q44" s="135"/>
      <c r="R44" s="135"/>
      <c r="S44" s="135"/>
      <c r="T44" s="135"/>
      <c r="U44" s="339"/>
      <c r="V44" s="339"/>
      <c r="W44" s="339"/>
      <c r="X44" s="339"/>
      <c r="Z44"/>
      <c r="AA44"/>
      <c r="AB44"/>
      <c r="AC44"/>
    </row>
    <row r="45" spans="1:29" s="248" customFormat="1" ht="109" customHeight="1" x14ac:dyDescent="0.35">
      <c r="A45" s="138"/>
      <c r="B45" s="115"/>
      <c r="C45" s="241"/>
      <c r="D45" s="902" t="s">
        <v>141</v>
      </c>
      <c r="E45" s="902"/>
      <c r="F45" s="902"/>
      <c r="G45" s="902"/>
      <c r="H45" s="902"/>
      <c r="I45" s="902"/>
      <c r="J45" s="902"/>
      <c r="K45" s="902"/>
      <c r="L45" s="902"/>
      <c r="M45" s="902"/>
      <c r="N45" s="138"/>
      <c r="O45" s="143"/>
      <c r="P45" s="138"/>
      <c r="Q45" s="143"/>
      <c r="R45" s="143"/>
      <c r="S45" s="143"/>
      <c r="T45" s="138"/>
      <c r="U45" s="339"/>
      <c r="V45" s="339"/>
      <c r="W45" s="339"/>
      <c r="X45" s="339"/>
      <c r="Z45"/>
      <c r="AA45"/>
      <c r="AB45"/>
      <c r="AC45"/>
    </row>
    <row r="46" spans="1:29" s="129" customFormat="1" ht="12" customHeight="1" thickBot="1" x14ac:dyDescent="0.4">
      <c r="A46" s="138"/>
      <c r="B46" s="115"/>
      <c r="C46" s="241"/>
      <c r="D46" s="848"/>
      <c r="E46" s="848"/>
      <c r="F46" s="294" t="s">
        <v>24</v>
      </c>
      <c r="G46" s="848"/>
      <c r="H46" s="293"/>
      <c r="I46" s="141"/>
      <c r="J46" s="135"/>
      <c r="K46" s="135"/>
      <c r="L46" s="135"/>
      <c r="M46" s="135"/>
      <c r="N46" s="138"/>
      <c r="O46" s="143"/>
      <c r="P46" s="138"/>
      <c r="Q46" s="143"/>
      <c r="R46" s="143"/>
      <c r="S46" s="143"/>
      <c r="T46" s="138"/>
      <c r="U46" s="331"/>
      <c r="V46" s="331"/>
      <c r="W46" s="331"/>
      <c r="X46" s="331"/>
      <c r="Z46"/>
      <c r="AA46"/>
      <c r="AB46"/>
      <c r="AC46"/>
    </row>
    <row r="47" spans="1:29" s="166" customFormat="1" ht="19.5" customHeight="1" thickTop="1" x14ac:dyDescent="0.35">
      <c r="A47" s="138"/>
      <c r="B47" s="115"/>
      <c r="C47" s="241"/>
      <c r="D47" s="844"/>
      <c r="E47" s="848"/>
      <c r="F47" s="903"/>
      <c r="G47" s="904"/>
      <c r="H47" s="904"/>
      <c r="I47" s="904"/>
      <c r="J47" s="904"/>
      <c r="K47" s="904"/>
      <c r="L47" s="904"/>
      <c r="M47" s="905"/>
      <c r="N47" s="138"/>
      <c r="O47" s="143"/>
      <c r="P47" s="138"/>
      <c r="Q47" s="143"/>
      <c r="R47" s="143"/>
      <c r="S47" s="143"/>
      <c r="T47" s="138"/>
      <c r="U47" s="339"/>
      <c r="V47" s="339"/>
      <c r="W47" s="339"/>
      <c r="X47" s="339"/>
      <c r="Z47"/>
      <c r="AA47"/>
      <c r="AB47"/>
      <c r="AC47"/>
    </row>
    <row r="48" spans="1:29" s="166" customFormat="1" ht="19.5" customHeight="1" x14ac:dyDescent="0.35">
      <c r="A48" s="138"/>
      <c r="B48" s="115"/>
      <c r="C48" s="241"/>
      <c r="D48" s="848"/>
      <c r="E48" s="848"/>
      <c r="F48" s="906"/>
      <c r="G48" s="907"/>
      <c r="H48" s="907"/>
      <c r="I48" s="907"/>
      <c r="J48" s="907"/>
      <c r="K48" s="907"/>
      <c r="L48" s="907"/>
      <c r="M48" s="908"/>
      <c r="N48" s="138"/>
      <c r="O48" s="143"/>
      <c r="P48" s="138"/>
      <c r="Q48" s="143"/>
      <c r="R48" s="143"/>
      <c r="S48" s="143"/>
      <c r="T48" s="138"/>
      <c r="U48" s="339"/>
      <c r="V48" s="339"/>
      <c r="W48" s="339"/>
      <c r="X48" s="339"/>
      <c r="Z48"/>
      <c r="AA48"/>
      <c r="AB48"/>
      <c r="AC48"/>
    </row>
    <row r="49" spans="1:29" s="135" customFormat="1" ht="19.5" customHeight="1" x14ac:dyDescent="0.35">
      <c r="A49" s="138"/>
      <c r="B49" s="115"/>
      <c r="C49" s="241"/>
      <c r="D49" s="138"/>
      <c r="E49" s="119"/>
      <c r="F49" s="909"/>
      <c r="G49" s="910"/>
      <c r="H49" s="910"/>
      <c r="I49" s="910"/>
      <c r="J49" s="910"/>
      <c r="K49" s="910"/>
      <c r="L49" s="910"/>
      <c r="M49" s="911"/>
      <c r="N49" s="138"/>
      <c r="O49" s="143"/>
      <c r="P49" s="138"/>
      <c r="Q49" s="143"/>
      <c r="R49" s="143"/>
      <c r="S49" s="143"/>
      <c r="T49" s="138"/>
      <c r="U49" s="340"/>
      <c r="V49" s="340"/>
      <c r="W49" s="340"/>
      <c r="X49" s="340"/>
      <c r="Z49"/>
      <c r="AA49"/>
      <c r="AB49"/>
      <c r="AC49"/>
    </row>
    <row r="50" spans="1:29" s="129" customFormat="1" ht="20.25" customHeight="1" thickBot="1" x14ac:dyDescent="0.4">
      <c r="B50" s="120"/>
      <c r="C50" s="246"/>
      <c r="D50" s="206"/>
      <c r="E50" s="207"/>
      <c r="F50" s="209"/>
      <c r="G50" s="209"/>
      <c r="H50" s="209"/>
      <c r="I50" s="209"/>
      <c r="K50" s="134"/>
      <c r="M50" s="134"/>
      <c r="O50" s="134"/>
      <c r="Q50" s="134"/>
      <c r="R50" s="134"/>
      <c r="S50" s="134"/>
      <c r="U50" s="331"/>
      <c r="V50" s="331"/>
      <c r="W50" s="331"/>
      <c r="X50" s="331"/>
      <c r="Z50"/>
      <c r="AA50"/>
      <c r="AB50"/>
      <c r="AC50"/>
    </row>
    <row r="51" spans="1:29" s="97" customFormat="1" ht="36" customHeight="1" thickTop="1" x14ac:dyDescent="0.35">
      <c r="A51" s="211"/>
      <c r="B51" s="172"/>
      <c r="C51" s="242" t="s">
        <v>142</v>
      </c>
      <c r="D51" s="353" t="s">
        <v>143</v>
      </c>
      <c r="E51" s="171"/>
      <c r="F51" s="214"/>
      <c r="G51" s="215"/>
      <c r="H51" s="215"/>
      <c r="I51" s="215"/>
      <c r="J51" s="211"/>
      <c r="K51" s="212"/>
      <c r="L51" s="211"/>
      <c r="M51" s="212"/>
      <c r="N51" s="211"/>
      <c r="O51" s="212"/>
      <c r="P51" s="211"/>
      <c r="Q51" s="212"/>
      <c r="R51" s="212"/>
      <c r="S51" s="212"/>
      <c r="T51" s="211"/>
      <c r="U51" s="341"/>
      <c r="V51" s="341"/>
      <c r="W51" s="341"/>
      <c r="X51" s="341"/>
      <c r="Y51" s="96"/>
      <c r="Z51"/>
      <c r="AA51"/>
      <c r="AB51"/>
      <c r="AC51"/>
    </row>
    <row r="52" spans="1:29" s="99" customFormat="1" ht="36" customHeight="1" x14ac:dyDescent="0.35">
      <c r="A52" s="138"/>
      <c r="B52" s="768" t="s">
        <v>5</v>
      </c>
      <c r="C52" s="241" t="s">
        <v>17</v>
      </c>
      <c r="D52" s="154" t="s">
        <v>144</v>
      </c>
      <c r="E52" s="119"/>
      <c r="F52" s="141"/>
      <c r="G52" s="198"/>
      <c r="H52" s="198"/>
      <c r="I52" s="198"/>
      <c r="J52" s="138"/>
      <c r="K52" s="143"/>
      <c r="L52" s="138"/>
      <c r="M52" s="143"/>
      <c r="N52" s="138"/>
      <c r="O52" s="143"/>
      <c r="P52" s="138"/>
      <c r="Q52" s="143"/>
      <c r="R52" s="143"/>
      <c r="S52" s="143"/>
      <c r="T52" s="138"/>
      <c r="U52" s="342"/>
      <c r="V52" s="342"/>
      <c r="W52" s="342"/>
      <c r="X52" s="342"/>
      <c r="Y52" s="98"/>
      <c r="Z52"/>
      <c r="AA52"/>
      <c r="AB52"/>
      <c r="AC52"/>
    </row>
    <row r="53" spans="1:29" s="159" customFormat="1" ht="204" customHeight="1" x14ac:dyDescent="0.35">
      <c r="A53" s="191"/>
      <c r="B53" s="369"/>
      <c r="C53" s="370"/>
      <c r="D53" s="885" t="s">
        <v>145</v>
      </c>
      <c r="E53" s="885"/>
      <c r="F53" s="885"/>
      <c r="G53" s="885"/>
      <c r="H53" s="885"/>
      <c r="I53" s="885"/>
      <c r="J53" s="885"/>
      <c r="K53" s="885"/>
      <c r="L53" s="885"/>
      <c r="M53" s="885"/>
      <c r="N53" s="885"/>
      <c r="O53" s="885"/>
      <c r="P53" s="191"/>
      <c r="Q53" s="191"/>
      <c r="R53" s="191"/>
      <c r="S53" s="191"/>
      <c r="T53" s="191"/>
      <c r="U53" s="343" t="str">
        <f>CONCATENATE(U54,W54,S57,U57,S58,U58,S60)</f>
        <v xml:space="preserve">; ; ; </v>
      </c>
      <c r="V53" s="343"/>
      <c r="W53" s="343"/>
      <c r="X53" s="328"/>
      <c r="Y53" s="158"/>
      <c r="Z53"/>
      <c r="AA53"/>
      <c r="AB53"/>
      <c r="AC53"/>
    </row>
    <row r="54" spans="1:29" s="159" customFormat="1" ht="18" customHeight="1" x14ac:dyDescent="0.35">
      <c r="A54" s="138"/>
      <c r="B54" s="115"/>
      <c r="C54" s="651"/>
      <c r="D54" s="832" t="s">
        <v>146</v>
      </c>
      <c r="E54" s="769"/>
      <c r="F54" s="785" t="s">
        <v>147</v>
      </c>
      <c r="G54" s="834"/>
      <c r="H54" s="769"/>
      <c r="I54" s="769"/>
      <c r="J54" s="769"/>
      <c r="K54" s="769"/>
      <c r="L54" s="769"/>
      <c r="M54" s="769"/>
      <c r="N54" s="783"/>
      <c r="O54" s="862"/>
      <c r="P54" s="652"/>
      <c r="Q54" s="652"/>
      <c r="R54" s="652"/>
      <c r="S54" s="652"/>
      <c r="T54" s="652"/>
      <c r="U54" s="344" t="str">
        <f>IF(G297="X",D297,"")</f>
        <v/>
      </c>
      <c r="V54" s="343"/>
      <c r="W54" s="343" t="s">
        <v>52</v>
      </c>
      <c r="X54" s="328"/>
      <c r="Y54" s="158"/>
      <c r="Z54"/>
      <c r="AA54"/>
      <c r="AB54"/>
      <c r="AC54"/>
    </row>
    <row r="55" spans="1:29" s="119" customFormat="1" ht="19.5" customHeight="1" x14ac:dyDescent="0.35">
      <c r="A55" s="138"/>
      <c r="B55" s="115"/>
      <c r="C55" s="651"/>
      <c r="D55" s="811"/>
      <c r="E55" s="811"/>
      <c r="H55" s="811"/>
      <c r="I55" s="811"/>
      <c r="J55" s="811"/>
      <c r="K55" s="812"/>
      <c r="L55" s="813"/>
      <c r="M55" s="652"/>
      <c r="N55" s="652"/>
      <c r="O55" s="652"/>
      <c r="P55" s="652"/>
      <c r="Q55" s="652"/>
      <c r="R55" s="799"/>
      <c r="S55" s="799"/>
      <c r="T55" s="799"/>
      <c r="W55" s="80"/>
      <c r="X55" s="80"/>
      <c r="Y55" s="80"/>
      <c r="Z55" s="80"/>
    </row>
    <row r="56" spans="1:29" s="119" customFormat="1" ht="19.5" customHeight="1" x14ac:dyDescent="0.35">
      <c r="A56" s="138"/>
      <c r="B56" s="115"/>
      <c r="C56" s="379" t="s">
        <v>148</v>
      </c>
      <c r="D56" s="830" t="s">
        <v>149</v>
      </c>
      <c r="E56" s="811"/>
      <c r="H56" s="811"/>
      <c r="I56" s="811"/>
      <c r="J56" s="811"/>
      <c r="K56" s="812"/>
      <c r="L56" s="813"/>
      <c r="M56" s="652"/>
      <c r="N56" s="652"/>
      <c r="O56" s="652"/>
      <c r="P56" s="652"/>
      <c r="Q56" s="652"/>
      <c r="R56" s="799"/>
      <c r="S56" s="799"/>
      <c r="T56" s="799"/>
      <c r="W56" s="80"/>
      <c r="X56" s="80"/>
      <c r="Y56" s="80"/>
      <c r="Z56" s="80"/>
    </row>
    <row r="57" spans="1:29" s="159" customFormat="1" ht="41.15" customHeight="1" x14ac:dyDescent="0.35">
      <c r="A57" s="138"/>
      <c r="B57" s="115"/>
      <c r="C57" s="862"/>
      <c r="D57" s="831" t="s">
        <v>150</v>
      </c>
      <c r="E57" s="862"/>
      <c r="F57" s="783" t="s">
        <v>151</v>
      </c>
      <c r="G57" s="862"/>
      <c r="H57" s="888" t="s">
        <v>152</v>
      </c>
      <c r="I57" s="888"/>
      <c r="J57" s="119"/>
      <c r="K57" s="849" t="s">
        <v>153</v>
      </c>
      <c r="L57" s="862"/>
      <c r="M57" s="828" t="s">
        <v>154</v>
      </c>
      <c r="N57" s="862"/>
      <c r="O57" s="712" t="s">
        <v>155</v>
      </c>
      <c r="P57" s="663"/>
      <c r="Q57" s="862"/>
      <c r="R57" s="958"/>
      <c r="S57" s="958"/>
      <c r="T57" s="862"/>
      <c r="U57" s="343" t="s">
        <v>52</v>
      </c>
      <c r="V57" s="328"/>
      <c r="W57" s="158"/>
      <c r="X57"/>
      <c r="Y57"/>
      <c r="Z57"/>
      <c r="AA57"/>
    </row>
    <row r="58" spans="1:29" s="159" customFormat="1" ht="19.5" customHeight="1" x14ac:dyDescent="0.35">
      <c r="A58" s="138"/>
      <c r="B58" s="115"/>
      <c r="C58" s="662" t="s">
        <v>59</v>
      </c>
      <c r="D58" s="855"/>
      <c r="E58" s="862"/>
      <c r="F58" s="711"/>
      <c r="G58" s="862"/>
      <c r="H58" s="886"/>
      <c r="I58" s="887"/>
      <c r="J58" s="119"/>
      <c r="K58" s="855"/>
      <c r="L58" s="862"/>
      <c r="M58" s="829"/>
      <c r="N58" s="924">
        <f>K58*M58</f>
        <v>0</v>
      </c>
      <c r="O58" s="924"/>
      <c r="P58" s="119"/>
      <c r="Q58" s="854">
        <f>$G$54</f>
        <v>0</v>
      </c>
      <c r="R58" s="956"/>
      <c r="S58" s="956"/>
      <c r="T58" s="862"/>
      <c r="U58" s="343" t="s">
        <v>52</v>
      </c>
      <c r="V58" s="328"/>
      <c r="W58" s="158"/>
      <c r="X58"/>
      <c r="Y58"/>
      <c r="Z58"/>
      <c r="AA58"/>
    </row>
    <row r="59" spans="1:29" s="475" customFormat="1" ht="11.15" customHeight="1" x14ac:dyDescent="0.35">
      <c r="A59" s="166"/>
      <c r="B59" s="472"/>
      <c r="C59" s="801"/>
      <c r="D59" s="802"/>
      <c r="E59" s="803"/>
      <c r="F59" s="862"/>
      <c r="G59" s="862"/>
      <c r="H59" s="804"/>
      <c r="K59" s="804"/>
      <c r="L59" s="862"/>
      <c r="N59" s="803"/>
      <c r="O59" s="796"/>
      <c r="Q59" s="854"/>
      <c r="R59" s="957"/>
      <c r="S59" s="957"/>
      <c r="T59" s="803"/>
      <c r="U59" s="805"/>
      <c r="X59" s="806"/>
      <c r="Y59" s="806"/>
      <c r="Z59" s="806"/>
      <c r="AA59" s="806"/>
    </row>
    <row r="60" spans="1:29" s="159" customFormat="1" ht="19.5" customHeight="1" x14ac:dyDescent="0.35">
      <c r="A60" s="138"/>
      <c r="B60" s="115"/>
      <c r="C60" s="662" t="s">
        <v>60</v>
      </c>
      <c r="D60" s="855"/>
      <c r="E60" s="862"/>
      <c r="F60" s="711"/>
      <c r="G60" s="862"/>
      <c r="H60" s="886"/>
      <c r="I60" s="887"/>
      <c r="J60" s="119"/>
      <c r="K60" s="855"/>
      <c r="L60" s="862"/>
      <c r="M60" s="829"/>
      <c r="N60" s="923">
        <f>K60*M60</f>
        <v>0</v>
      </c>
      <c r="O60" s="923"/>
      <c r="P60" s="119"/>
      <c r="Q60" s="854">
        <f>$G$54</f>
        <v>0</v>
      </c>
      <c r="R60" s="956"/>
      <c r="S60" s="956"/>
      <c r="T60" s="862"/>
      <c r="U60" s="343"/>
      <c r="V60" s="328"/>
      <c r="W60" s="158"/>
      <c r="X60"/>
      <c r="Y60"/>
      <c r="Z60"/>
      <c r="AA60"/>
    </row>
    <row r="61" spans="1:29" s="475" customFormat="1" ht="11.15" customHeight="1" x14ac:dyDescent="0.35">
      <c r="A61" s="166"/>
      <c r="B61" s="472"/>
      <c r="C61" s="801"/>
      <c r="D61" s="802"/>
      <c r="E61" s="803"/>
      <c r="F61" s="862"/>
      <c r="G61" s="862"/>
      <c r="H61" s="804"/>
      <c r="K61" s="804"/>
      <c r="L61" s="862"/>
      <c r="N61" s="803"/>
      <c r="O61" s="660"/>
      <c r="Q61" s="854"/>
      <c r="R61" s="957"/>
      <c r="S61" s="957"/>
      <c r="T61" s="803"/>
      <c r="U61" s="805"/>
      <c r="X61" s="806"/>
      <c r="Y61" s="806"/>
      <c r="Z61" s="806"/>
      <c r="AA61" s="806"/>
    </row>
    <row r="62" spans="1:29" s="159" customFormat="1" ht="19.5" customHeight="1" x14ac:dyDescent="0.35">
      <c r="A62" s="138"/>
      <c r="B62" s="115"/>
      <c r="C62" s="662" t="s">
        <v>61</v>
      </c>
      <c r="D62" s="855"/>
      <c r="E62" s="862"/>
      <c r="F62" s="711"/>
      <c r="G62" s="862"/>
      <c r="H62" s="886"/>
      <c r="I62" s="887"/>
      <c r="J62" s="119"/>
      <c r="K62" s="855"/>
      <c r="L62" s="862"/>
      <c r="M62" s="829"/>
      <c r="N62" s="923">
        <f>K62*M62</f>
        <v>0</v>
      </c>
      <c r="O62" s="923"/>
      <c r="P62" s="119"/>
      <c r="Q62" s="854">
        <f>$G$54</f>
        <v>0</v>
      </c>
      <c r="R62" s="956"/>
      <c r="S62" s="956"/>
      <c r="T62" s="862"/>
      <c r="U62" s="343"/>
      <c r="V62" s="328"/>
      <c r="W62" s="158"/>
      <c r="X62"/>
      <c r="Y62"/>
      <c r="Z62"/>
      <c r="AA62"/>
    </row>
    <row r="63" spans="1:29" s="475" customFormat="1" ht="11.15" customHeight="1" x14ac:dyDescent="0.35">
      <c r="A63" s="166"/>
      <c r="B63" s="472"/>
      <c r="C63" s="801"/>
      <c r="D63" s="802"/>
      <c r="E63" s="803"/>
      <c r="F63" s="862"/>
      <c r="G63" s="862"/>
      <c r="H63" s="804"/>
      <c r="K63" s="804"/>
      <c r="L63" s="862"/>
      <c r="N63" s="803"/>
      <c r="O63" s="660"/>
      <c r="Q63" s="854"/>
      <c r="R63" s="957"/>
      <c r="S63" s="957"/>
      <c r="T63" s="803"/>
      <c r="U63" s="805"/>
      <c r="X63" s="806"/>
      <c r="Y63" s="806"/>
      <c r="Z63" s="806"/>
      <c r="AA63" s="806"/>
    </row>
    <row r="64" spans="1:29" s="159" customFormat="1" ht="19.5" customHeight="1" x14ac:dyDescent="0.35">
      <c r="A64" s="138"/>
      <c r="B64" s="115"/>
      <c r="C64" s="662" t="s">
        <v>62</v>
      </c>
      <c r="D64" s="855"/>
      <c r="E64" s="862"/>
      <c r="F64" s="711"/>
      <c r="G64" s="862"/>
      <c r="H64" s="886"/>
      <c r="I64" s="887"/>
      <c r="J64" s="119"/>
      <c r="K64" s="855"/>
      <c r="L64" s="862"/>
      <c r="M64" s="829"/>
      <c r="N64" s="923">
        <f>K64*M64</f>
        <v>0</v>
      </c>
      <c r="O64" s="923"/>
      <c r="P64" s="119"/>
      <c r="Q64" s="854">
        <f>$G$54</f>
        <v>0</v>
      </c>
      <c r="R64" s="956"/>
      <c r="S64" s="956"/>
      <c r="T64" s="862"/>
      <c r="U64" s="343" t="s">
        <v>52</v>
      </c>
      <c r="V64" s="328"/>
      <c r="W64" s="158"/>
      <c r="X64"/>
      <c r="Y64"/>
      <c r="Z64"/>
      <c r="AA64"/>
    </row>
    <row r="65" spans="1:32" s="475" customFormat="1" ht="11.15" customHeight="1" x14ac:dyDescent="0.35">
      <c r="A65" s="166"/>
      <c r="B65" s="472"/>
      <c r="C65" s="801"/>
      <c r="D65" s="802"/>
      <c r="E65" s="803"/>
      <c r="F65" s="783"/>
      <c r="G65" s="862"/>
      <c r="H65" s="804"/>
      <c r="K65" s="804"/>
      <c r="L65" s="862"/>
      <c r="N65" s="803"/>
      <c r="O65" s="660"/>
      <c r="Q65" s="854"/>
      <c r="R65" s="957"/>
      <c r="S65" s="957"/>
      <c r="T65" s="803"/>
      <c r="U65" s="805"/>
      <c r="X65" s="806"/>
      <c r="Y65" s="806"/>
      <c r="Z65" s="806"/>
      <c r="AA65" s="806"/>
    </row>
    <row r="66" spans="1:32" s="159" customFormat="1" ht="19.5" customHeight="1" x14ac:dyDescent="0.35">
      <c r="A66" s="138"/>
      <c r="B66" s="115"/>
      <c r="C66" s="662" t="s">
        <v>64</v>
      </c>
      <c r="D66" s="855"/>
      <c r="E66" s="862"/>
      <c r="F66" s="711"/>
      <c r="G66" s="862"/>
      <c r="H66" s="886"/>
      <c r="I66" s="887"/>
      <c r="J66" s="119"/>
      <c r="K66" s="855"/>
      <c r="L66" s="862"/>
      <c r="M66" s="829"/>
      <c r="N66" s="923">
        <f>K66*M66</f>
        <v>0</v>
      </c>
      <c r="O66" s="923"/>
      <c r="P66" s="119"/>
      <c r="Q66" s="854">
        <f>$G$54</f>
        <v>0</v>
      </c>
      <c r="R66" s="956"/>
      <c r="S66" s="956"/>
      <c r="T66" s="862"/>
      <c r="U66" s="343" t="s">
        <v>52</v>
      </c>
      <c r="V66" s="328"/>
      <c r="W66" s="158"/>
      <c r="X66"/>
      <c r="Y66"/>
      <c r="Z66"/>
      <c r="AA66"/>
    </row>
    <row r="67" spans="1:32" s="119" customFormat="1" ht="24" customHeight="1" x14ac:dyDescent="0.35">
      <c r="A67" s="138"/>
      <c r="B67" s="115"/>
      <c r="C67" s="798"/>
      <c r="D67" s="810" t="s">
        <v>156</v>
      </c>
      <c r="E67" s="799"/>
      <c r="F67" s="862"/>
      <c r="G67" s="862"/>
      <c r="H67" s="808"/>
      <c r="K67" s="808"/>
      <c r="L67" s="862"/>
      <c r="N67" s="799"/>
      <c r="O67" s="799"/>
      <c r="Q67" s="854"/>
      <c r="R67" s="957"/>
      <c r="S67" s="957"/>
      <c r="T67" s="799"/>
      <c r="U67" s="800" t="s">
        <v>52</v>
      </c>
      <c r="X67" s="80"/>
      <c r="Y67" s="80"/>
      <c r="Z67" s="80"/>
      <c r="AA67" s="80"/>
    </row>
    <row r="68" spans="1:32" s="159" customFormat="1" ht="19.5" customHeight="1" x14ac:dyDescent="0.35">
      <c r="A68" s="138"/>
      <c r="B68" s="115"/>
      <c r="C68" s="662" t="s">
        <v>135</v>
      </c>
      <c r="D68" s="855"/>
      <c r="E68" s="862"/>
      <c r="F68" s="711"/>
      <c r="G68" s="862"/>
      <c r="H68" s="886"/>
      <c r="I68" s="887"/>
      <c r="J68" s="119"/>
      <c r="K68" s="855"/>
      <c r="L68" s="862"/>
      <c r="M68" s="829"/>
      <c r="N68" s="923">
        <f>K68*M68</f>
        <v>0</v>
      </c>
      <c r="O68" s="923"/>
      <c r="P68" s="119"/>
      <c r="Q68" s="854">
        <f>$G$54</f>
        <v>0</v>
      </c>
      <c r="R68" s="956"/>
      <c r="S68" s="956"/>
      <c r="T68" s="862"/>
      <c r="U68" s="343" t="s">
        <v>52</v>
      </c>
      <c r="V68" s="328"/>
      <c r="W68" s="158"/>
      <c r="X68"/>
      <c r="Y68"/>
      <c r="Z68"/>
      <c r="AA68"/>
    </row>
    <row r="69" spans="1:32" s="475" customFormat="1" ht="11.15" customHeight="1" x14ac:dyDescent="0.35">
      <c r="A69" s="166"/>
      <c r="B69" s="472"/>
      <c r="C69" s="801"/>
      <c r="D69" s="807"/>
      <c r="E69" s="803"/>
      <c r="F69" s="862"/>
      <c r="G69" s="862"/>
      <c r="H69" s="804"/>
      <c r="K69" s="804"/>
      <c r="L69" s="862"/>
      <c r="N69" s="803"/>
      <c r="O69" s="660"/>
      <c r="Q69" s="854"/>
      <c r="R69" s="957"/>
      <c r="S69" s="957"/>
      <c r="T69" s="803"/>
      <c r="U69" s="805"/>
      <c r="X69" s="806"/>
      <c r="Y69" s="806"/>
      <c r="Z69" s="806"/>
      <c r="AA69" s="806"/>
    </row>
    <row r="70" spans="1:32" s="159" customFormat="1" ht="19.5" customHeight="1" x14ac:dyDescent="0.35">
      <c r="A70" s="138"/>
      <c r="B70" s="115"/>
      <c r="C70" s="662" t="s">
        <v>157</v>
      </c>
      <c r="D70" s="855"/>
      <c r="E70" s="862"/>
      <c r="F70" s="711"/>
      <c r="G70" s="862"/>
      <c r="H70" s="886"/>
      <c r="I70" s="887"/>
      <c r="J70" s="119"/>
      <c r="K70" s="855"/>
      <c r="L70" s="862"/>
      <c r="M70" s="829"/>
      <c r="N70" s="923">
        <f>K70*M70</f>
        <v>0</v>
      </c>
      <c r="O70" s="923"/>
      <c r="P70" s="119"/>
      <c r="Q70" s="854">
        <f>$G$54</f>
        <v>0</v>
      </c>
      <c r="R70" s="956"/>
      <c r="S70" s="956"/>
      <c r="T70" s="862"/>
      <c r="U70" s="343" t="s">
        <v>52</v>
      </c>
      <c r="V70" s="328"/>
      <c r="W70" s="158"/>
      <c r="X70"/>
      <c r="Y70"/>
      <c r="Z70"/>
      <c r="AA70"/>
    </row>
    <row r="71" spans="1:32" s="159" customFormat="1" ht="18.649999999999999" customHeight="1" x14ac:dyDescent="0.35">
      <c r="A71" s="862"/>
      <c r="B71" s="862"/>
      <c r="C71" s="862"/>
      <c r="D71" s="862"/>
      <c r="E71" s="862"/>
      <c r="F71" s="862"/>
      <c r="G71" s="862"/>
      <c r="H71" s="862"/>
      <c r="I71" s="862"/>
      <c r="J71" s="862"/>
      <c r="K71" s="862"/>
      <c r="L71" s="862"/>
      <c r="M71" s="862"/>
      <c r="N71" s="862"/>
      <c r="O71" s="862"/>
      <c r="P71" s="862"/>
      <c r="Q71" s="862"/>
      <c r="R71" s="862"/>
      <c r="S71" s="862"/>
      <c r="T71" s="862"/>
      <c r="U71" s="344" t="str">
        <f>IF(G307="X",D307,"")</f>
        <v/>
      </c>
      <c r="V71" s="343"/>
      <c r="W71" s="343"/>
      <c r="X71" s="328"/>
      <c r="Y71" s="158"/>
      <c r="Z71"/>
      <c r="AA71"/>
      <c r="AB71"/>
      <c r="AC71"/>
    </row>
    <row r="72" spans="1:32" s="129" customFormat="1" ht="25" customHeight="1" thickBot="1" x14ac:dyDescent="0.4">
      <c r="A72" s="138"/>
      <c r="B72" s="115"/>
      <c r="C72" s="382"/>
      <c r="D72" s="938" t="s">
        <v>158</v>
      </c>
      <c r="E72" s="938"/>
      <c r="F72" s="938"/>
      <c r="G72" s="938"/>
      <c r="H72" s="938"/>
      <c r="I72" s="938"/>
      <c r="J72" s="862"/>
      <c r="K72" s="862"/>
      <c r="L72" s="862"/>
      <c r="M72" s="862"/>
      <c r="N72" s="862"/>
      <c r="O72" s="862"/>
      <c r="P72" s="862"/>
      <c r="Q72" s="862"/>
      <c r="R72" s="862"/>
      <c r="S72" s="862"/>
      <c r="T72" s="380"/>
      <c r="U72" s="331"/>
      <c r="V72" s="331"/>
      <c r="W72" s="331"/>
      <c r="X72" s="331"/>
      <c r="Z72"/>
      <c r="AA72"/>
      <c r="AB72"/>
      <c r="AC72"/>
    </row>
    <row r="73" spans="1:32" s="97" customFormat="1" ht="53.15" customHeight="1" thickTop="1" x14ac:dyDescent="0.35">
      <c r="A73" s="138"/>
      <c r="B73" s="115"/>
      <c r="C73" s="382"/>
      <c r="D73" s="865"/>
      <c r="E73" s="899"/>
      <c r="F73" s="899"/>
      <c r="G73" s="899"/>
      <c r="H73" s="899"/>
      <c r="I73" s="899"/>
      <c r="J73" s="899"/>
      <c r="K73" s="899"/>
      <c r="L73" s="899"/>
      <c r="M73" s="899"/>
      <c r="N73" s="899"/>
      <c r="O73" s="899"/>
      <c r="P73" s="899"/>
      <c r="Q73" s="866"/>
      <c r="R73" s="862"/>
      <c r="S73" s="862"/>
      <c r="T73" s="380"/>
      <c r="U73" s="341"/>
      <c r="V73" s="341"/>
      <c r="W73" s="341"/>
      <c r="X73" s="341"/>
      <c r="Y73" s="96"/>
      <c r="Z73"/>
      <c r="AA73"/>
      <c r="AB73"/>
      <c r="AC73"/>
    </row>
    <row r="74" spans="1:32" s="159" customFormat="1" ht="82" customHeight="1" x14ac:dyDescent="0.35">
      <c r="A74" s="862"/>
      <c r="B74" s="862"/>
      <c r="C74" s="862"/>
      <c r="D74" s="885" t="s">
        <v>159</v>
      </c>
      <c r="E74" s="885"/>
      <c r="F74" s="885"/>
      <c r="G74" s="885"/>
      <c r="H74" s="885"/>
      <c r="I74" s="885"/>
      <c r="J74" s="885"/>
      <c r="K74" s="885"/>
      <c r="L74" s="885"/>
      <c r="M74" s="885"/>
      <c r="N74" s="862"/>
      <c r="O74" s="862"/>
      <c r="P74" s="862"/>
      <c r="Q74" s="862"/>
      <c r="R74" s="889" t="s">
        <v>160</v>
      </c>
      <c r="S74" s="889"/>
      <c r="T74" s="862"/>
      <c r="U74" s="344"/>
      <c r="V74" s="343"/>
      <c r="W74" s="343"/>
      <c r="X74" s="328"/>
      <c r="Y74" s="158"/>
      <c r="Z74"/>
      <c r="AA74"/>
      <c r="AB74"/>
      <c r="AC74"/>
    </row>
    <row r="75" spans="1:32" s="159" customFormat="1" ht="28" customHeight="1" x14ac:dyDescent="0.35">
      <c r="A75" s="862"/>
      <c r="B75" s="862"/>
      <c r="C75" s="862"/>
      <c r="D75" s="849" t="s">
        <v>161</v>
      </c>
      <c r="E75" s="896"/>
      <c r="F75" s="896"/>
      <c r="G75" s="888" t="s">
        <v>162</v>
      </c>
      <c r="H75" s="888"/>
      <c r="I75" s="862"/>
      <c r="J75" s="888" t="s">
        <v>163</v>
      </c>
      <c r="K75" s="888"/>
      <c r="L75" s="119"/>
      <c r="M75" s="889" t="s">
        <v>164</v>
      </c>
      <c r="N75" s="889"/>
      <c r="O75" s="862"/>
      <c r="P75" s="862"/>
      <c r="Q75" s="862"/>
      <c r="R75" s="889"/>
      <c r="S75" s="889"/>
      <c r="T75" s="862"/>
      <c r="U75" s="862"/>
      <c r="V75" s="862"/>
      <c r="W75" s="862"/>
      <c r="X75" s="344"/>
      <c r="Y75" s="343"/>
      <c r="Z75" s="343"/>
      <c r="AA75" s="328"/>
      <c r="AB75" s="158"/>
      <c r="AC75"/>
      <c r="AD75"/>
      <c r="AE75"/>
      <c r="AF75"/>
    </row>
    <row r="76" spans="1:32" s="159" customFormat="1" ht="19.5" customHeight="1" x14ac:dyDescent="0.35">
      <c r="A76" s="862"/>
      <c r="B76" s="862"/>
      <c r="C76" s="662" t="s">
        <v>59</v>
      </c>
      <c r="D76" s="862">
        <f>$D58</f>
        <v>0</v>
      </c>
      <c r="E76" s="862"/>
      <c r="F76" s="862"/>
      <c r="G76" s="886"/>
      <c r="H76" s="887"/>
      <c r="I76" s="862"/>
      <c r="J76" s="886"/>
      <c r="K76" s="887"/>
      <c r="L76" s="119"/>
      <c r="M76" s="900">
        <f>N58*(1+(J76/100))-N58</f>
        <v>0</v>
      </c>
      <c r="N76" s="900"/>
      <c r="O76" s="854">
        <f t="shared" ref="O76:O82" si="0">$G$54</f>
        <v>0</v>
      </c>
      <c r="P76" s="862"/>
      <c r="Q76" s="862"/>
      <c r="R76" s="868"/>
      <c r="S76" s="868"/>
      <c r="T76" s="862"/>
      <c r="U76" s="862"/>
      <c r="V76" s="862"/>
      <c r="W76" s="862"/>
      <c r="X76" s="344"/>
      <c r="Y76" s="343"/>
      <c r="Z76" s="343"/>
      <c r="AA76" s="328"/>
      <c r="AB76" s="158"/>
      <c r="AC76"/>
      <c r="AD76"/>
      <c r="AE76"/>
      <c r="AF76"/>
    </row>
    <row r="77" spans="1:32" s="159" customFormat="1" ht="19.5" customHeight="1" x14ac:dyDescent="0.35">
      <c r="A77" s="862"/>
      <c r="B77" s="862"/>
      <c r="C77" s="662" t="s">
        <v>60</v>
      </c>
      <c r="D77" s="862">
        <f>$D60</f>
        <v>0</v>
      </c>
      <c r="E77" s="862"/>
      <c r="F77" s="862"/>
      <c r="G77" s="886"/>
      <c r="H77" s="887"/>
      <c r="I77" s="862"/>
      <c r="J77" s="886"/>
      <c r="K77" s="887"/>
      <c r="L77" s="119"/>
      <c r="M77" s="900">
        <f>N60*(1+(J77/100))-N60</f>
        <v>0</v>
      </c>
      <c r="N77" s="900"/>
      <c r="O77" s="854">
        <f t="shared" si="0"/>
        <v>0</v>
      </c>
      <c r="P77" s="862"/>
      <c r="Q77" s="862"/>
      <c r="R77" s="868"/>
      <c r="S77" s="868"/>
      <c r="T77" s="862"/>
      <c r="U77" s="862"/>
      <c r="V77" s="862"/>
      <c r="W77" s="862"/>
      <c r="X77" s="344"/>
      <c r="Y77" s="343"/>
      <c r="Z77" s="343"/>
      <c r="AA77" s="328"/>
      <c r="AB77" s="158"/>
      <c r="AC77"/>
      <c r="AD77"/>
      <c r="AE77"/>
      <c r="AF77"/>
    </row>
    <row r="78" spans="1:32" s="159" customFormat="1" ht="19.5" customHeight="1" x14ac:dyDescent="0.35">
      <c r="A78" s="862"/>
      <c r="B78" s="862"/>
      <c r="C78" s="662" t="s">
        <v>61</v>
      </c>
      <c r="D78" s="862">
        <f>$D62</f>
        <v>0</v>
      </c>
      <c r="E78" s="862"/>
      <c r="F78" s="862"/>
      <c r="G78" s="886"/>
      <c r="H78" s="887"/>
      <c r="I78" s="862"/>
      <c r="J78" s="886"/>
      <c r="K78" s="887"/>
      <c r="L78" s="119"/>
      <c r="M78" s="900">
        <f>N62*(1+(J78/100))-N62</f>
        <v>0</v>
      </c>
      <c r="N78" s="900"/>
      <c r="O78" s="854">
        <f t="shared" si="0"/>
        <v>0</v>
      </c>
      <c r="P78" s="862"/>
      <c r="Q78" s="862"/>
      <c r="R78" s="868"/>
      <c r="S78" s="868"/>
      <c r="T78" s="862"/>
      <c r="U78" s="862"/>
      <c r="V78" s="862"/>
      <c r="W78" s="862"/>
      <c r="X78" s="344"/>
      <c r="Y78" s="343"/>
      <c r="Z78" s="343"/>
      <c r="AA78" s="328"/>
      <c r="AB78" s="158"/>
      <c r="AC78"/>
      <c r="AD78"/>
      <c r="AE78"/>
      <c r="AF78"/>
    </row>
    <row r="79" spans="1:32" s="159" customFormat="1" ht="19.5" customHeight="1" x14ac:dyDescent="0.35">
      <c r="A79" s="862"/>
      <c r="B79" s="862"/>
      <c r="C79" s="662" t="s">
        <v>62</v>
      </c>
      <c r="D79" s="862">
        <f>$D64</f>
        <v>0</v>
      </c>
      <c r="E79" s="862"/>
      <c r="F79" s="862"/>
      <c r="G79" s="886"/>
      <c r="H79" s="887"/>
      <c r="I79" s="862"/>
      <c r="J79" s="886"/>
      <c r="K79" s="887"/>
      <c r="L79" s="119"/>
      <c r="M79" s="900">
        <f>N64*(1+(J79/100))-N64</f>
        <v>0</v>
      </c>
      <c r="N79" s="900"/>
      <c r="O79" s="854">
        <f t="shared" si="0"/>
        <v>0</v>
      </c>
      <c r="P79" s="862"/>
      <c r="Q79" s="862"/>
      <c r="R79" s="868"/>
      <c r="S79" s="868"/>
      <c r="T79" s="862"/>
      <c r="U79" s="862"/>
      <c r="V79" s="862"/>
      <c r="W79" s="862"/>
      <c r="X79" s="344"/>
      <c r="Y79" s="343"/>
      <c r="Z79" s="343"/>
      <c r="AA79" s="328"/>
      <c r="AB79" s="158"/>
      <c r="AC79"/>
      <c r="AD79"/>
      <c r="AE79"/>
      <c r="AF79"/>
    </row>
    <row r="80" spans="1:32" s="159" customFormat="1" ht="19.5" customHeight="1" x14ac:dyDescent="0.35">
      <c r="A80" s="862"/>
      <c r="B80" s="862"/>
      <c r="C80" s="662" t="s">
        <v>64</v>
      </c>
      <c r="D80" s="862">
        <f>$D66</f>
        <v>0</v>
      </c>
      <c r="E80" s="862"/>
      <c r="F80" s="862"/>
      <c r="G80" s="886"/>
      <c r="H80" s="887"/>
      <c r="I80" s="862"/>
      <c r="J80" s="886"/>
      <c r="K80" s="887"/>
      <c r="L80" s="119"/>
      <c r="M80" s="900">
        <f>N66*(1+(J80/100))-N66</f>
        <v>0</v>
      </c>
      <c r="N80" s="900"/>
      <c r="O80" s="854">
        <f t="shared" si="0"/>
        <v>0</v>
      </c>
      <c r="P80" s="862"/>
      <c r="Q80" s="862"/>
      <c r="R80" s="868"/>
      <c r="S80" s="868"/>
      <c r="T80" s="862"/>
      <c r="U80" s="862"/>
      <c r="V80" s="862"/>
      <c r="W80" s="862"/>
      <c r="X80" s="344"/>
      <c r="Y80" s="343"/>
      <c r="Z80" s="343"/>
      <c r="AA80" s="328"/>
      <c r="AB80" s="158"/>
      <c r="AC80"/>
      <c r="AD80"/>
      <c r="AE80"/>
      <c r="AF80"/>
    </row>
    <row r="81" spans="1:32" s="159" customFormat="1" ht="19.5" customHeight="1" x14ac:dyDescent="0.35">
      <c r="A81" s="862"/>
      <c r="B81" s="862"/>
      <c r="C81" s="662" t="s">
        <v>135</v>
      </c>
      <c r="D81" s="794">
        <f>$D68</f>
        <v>0</v>
      </c>
      <c r="E81" s="862"/>
      <c r="F81" s="862"/>
      <c r="G81" s="886"/>
      <c r="H81" s="887"/>
      <c r="I81" s="862"/>
      <c r="J81" s="886"/>
      <c r="K81" s="887"/>
      <c r="L81" s="119"/>
      <c r="M81" s="900">
        <f>N68*(1+(J81/100))-N68</f>
        <v>0</v>
      </c>
      <c r="N81" s="900"/>
      <c r="O81" s="854">
        <f t="shared" si="0"/>
        <v>0</v>
      </c>
      <c r="P81" s="862"/>
      <c r="Q81" s="862"/>
      <c r="R81" s="868"/>
      <c r="S81" s="868"/>
      <c r="T81" s="862"/>
      <c r="U81" s="862"/>
      <c r="V81" s="862"/>
      <c r="W81" s="862"/>
      <c r="X81" s="344"/>
      <c r="Y81" s="343"/>
      <c r="Z81" s="343"/>
      <c r="AA81" s="328"/>
      <c r="AB81" s="158"/>
      <c r="AC81"/>
      <c r="AD81"/>
      <c r="AE81"/>
      <c r="AF81"/>
    </row>
    <row r="82" spans="1:32" s="159" customFormat="1" ht="19.5" customHeight="1" x14ac:dyDescent="0.35">
      <c r="A82" s="862"/>
      <c r="B82" s="862"/>
      <c r="C82" s="662" t="s">
        <v>157</v>
      </c>
      <c r="D82" s="794">
        <f>$D70</f>
        <v>0</v>
      </c>
      <c r="E82" s="862"/>
      <c r="F82" s="862"/>
      <c r="G82" s="886"/>
      <c r="H82" s="887"/>
      <c r="I82" s="862"/>
      <c r="J82" s="886"/>
      <c r="K82" s="887"/>
      <c r="L82" s="119"/>
      <c r="M82" s="900">
        <f>N70*(1+(J82/100))-N70</f>
        <v>0</v>
      </c>
      <c r="N82" s="900"/>
      <c r="O82" s="854">
        <f t="shared" si="0"/>
        <v>0</v>
      </c>
      <c r="P82" s="862"/>
      <c r="Q82" s="862"/>
      <c r="R82" s="868"/>
      <c r="S82" s="868"/>
      <c r="T82" s="862"/>
      <c r="U82" s="862"/>
      <c r="V82" s="862"/>
      <c r="W82" s="862"/>
      <c r="X82" s="344"/>
      <c r="Y82" s="343"/>
      <c r="Z82" s="343"/>
      <c r="AA82" s="328"/>
      <c r="AB82" s="158"/>
      <c r="AC82"/>
      <c r="AD82"/>
      <c r="AE82"/>
      <c r="AF82"/>
    </row>
    <row r="83" spans="1:32" s="159" customFormat="1" ht="12.75" customHeight="1" x14ac:dyDescent="0.35">
      <c r="A83" s="862"/>
      <c r="B83" s="862"/>
      <c r="C83" s="862"/>
      <c r="D83" s="862"/>
      <c r="E83" s="862"/>
      <c r="F83" s="862"/>
      <c r="G83" s="862"/>
      <c r="H83" s="862"/>
      <c r="I83" s="862"/>
      <c r="J83" s="862"/>
      <c r="K83" s="862"/>
      <c r="L83" s="799"/>
      <c r="M83" s="862"/>
      <c r="N83" s="862"/>
      <c r="O83" s="862"/>
      <c r="P83" s="862"/>
      <c r="Q83" s="862"/>
      <c r="R83" s="862"/>
      <c r="S83" s="862"/>
      <c r="T83" s="862"/>
      <c r="U83" s="344"/>
      <c r="V83" s="343"/>
      <c r="W83" s="343"/>
      <c r="X83" s="328"/>
      <c r="Y83" s="158"/>
      <c r="Z83"/>
      <c r="AA83"/>
      <c r="AB83"/>
      <c r="AC83"/>
    </row>
    <row r="84" spans="1:32" s="129" customFormat="1" ht="14.25" customHeight="1" thickBot="1" x14ac:dyDescent="0.4">
      <c r="A84" s="138"/>
      <c r="B84" s="115"/>
      <c r="C84" s="382"/>
      <c r="D84" s="938" t="s">
        <v>158</v>
      </c>
      <c r="E84" s="938"/>
      <c r="F84" s="938"/>
      <c r="G84" s="938"/>
      <c r="H84" s="938"/>
      <c r="I84" s="938"/>
      <c r="J84" s="862"/>
      <c r="K84" s="862"/>
      <c r="L84" s="799"/>
      <c r="M84" s="862"/>
      <c r="N84" s="862"/>
      <c r="O84" s="862"/>
      <c r="P84" s="862"/>
      <c r="Q84" s="862"/>
      <c r="R84" s="862"/>
      <c r="S84" s="862"/>
      <c r="T84" s="380"/>
      <c r="U84" s="331"/>
      <c r="V84" s="331"/>
      <c r="W84" s="331"/>
      <c r="X84" s="331"/>
      <c r="Z84"/>
      <c r="AA84"/>
      <c r="AB84"/>
      <c r="AC84"/>
    </row>
    <row r="85" spans="1:32" s="97" customFormat="1" ht="36" customHeight="1" thickTop="1" x14ac:dyDescent="0.35">
      <c r="A85" s="138"/>
      <c r="B85" s="115"/>
      <c r="C85" s="382"/>
      <c r="D85" s="865"/>
      <c r="E85" s="899"/>
      <c r="F85" s="899"/>
      <c r="G85" s="899"/>
      <c r="H85" s="899"/>
      <c r="I85" s="899"/>
      <c r="J85" s="899"/>
      <c r="K85" s="899"/>
      <c r="L85" s="899"/>
      <c r="M85" s="899"/>
      <c r="N85" s="899"/>
      <c r="O85" s="899"/>
      <c r="P85" s="899"/>
      <c r="Q85" s="866"/>
      <c r="R85" s="862"/>
      <c r="S85" s="862"/>
      <c r="T85" s="380"/>
      <c r="U85" s="341"/>
      <c r="V85" s="341"/>
      <c r="W85" s="341"/>
      <c r="X85" s="341"/>
      <c r="Y85" s="96"/>
      <c r="Z85"/>
      <c r="AA85"/>
      <c r="AB85"/>
      <c r="AC85"/>
    </row>
    <row r="86" spans="1:32" s="159" customFormat="1" ht="18" customHeight="1" x14ac:dyDescent="0.35">
      <c r="A86" s="138"/>
      <c r="B86" s="115"/>
      <c r="C86" s="382"/>
      <c r="D86" s="653"/>
      <c r="E86" s="653"/>
      <c r="F86" s="654"/>
      <c r="G86" s="862"/>
      <c r="H86" s="862"/>
      <c r="I86" s="862"/>
      <c r="J86" s="862"/>
      <c r="K86" s="862"/>
      <c r="L86" s="862"/>
      <c r="M86" s="862"/>
      <c r="N86" s="862"/>
      <c r="O86" s="862"/>
      <c r="P86" s="862"/>
      <c r="Q86" s="862"/>
      <c r="R86" s="862"/>
      <c r="S86" s="862"/>
      <c r="T86" s="380"/>
      <c r="U86" s="343" t="str">
        <f>CONCATENATE(U109,W109,U110,W110,U111,W111,U112,W112,U113,W113,U114)</f>
        <v xml:space="preserve">; ; ; ; </v>
      </c>
      <c r="V86" s="328"/>
      <c r="W86" s="328"/>
      <c r="X86" s="328"/>
      <c r="Y86" s="158"/>
      <c r="Z86"/>
      <c r="AA86"/>
      <c r="AB86"/>
      <c r="AC86"/>
    </row>
    <row r="87" spans="1:32" s="119" customFormat="1" ht="19.5" customHeight="1" x14ac:dyDescent="0.35">
      <c r="A87" s="138"/>
      <c r="B87" s="115"/>
      <c r="C87" s="379" t="s">
        <v>165</v>
      </c>
      <c r="D87" s="830" t="s">
        <v>166</v>
      </c>
      <c r="E87" s="811"/>
      <c r="H87" s="811"/>
      <c r="I87" s="811"/>
      <c r="J87" s="811"/>
      <c r="K87" s="812"/>
      <c r="L87" s="813"/>
      <c r="M87" s="652"/>
      <c r="N87" s="652"/>
      <c r="O87" s="652"/>
      <c r="P87" s="652"/>
      <c r="Q87" s="652"/>
      <c r="R87" s="799"/>
      <c r="S87" s="799"/>
      <c r="T87" s="799"/>
      <c r="W87" s="80"/>
      <c r="X87" s="80"/>
      <c r="Y87" s="80"/>
      <c r="Z87" s="80"/>
    </row>
    <row r="88" spans="1:32" s="119" customFormat="1" ht="133.5" customHeight="1" x14ac:dyDescent="0.35">
      <c r="A88" s="138"/>
      <c r="B88" s="115"/>
      <c r="C88" s="379"/>
      <c r="D88" s="885" t="s">
        <v>167</v>
      </c>
      <c r="E88" s="885"/>
      <c r="F88" s="885"/>
      <c r="G88" s="885"/>
      <c r="H88" s="885"/>
      <c r="I88" s="885"/>
      <c r="J88" s="885"/>
      <c r="K88" s="885"/>
      <c r="L88" s="885"/>
      <c r="M88" s="885"/>
      <c r="N88" s="885"/>
      <c r="O88" s="885"/>
      <c r="P88" s="885"/>
      <c r="Q88" s="885"/>
      <c r="R88" s="885"/>
      <c r="S88" s="799"/>
      <c r="T88" s="799"/>
      <c r="W88" s="80"/>
      <c r="X88" s="80"/>
      <c r="Y88" s="80"/>
      <c r="Z88" s="80"/>
    </row>
    <row r="89" spans="1:32" s="159" customFormat="1" ht="41.15" customHeight="1" x14ac:dyDescent="0.35">
      <c r="A89" s="138"/>
      <c r="B89" s="115"/>
      <c r="C89" s="862"/>
      <c r="D89" s="831" t="s">
        <v>168</v>
      </c>
      <c r="E89" s="862"/>
      <c r="F89" s="783" t="s">
        <v>151</v>
      </c>
      <c r="G89" s="862"/>
      <c r="H89" s="888" t="s">
        <v>152</v>
      </c>
      <c r="I89" s="888"/>
      <c r="J89" s="119"/>
      <c r="K89" s="849" t="s">
        <v>153</v>
      </c>
      <c r="L89" s="862"/>
      <c r="M89" s="828" t="s">
        <v>154</v>
      </c>
      <c r="N89" s="862"/>
      <c r="O89" s="712" t="s">
        <v>155</v>
      </c>
      <c r="P89" s="663"/>
      <c r="Q89" s="862"/>
      <c r="R89" s="889" t="s">
        <v>169</v>
      </c>
      <c r="S89" s="889"/>
      <c r="T89" s="862"/>
      <c r="U89" s="343" t="s">
        <v>52</v>
      </c>
      <c r="V89" s="328"/>
      <c r="W89" s="158"/>
      <c r="X89"/>
      <c r="Y89"/>
      <c r="Z89"/>
      <c r="AA89"/>
    </row>
    <row r="90" spans="1:32" s="159" customFormat="1" ht="19.5" customHeight="1" x14ac:dyDescent="0.35">
      <c r="A90" s="138"/>
      <c r="B90" s="115"/>
      <c r="C90" s="662" t="s">
        <v>59</v>
      </c>
      <c r="D90" s="855"/>
      <c r="E90" s="862"/>
      <c r="F90" s="711"/>
      <c r="G90" s="862"/>
      <c r="H90" s="886"/>
      <c r="I90" s="887"/>
      <c r="J90" s="119"/>
      <c r="K90" s="855"/>
      <c r="L90" s="862"/>
      <c r="M90" s="829"/>
      <c r="N90" s="924">
        <f>K90*M90</f>
        <v>0</v>
      </c>
      <c r="O90" s="924"/>
      <c r="P90" s="119"/>
      <c r="Q90" s="854">
        <f>$G$54</f>
        <v>0</v>
      </c>
      <c r="R90" s="868"/>
      <c r="S90" s="868"/>
      <c r="T90" s="862"/>
      <c r="U90" s="343" t="s">
        <v>52</v>
      </c>
      <c r="V90" s="328"/>
      <c r="W90" s="158"/>
      <c r="X90"/>
      <c r="Y90"/>
      <c r="Z90"/>
      <c r="AA90"/>
    </row>
    <row r="91" spans="1:32" s="475" customFormat="1" ht="11.15" customHeight="1" x14ac:dyDescent="0.35">
      <c r="A91" s="166"/>
      <c r="B91" s="472"/>
      <c r="C91" s="801"/>
      <c r="D91" s="802"/>
      <c r="E91" s="803"/>
      <c r="F91" s="862"/>
      <c r="G91" s="862"/>
      <c r="H91" s="804"/>
      <c r="K91" s="804"/>
      <c r="L91" s="862"/>
      <c r="N91" s="803"/>
      <c r="O91" s="796"/>
      <c r="Q91" s="854"/>
      <c r="R91" s="896"/>
      <c r="S91" s="896"/>
      <c r="T91" s="803"/>
      <c r="U91" s="805"/>
      <c r="X91" s="806"/>
      <c r="Y91" s="806"/>
      <c r="Z91" s="806"/>
      <c r="AA91" s="806"/>
    </row>
    <row r="92" spans="1:32" s="159" customFormat="1" ht="19.5" customHeight="1" x14ac:dyDescent="0.35">
      <c r="A92" s="138"/>
      <c r="B92" s="115"/>
      <c r="C92" s="662" t="s">
        <v>60</v>
      </c>
      <c r="D92" s="855"/>
      <c r="E92" s="862"/>
      <c r="F92" s="711"/>
      <c r="G92" s="862"/>
      <c r="H92" s="886"/>
      <c r="I92" s="887"/>
      <c r="J92" s="119"/>
      <c r="K92" s="855"/>
      <c r="L92" s="862"/>
      <c r="M92" s="829"/>
      <c r="N92" s="923">
        <f>K92*M92</f>
        <v>0</v>
      </c>
      <c r="O92" s="923"/>
      <c r="P92" s="119"/>
      <c r="Q92" s="854">
        <f>$G$54</f>
        <v>0</v>
      </c>
      <c r="R92" s="868"/>
      <c r="S92" s="868"/>
      <c r="T92" s="862"/>
      <c r="U92" s="343"/>
      <c r="V92" s="328"/>
      <c r="W92" s="158"/>
      <c r="X92"/>
      <c r="Y92"/>
      <c r="Z92"/>
      <c r="AA92"/>
    </row>
    <row r="93" spans="1:32" s="475" customFormat="1" ht="11.15" customHeight="1" x14ac:dyDescent="0.35">
      <c r="A93" s="166"/>
      <c r="B93" s="472"/>
      <c r="C93" s="801"/>
      <c r="D93" s="802"/>
      <c r="E93" s="803"/>
      <c r="F93" s="862"/>
      <c r="G93" s="862"/>
      <c r="H93" s="804"/>
      <c r="K93" s="804"/>
      <c r="L93" s="862"/>
      <c r="N93" s="803"/>
      <c r="O93" s="660"/>
      <c r="Q93" s="854"/>
      <c r="R93" s="896"/>
      <c r="S93" s="896"/>
      <c r="T93" s="803"/>
      <c r="U93" s="805"/>
      <c r="X93" s="806"/>
      <c r="Y93" s="806"/>
      <c r="Z93" s="806"/>
      <c r="AA93" s="806"/>
    </row>
    <row r="94" spans="1:32" s="159" customFormat="1" ht="19.5" customHeight="1" x14ac:dyDescent="0.35">
      <c r="A94" s="138"/>
      <c r="B94" s="115"/>
      <c r="C94" s="662" t="s">
        <v>61</v>
      </c>
      <c r="D94" s="855"/>
      <c r="E94" s="862"/>
      <c r="F94" s="711"/>
      <c r="G94" s="862"/>
      <c r="H94" s="886"/>
      <c r="I94" s="887"/>
      <c r="J94" s="119"/>
      <c r="K94" s="855"/>
      <c r="L94" s="862"/>
      <c r="M94" s="829"/>
      <c r="N94" s="923">
        <f>K94*M94</f>
        <v>0</v>
      </c>
      <c r="O94" s="923"/>
      <c r="P94" s="119"/>
      <c r="Q94" s="854">
        <f>$G$54</f>
        <v>0</v>
      </c>
      <c r="R94" s="868"/>
      <c r="S94" s="868"/>
      <c r="T94" s="862"/>
      <c r="U94" s="343"/>
      <c r="V94" s="328"/>
      <c r="W94" s="158"/>
      <c r="X94"/>
      <c r="Y94"/>
      <c r="Z94"/>
      <c r="AA94"/>
    </row>
    <row r="95" spans="1:32" s="475" customFormat="1" ht="11.15" customHeight="1" x14ac:dyDescent="0.35">
      <c r="A95" s="166"/>
      <c r="B95" s="472"/>
      <c r="C95" s="801"/>
      <c r="D95" s="802"/>
      <c r="E95" s="803"/>
      <c r="F95" s="862"/>
      <c r="G95" s="862"/>
      <c r="H95" s="804"/>
      <c r="K95" s="804"/>
      <c r="L95" s="862"/>
      <c r="N95" s="803"/>
      <c r="O95" s="660"/>
      <c r="Q95" s="854"/>
      <c r="R95" s="896"/>
      <c r="S95" s="896"/>
      <c r="T95" s="803"/>
      <c r="U95" s="805"/>
      <c r="X95" s="806"/>
      <c r="Y95" s="806"/>
      <c r="Z95" s="806"/>
      <c r="AA95" s="806"/>
    </row>
    <row r="96" spans="1:32" s="159" customFormat="1" ht="19.5" customHeight="1" x14ac:dyDescent="0.35">
      <c r="A96" s="138"/>
      <c r="B96" s="115"/>
      <c r="C96" s="662" t="s">
        <v>62</v>
      </c>
      <c r="D96" s="855"/>
      <c r="E96" s="862"/>
      <c r="F96" s="711"/>
      <c r="G96" s="862"/>
      <c r="H96" s="886"/>
      <c r="I96" s="887"/>
      <c r="J96" s="119"/>
      <c r="K96" s="855"/>
      <c r="L96" s="862"/>
      <c r="M96" s="829"/>
      <c r="N96" s="923">
        <f>K96*M96</f>
        <v>0</v>
      </c>
      <c r="O96" s="923"/>
      <c r="P96" s="119"/>
      <c r="Q96" s="854">
        <f>$G$54</f>
        <v>0</v>
      </c>
      <c r="R96" s="868"/>
      <c r="S96" s="868"/>
      <c r="T96" s="862"/>
      <c r="U96" s="343" t="s">
        <v>52</v>
      </c>
      <c r="V96" s="328"/>
      <c r="W96" s="158"/>
      <c r="X96"/>
      <c r="Y96"/>
      <c r="Z96"/>
      <c r="AA96"/>
    </row>
    <row r="97" spans="1:29" s="475" customFormat="1" ht="11.15" customHeight="1" x14ac:dyDescent="0.35">
      <c r="A97" s="166"/>
      <c r="B97" s="472"/>
      <c r="C97" s="801"/>
      <c r="D97" s="802"/>
      <c r="E97" s="803"/>
      <c r="F97" s="783"/>
      <c r="G97" s="862"/>
      <c r="H97" s="804"/>
      <c r="K97" s="804"/>
      <c r="L97" s="862"/>
      <c r="N97" s="803"/>
      <c r="O97" s="660"/>
      <c r="Q97" s="854"/>
      <c r="R97" s="896"/>
      <c r="S97" s="896"/>
      <c r="T97" s="803"/>
      <c r="U97" s="805"/>
      <c r="X97" s="806"/>
      <c r="Y97" s="806"/>
      <c r="Z97" s="806"/>
      <c r="AA97" s="806"/>
    </row>
    <row r="98" spans="1:29" s="159" customFormat="1" ht="19.5" customHeight="1" x14ac:dyDescent="0.35">
      <c r="A98" s="138"/>
      <c r="B98" s="115"/>
      <c r="C98" s="662" t="s">
        <v>64</v>
      </c>
      <c r="D98" s="855"/>
      <c r="E98" s="862"/>
      <c r="F98" s="711"/>
      <c r="G98" s="862"/>
      <c r="H98" s="886"/>
      <c r="I98" s="887"/>
      <c r="J98" s="119"/>
      <c r="K98" s="855"/>
      <c r="L98" s="862"/>
      <c r="M98" s="829"/>
      <c r="N98" s="923">
        <f>K98*M98</f>
        <v>0</v>
      </c>
      <c r="O98" s="923"/>
      <c r="P98" s="119"/>
      <c r="Q98" s="854">
        <f>$G$54</f>
        <v>0</v>
      </c>
      <c r="R98" s="868"/>
      <c r="S98" s="868"/>
      <c r="T98" s="862"/>
      <c r="U98" s="343" t="s">
        <v>52</v>
      </c>
      <c r="V98" s="328"/>
      <c r="W98" s="158"/>
      <c r="X98"/>
      <c r="Y98"/>
      <c r="Z98"/>
      <c r="AA98"/>
    </row>
    <row r="99" spans="1:29" s="119" customFormat="1" ht="24" customHeight="1" x14ac:dyDescent="0.35">
      <c r="A99" s="138"/>
      <c r="B99" s="115"/>
      <c r="C99" s="798"/>
      <c r="D99" s="810" t="s">
        <v>156</v>
      </c>
      <c r="E99" s="799"/>
      <c r="F99" s="862"/>
      <c r="G99" s="862"/>
      <c r="H99" s="808"/>
      <c r="K99" s="808"/>
      <c r="L99" s="862"/>
      <c r="N99" s="799"/>
      <c r="O99" s="799"/>
      <c r="Q99" s="854"/>
      <c r="R99" s="896"/>
      <c r="S99" s="896"/>
      <c r="T99" s="799"/>
      <c r="U99" s="800" t="s">
        <v>52</v>
      </c>
      <c r="X99" s="80"/>
      <c r="Y99" s="80"/>
      <c r="Z99" s="80"/>
      <c r="AA99" s="80"/>
    </row>
    <row r="100" spans="1:29" s="159" customFormat="1" ht="19.5" customHeight="1" x14ac:dyDescent="0.35">
      <c r="A100" s="138"/>
      <c r="B100" s="115"/>
      <c r="C100" s="662" t="s">
        <v>135</v>
      </c>
      <c r="D100" s="855"/>
      <c r="E100" s="862"/>
      <c r="F100" s="711"/>
      <c r="G100" s="862"/>
      <c r="H100" s="886"/>
      <c r="I100" s="887"/>
      <c r="J100" s="119"/>
      <c r="K100" s="855"/>
      <c r="L100" s="862"/>
      <c r="M100" s="829"/>
      <c r="N100" s="923">
        <f>K100*M100</f>
        <v>0</v>
      </c>
      <c r="O100" s="923"/>
      <c r="P100" s="119"/>
      <c r="Q100" s="854">
        <f>$G$54</f>
        <v>0</v>
      </c>
      <c r="R100" s="868"/>
      <c r="S100" s="868"/>
      <c r="T100" s="862"/>
      <c r="U100" s="343" t="s">
        <v>52</v>
      </c>
      <c r="V100" s="328"/>
      <c r="W100" s="158"/>
      <c r="X100"/>
      <c r="Y100"/>
      <c r="Z100"/>
      <c r="AA100"/>
    </row>
    <row r="101" spans="1:29" s="475" customFormat="1" ht="11.15" customHeight="1" x14ac:dyDescent="0.35">
      <c r="A101" s="166"/>
      <c r="B101" s="472"/>
      <c r="C101" s="801"/>
      <c r="D101" s="807"/>
      <c r="E101" s="803"/>
      <c r="F101" s="862"/>
      <c r="G101" s="862"/>
      <c r="H101" s="804"/>
      <c r="K101" s="804"/>
      <c r="L101" s="862"/>
      <c r="N101" s="803"/>
      <c r="O101" s="660"/>
      <c r="Q101" s="854"/>
      <c r="R101" s="896"/>
      <c r="S101" s="896"/>
      <c r="T101" s="803"/>
      <c r="U101" s="805"/>
      <c r="X101" s="806"/>
      <c r="Y101" s="806"/>
      <c r="Z101" s="806"/>
      <c r="AA101" s="806"/>
    </row>
    <row r="102" spans="1:29" s="159" customFormat="1" ht="19.5" customHeight="1" x14ac:dyDescent="0.35">
      <c r="A102" s="138"/>
      <c r="B102" s="115"/>
      <c r="C102" s="662" t="s">
        <v>157</v>
      </c>
      <c r="D102" s="855"/>
      <c r="E102" s="862"/>
      <c r="F102" s="711"/>
      <c r="G102" s="862"/>
      <c r="H102" s="886"/>
      <c r="I102" s="887"/>
      <c r="J102" s="119"/>
      <c r="K102" s="855"/>
      <c r="L102" s="862"/>
      <c r="M102" s="829"/>
      <c r="N102" s="923">
        <f>K102*M102</f>
        <v>0</v>
      </c>
      <c r="O102" s="923"/>
      <c r="P102" s="119"/>
      <c r="Q102" s="854">
        <f>$G$54</f>
        <v>0</v>
      </c>
      <c r="R102" s="868"/>
      <c r="S102" s="868"/>
      <c r="T102" s="862"/>
      <c r="U102" s="343" t="s">
        <v>52</v>
      </c>
      <c r="V102" s="328"/>
      <c r="W102" s="158"/>
      <c r="X102"/>
      <c r="Y102"/>
      <c r="Z102"/>
      <c r="AA102"/>
    </row>
    <row r="103" spans="1:29" s="159" customFormat="1" ht="18.649999999999999" customHeight="1" x14ac:dyDescent="0.35">
      <c r="A103" s="862"/>
      <c r="B103" s="862"/>
      <c r="C103" s="862"/>
      <c r="D103" s="862"/>
      <c r="E103" s="862"/>
      <c r="F103" s="862"/>
      <c r="G103" s="862"/>
      <c r="H103" s="862"/>
      <c r="I103" s="862"/>
      <c r="J103" s="862"/>
      <c r="K103" s="862"/>
      <c r="L103" s="862"/>
      <c r="M103" s="862"/>
      <c r="N103" s="862"/>
      <c r="O103" s="862"/>
      <c r="P103" s="862"/>
      <c r="Q103" s="862"/>
      <c r="R103" s="862"/>
      <c r="S103" s="862"/>
      <c r="T103" s="862"/>
      <c r="U103" s="344" t="str">
        <f>IF(G338="X",D338,"")</f>
        <v/>
      </c>
      <c r="V103" s="343"/>
      <c r="W103" s="343"/>
      <c r="X103" s="328"/>
      <c r="Y103" s="158"/>
      <c r="Z103"/>
      <c r="AA103"/>
      <c r="AB103"/>
      <c r="AC103"/>
    </row>
    <row r="104" spans="1:29" s="129" customFormat="1" ht="25" customHeight="1" thickBot="1" x14ac:dyDescent="0.4">
      <c r="A104" s="138"/>
      <c r="B104" s="115"/>
      <c r="C104" s="382"/>
      <c r="D104" s="938" t="s">
        <v>158</v>
      </c>
      <c r="E104" s="938"/>
      <c r="F104" s="938"/>
      <c r="G104" s="938"/>
      <c r="H104" s="938"/>
      <c r="I104" s="938"/>
      <c r="J104" s="862"/>
      <c r="K104" s="862"/>
      <c r="L104" s="862"/>
      <c r="M104" s="862"/>
      <c r="N104" s="862"/>
      <c r="O104" s="862"/>
      <c r="P104" s="862"/>
      <c r="Q104" s="862"/>
      <c r="R104" s="862"/>
      <c r="S104" s="862"/>
      <c r="T104" s="380"/>
      <c r="U104" s="331"/>
      <c r="V104" s="331"/>
      <c r="W104" s="331"/>
      <c r="X104" s="331"/>
      <c r="Z104"/>
      <c r="AA104"/>
      <c r="AB104"/>
      <c r="AC104"/>
    </row>
    <row r="105" spans="1:29" s="97" customFormat="1" ht="53.15" customHeight="1" thickTop="1" x14ac:dyDescent="0.35">
      <c r="A105" s="138"/>
      <c r="B105" s="115"/>
      <c r="C105" s="382"/>
      <c r="D105" s="865"/>
      <c r="E105" s="899"/>
      <c r="F105" s="899"/>
      <c r="G105" s="899"/>
      <c r="H105" s="899"/>
      <c r="I105" s="899"/>
      <c r="J105" s="899"/>
      <c r="K105" s="899"/>
      <c r="L105" s="899"/>
      <c r="M105" s="899"/>
      <c r="N105" s="899"/>
      <c r="O105" s="899"/>
      <c r="P105" s="899"/>
      <c r="Q105" s="866"/>
      <c r="R105" s="862"/>
      <c r="S105" s="862"/>
      <c r="T105" s="380"/>
      <c r="U105" s="341"/>
      <c r="V105" s="341"/>
      <c r="W105" s="341"/>
      <c r="X105" s="341"/>
      <c r="Y105" s="96"/>
      <c r="Z105"/>
      <c r="AA105"/>
      <c r="AB105"/>
      <c r="AC105"/>
    </row>
    <row r="106" spans="1:29" s="159" customFormat="1" ht="18" customHeight="1" x14ac:dyDescent="0.35">
      <c r="A106" s="138"/>
      <c r="B106" s="115"/>
      <c r="C106" s="382"/>
      <c r="D106" s="653"/>
      <c r="E106" s="653"/>
      <c r="F106" s="654"/>
      <c r="G106" s="862"/>
      <c r="H106" s="862"/>
      <c r="I106" s="862"/>
      <c r="J106" s="862"/>
      <c r="K106" s="862"/>
      <c r="L106" s="862"/>
      <c r="M106" s="862"/>
      <c r="N106" s="862"/>
      <c r="O106" s="862"/>
      <c r="P106" s="862"/>
      <c r="Q106" s="862"/>
      <c r="R106" s="862"/>
      <c r="S106" s="862"/>
      <c r="T106" s="380"/>
      <c r="U106" s="343"/>
      <c r="V106" s="328"/>
      <c r="W106" s="328"/>
      <c r="X106" s="328"/>
      <c r="Y106" s="158"/>
      <c r="Z106"/>
      <c r="AA106"/>
      <c r="AB106"/>
      <c r="AC106"/>
    </row>
    <row r="107" spans="1:29" s="159" customFormat="1" ht="22" customHeight="1" x14ac:dyDescent="0.35">
      <c r="A107" s="138"/>
      <c r="B107" s="115"/>
      <c r="C107" s="379" t="s">
        <v>170</v>
      </c>
      <c r="D107" s="827" t="s">
        <v>171</v>
      </c>
      <c r="E107" s="653"/>
      <c r="F107" s="654"/>
      <c r="G107" s="862"/>
      <c r="H107" s="862"/>
      <c r="I107" s="862"/>
      <c r="J107" s="862"/>
      <c r="K107" s="862"/>
      <c r="L107" s="862"/>
      <c r="M107" s="862"/>
      <c r="N107" s="862"/>
      <c r="O107" s="862"/>
      <c r="P107" s="862"/>
      <c r="Q107" s="862"/>
      <c r="R107" s="862"/>
      <c r="S107" s="862"/>
      <c r="T107" s="380"/>
      <c r="U107" s="343"/>
      <c r="V107" s="328"/>
      <c r="W107" s="328"/>
      <c r="X107" s="328"/>
      <c r="Y107" s="158"/>
      <c r="Z107"/>
      <c r="AA107"/>
      <c r="AB107"/>
      <c r="AC107"/>
    </row>
    <row r="108" spans="1:29" s="159" customFormat="1" ht="89.15" customHeight="1" x14ac:dyDescent="0.35">
      <c r="A108" s="138"/>
      <c r="B108" s="115"/>
      <c r="C108" s="379"/>
      <c r="D108" s="902" t="s">
        <v>172</v>
      </c>
      <c r="E108" s="902"/>
      <c r="F108" s="902"/>
      <c r="G108" s="902"/>
      <c r="H108" s="902"/>
      <c r="I108" s="902"/>
      <c r="J108" s="902"/>
      <c r="K108" s="902"/>
      <c r="L108" s="902"/>
      <c r="M108" s="902"/>
      <c r="N108" s="902"/>
      <c r="O108" s="902"/>
      <c r="P108" s="902"/>
      <c r="Q108" s="902"/>
      <c r="R108" s="902"/>
      <c r="S108" s="862"/>
      <c r="T108" s="380"/>
      <c r="U108" s="343"/>
      <c r="V108" s="328"/>
      <c r="W108" s="328"/>
      <c r="X108" s="328"/>
      <c r="Y108" s="158"/>
      <c r="Z108"/>
      <c r="AA108"/>
      <c r="AB108"/>
      <c r="AC108"/>
    </row>
    <row r="109" spans="1:29" s="159" customFormat="1" ht="59.15" customHeight="1" x14ac:dyDescent="0.35">
      <c r="A109" s="138"/>
      <c r="B109" s="115"/>
      <c r="C109" s="862"/>
      <c r="D109" s="836" t="s">
        <v>150</v>
      </c>
      <c r="E109" s="675"/>
      <c r="F109" s="835" t="s">
        <v>173</v>
      </c>
      <c r="G109" s="835" t="s">
        <v>174</v>
      </c>
      <c r="H109" s="893" t="s">
        <v>175</v>
      </c>
      <c r="I109" s="893"/>
      <c r="J109" s="893"/>
      <c r="K109" s="837"/>
      <c r="L109" s="898" t="s">
        <v>176</v>
      </c>
      <c r="M109" s="898"/>
      <c r="N109" s="838"/>
      <c r="O109" s="898" t="s">
        <v>177</v>
      </c>
      <c r="P109" s="898"/>
      <c r="Q109" s="837"/>
      <c r="R109" s="898" t="s">
        <v>178</v>
      </c>
      <c r="S109" s="898"/>
      <c r="T109" s="862"/>
      <c r="U109" s="344" t="str">
        <f t="shared" ref="U109:U115" si="1">IF(G311="X",D311,"")</f>
        <v/>
      </c>
      <c r="V109" s="343"/>
      <c r="W109" s="343"/>
      <c r="X109" s="328"/>
      <c r="Y109" s="158"/>
      <c r="Z109"/>
      <c r="AA109"/>
      <c r="AB109"/>
      <c r="AC109"/>
    </row>
    <row r="110" spans="1:29" s="159" customFormat="1" ht="19.5" customHeight="1" x14ac:dyDescent="0.35">
      <c r="A110" s="138"/>
      <c r="B110" s="115"/>
      <c r="C110" s="662" t="s">
        <v>59</v>
      </c>
      <c r="D110" s="730"/>
      <c r="E110" s="862"/>
      <c r="F110" s="711"/>
      <c r="G110" s="711"/>
      <c r="H110" s="890"/>
      <c r="I110" s="891"/>
      <c r="J110" s="892"/>
      <c r="K110" s="862"/>
      <c r="L110" s="897"/>
      <c r="M110" s="897"/>
      <c r="N110" s="862"/>
      <c r="O110" s="897"/>
      <c r="P110" s="897"/>
      <c r="Q110" s="862"/>
      <c r="R110" s="897"/>
      <c r="S110" s="897"/>
      <c r="T110" s="380"/>
      <c r="U110" s="344" t="str">
        <f t="shared" si="1"/>
        <v/>
      </c>
      <c r="V110" s="343"/>
      <c r="W110" s="343" t="s">
        <v>52</v>
      </c>
      <c r="X110" s="328"/>
      <c r="Y110" s="158"/>
      <c r="Z110"/>
      <c r="AA110"/>
      <c r="AB110"/>
      <c r="AC110"/>
    </row>
    <row r="111" spans="1:29" s="159" customFormat="1" ht="19.5" customHeight="1" x14ac:dyDescent="0.35">
      <c r="A111" s="138"/>
      <c r="B111" s="115"/>
      <c r="C111" s="662" t="s">
        <v>60</v>
      </c>
      <c r="D111" s="730"/>
      <c r="E111" s="862"/>
      <c r="F111" s="711"/>
      <c r="G111" s="711"/>
      <c r="H111" s="890"/>
      <c r="I111" s="891"/>
      <c r="J111" s="892"/>
      <c r="K111" s="862"/>
      <c r="L111" s="897"/>
      <c r="M111" s="897"/>
      <c r="N111" s="862"/>
      <c r="O111" s="897"/>
      <c r="P111" s="897"/>
      <c r="Q111" s="862"/>
      <c r="R111" s="897"/>
      <c r="S111" s="897"/>
      <c r="T111" s="380"/>
      <c r="U111" s="344" t="str">
        <f t="shared" si="1"/>
        <v/>
      </c>
      <c r="V111" s="343"/>
      <c r="W111" s="343" t="s">
        <v>52</v>
      </c>
      <c r="X111" s="328"/>
      <c r="Y111" s="158"/>
      <c r="Z111"/>
      <c r="AA111"/>
      <c r="AB111"/>
      <c r="AC111"/>
    </row>
    <row r="112" spans="1:29" s="159" customFormat="1" ht="19.5" customHeight="1" x14ac:dyDescent="0.35">
      <c r="A112" s="138"/>
      <c r="B112" s="115"/>
      <c r="C112" s="662" t="s">
        <v>61</v>
      </c>
      <c r="D112" s="730"/>
      <c r="E112" s="862"/>
      <c r="F112" s="711"/>
      <c r="G112" s="711"/>
      <c r="H112" s="890"/>
      <c r="I112" s="891"/>
      <c r="J112" s="892"/>
      <c r="K112" s="862"/>
      <c r="L112" s="897"/>
      <c r="M112" s="897"/>
      <c r="N112" s="862"/>
      <c r="O112" s="897"/>
      <c r="P112" s="897"/>
      <c r="Q112" s="862"/>
      <c r="R112" s="897"/>
      <c r="S112" s="897"/>
      <c r="T112" s="380"/>
      <c r="U112" s="344" t="str">
        <f t="shared" si="1"/>
        <v/>
      </c>
      <c r="V112" s="343"/>
      <c r="W112" s="343" t="s">
        <v>52</v>
      </c>
      <c r="X112" s="328"/>
      <c r="Y112" s="158"/>
      <c r="Z112"/>
      <c r="AA112"/>
      <c r="AB112"/>
      <c r="AC112"/>
    </row>
    <row r="113" spans="1:32" s="159" customFormat="1" ht="19.5" customHeight="1" x14ac:dyDescent="0.35">
      <c r="A113" s="138"/>
      <c r="B113" s="115"/>
      <c r="C113" s="662" t="s">
        <v>62</v>
      </c>
      <c r="D113" s="730"/>
      <c r="E113" s="862"/>
      <c r="F113" s="711"/>
      <c r="G113" s="711"/>
      <c r="H113" s="890"/>
      <c r="I113" s="891"/>
      <c r="J113" s="892"/>
      <c r="K113" s="862"/>
      <c r="L113" s="897"/>
      <c r="M113" s="897"/>
      <c r="N113" s="862"/>
      <c r="O113" s="897"/>
      <c r="P113" s="897"/>
      <c r="Q113" s="862"/>
      <c r="R113" s="897"/>
      <c r="S113" s="897"/>
      <c r="T113" s="380"/>
      <c r="U113" s="344" t="str">
        <f t="shared" si="1"/>
        <v/>
      </c>
      <c r="V113" s="343"/>
      <c r="W113" s="343" t="s">
        <v>52</v>
      </c>
      <c r="X113" s="328"/>
      <c r="Y113" s="158"/>
      <c r="Z113"/>
      <c r="AA113"/>
      <c r="AB113"/>
      <c r="AC113"/>
    </row>
    <row r="114" spans="1:32" s="159" customFormat="1" ht="19.5" customHeight="1" x14ac:dyDescent="0.35">
      <c r="A114" s="138"/>
      <c r="B114" s="115"/>
      <c r="C114" s="662" t="s">
        <v>64</v>
      </c>
      <c r="D114" s="730"/>
      <c r="E114" s="862"/>
      <c r="F114" s="711"/>
      <c r="G114" s="711"/>
      <c r="H114" s="890"/>
      <c r="I114" s="891"/>
      <c r="J114" s="892"/>
      <c r="K114" s="862"/>
      <c r="L114" s="897"/>
      <c r="M114" s="897"/>
      <c r="N114" s="862"/>
      <c r="O114" s="897"/>
      <c r="P114" s="897"/>
      <c r="Q114" s="862"/>
      <c r="R114" s="897"/>
      <c r="S114" s="897"/>
      <c r="T114" s="380"/>
      <c r="U114" s="344" t="str">
        <f t="shared" si="1"/>
        <v/>
      </c>
      <c r="V114" s="343"/>
      <c r="W114" s="343" t="s">
        <v>52</v>
      </c>
      <c r="X114" s="328"/>
      <c r="Y114" s="158"/>
      <c r="Z114"/>
      <c r="AA114"/>
      <c r="AB114"/>
      <c r="AC114"/>
    </row>
    <row r="115" spans="1:32" s="129" customFormat="1" ht="19.5" customHeight="1" thickBot="1" x14ac:dyDescent="0.4">
      <c r="A115" s="138"/>
      <c r="B115" s="115"/>
      <c r="C115" s="662" t="s">
        <v>135</v>
      </c>
      <c r="D115" s="730"/>
      <c r="E115" s="862"/>
      <c r="F115" s="711"/>
      <c r="G115" s="711"/>
      <c r="H115" s="890"/>
      <c r="I115" s="891"/>
      <c r="J115" s="892"/>
      <c r="K115" s="862"/>
      <c r="L115" s="897"/>
      <c r="M115" s="897"/>
      <c r="N115" s="862"/>
      <c r="O115" s="897"/>
      <c r="P115" s="897"/>
      <c r="Q115" s="862"/>
      <c r="R115" s="897"/>
      <c r="S115" s="897"/>
      <c r="T115" s="380"/>
      <c r="U115" s="344" t="str">
        <f t="shared" si="1"/>
        <v/>
      </c>
      <c r="V115" s="343"/>
      <c r="W115" s="343"/>
      <c r="X115" s="331"/>
      <c r="Z115"/>
      <c r="AA115"/>
      <c r="AB115"/>
      <c r="AC115"/>
    </row>
    <row r="116" spans="1:32" s="97" customFormat="1" ht="14.5" customHeight="1" thickTop="1" x14ac:dyDescent="0.35">
      <c r="A116" s="862"/>
      <c r="B116" s="862"/>
      <c r="C116" s="662"/>
      <c r="D116" s="847" t="s">
        <v>156</v>
      </c>
      <c r="E116" s="862"/>
      <c r="F116" s="847"/>
      <c r="G116" s="847"/>
      <c r="H116" s="847"/>
      <c r="I116" s="862"/>
      <c r="J116" s="862"/>
      <c r="K116" s="862"/>
      <c r="L116" s="847"/>
      <c r="M116" s="826"/>
      <c r="N116" s="862"/>
      <c r="O116" s="896"/>
      <c r="P116" s="896"/>
      <c r="Q116" s="862"/>
      <c r="R116" s="896"/>
      <c r="S116" s="896"/>
      <c r="T116" s="862"/>
      <c r="U116" s="341"/>
      <c r="V116" s="341"/>
      <c r="W116" s="341"/>
      <c r="X116" s="341"/>
      <c r="Y116" s="96"/>
      <c r="Z116"/>
      <c r="AA116"/>
      <c r="AB116"/>
      <c r="AC116"/>
    </row>
    <row r="117" spans="1:32" s="159" customFormat="1" ht="19.5" customHeight="1" x14ac:dyDescent="0.35">
      <c r="A117" s="138"/>
      <c r="B117" s="115"/>
      <c r="C117" s="662" t="s">
        <v>157</v>
      </c>
      <c r="D117" s="730"/>
      <c r="E117" s="862"/>
      <c r="F117" s="711"/>
      <c r="G117" s="711"/>
      <c r="H117" s="894"/>
      <c r="I117" s="895"/>
      <c r="J117" s="895"/>
      <c r="K117" s="862"/>
      <c r="L117" s="897"/>
      <c r="M117" s="897"/>
      <c r="N117" s="862"/>
      <c r="O117" s="897"/>
      <c r="P117" s="897"/>
      <c r="Q117" s="862"/>
      <c r="R117" s="897"/>
      <c r="S117" s="897"/>
      <c r="T117" s="380"/>
      <c r="U117" s="328"/>
      <c r="V117" s="328"/>
      <c r="W117" s="328"/>
      <c r="X117" s="328"/>
      <c r="Y117" s="158"/>
      <c r="Z117"/>
      <c r="AA117"/>
      <c r="AB117"/>
      <c r="AC117"/>
    </row>
    <row r="118" spans="1:32" s="159" customFormat="1" ht="19.5" customHeight="1" x14ac:dyDescent="0.35">
      <c r="A118" s="138"/>
      <c r="B118" s="115"/>
      <c r="C118" s="662" t="s">
        <v>179</v>
      </c>
      <c r="D118" s="730"/>
      <c r="E118" s="862"/>
      <c r="F118" s="711"/>
      <c r="G118" s="711"/>
      <c r="H118" s="894"/>
      <c r="I118" s="895"/>
      <c r="J118" s="895"/>
      <c r="K118" s="862"/>
      <c r="L118" s="897"/>
      <c r="M118" s="897"/>
      <c r="N118" s="862"/>
      <c r="O118" s="897"/>
      <c r="P118" s="897"/>
      <c r="Q118" s="862"/>
      <c r="R118" s="897"/>
      <c r="S118" s="897"/>
      <c r="T118" s="380"/>
      <c r="U118" s="343" t="e">
        <f>CONCATENATE(U119,W119,U120,W120,U121,W121,#REF!,#REF!,#REF!,#REF!,#REF!)</f>
        <v>#REF!</v>
      </c>
      <c r="V118" s="343"/>
      <c r="W118" s="343"/>
      <c r="X118" s="328"/>
      <c r="Y118" s="158"/>
      <c r="Z118"/>
      <c r="AA118"/>
      <c r="AB118"/>
      <c r="AC118"/>
    </row>
    <row r="119" spans="1:32" s="159" customFormat="1" ht="12.75" customHeight="1" x14ac:dyDescent="0.35">
      <c r="A119" s="138"/>
      <c r="B119" s="115"/>
      <c r="C119" s="382"/>
      <c r="D119" s="653"/>
      <c r="E119" s="653"/>
      <c r="F119" s="862"/>
      <c r="G119" s="862"/>
      <c r="H119" s="862"/>
      <c r="I119" s="862"/>
      <c r="J119" s="862"/>
      <c r="K119" s="862"/>
      <c r="L119" s="862"/>
      <c r="M119" s="862"/>
      <c r="N119" s="862"/>
      <c r="O119" s="862"/>
      <c r="P119" s="862"/>
      <c r="Q119" s="862"/>
      <c r="R119" s="862"/>
      <c r="S119" s="862"/>
      <c r="T119" s="380"/>
      <c r="U119" s="344" t="str">
        <f>IF(G321="X",D321,"")</f>
        <v/>
      </c>
      <c r="V119" s="343"/>
      <c r="W119" s="343" t="s">
        <v>52</v>
      </c>
      <c r="X119" s="328"/>
      <c r="Y119" s="158"/>
      <c r="Z119"/>
      <c r="AA119"/>
      <c r="AB119"/>
      <c r="AC119"/>
    </row>
    <row r="120" spans="1:32" s="159" customFormat="1" ht="13" customHeight="1" x14ac:dyDescent="0.35">
      <c r="A120" s="138"/>
      <c r="B120" s="115"/>
      <c r="C120" s="382"/>
      <c r="D120" s="955" t="s">
        <v>158</v>
      </c>
      <c r="E120" s="955"/>
      <c r="F120" s="955"/>
      <c r="G120" s="955"/>
      <c r="H120" s="955"/>
      <c r="I120" s="955"/>
      <c r="J120" s="862"/>
      <c r="K120" s="862"/>
      <c r="L120" s="862"/>
      <c r="M120" s="862"/>
      <c r="N120" s="862"/>
      <c r="O120" s="862"/>
      <c r="P120" s="862"/>
      <c r="Q120" s="862"/>
      <c r="R120" s="862"/>
      <c r="S120" s="862"/>
      <c r="T120" s="380"/>
      <c r="U120" s="344" t="str">
        <f>IF(G322="X",D322,"")</f>
        <v/>
      </c>
      <c r="V120" s="343"/>
      <c r="W120" s="343" t="s">
        <v>52</v>
      </c>
      <c r="X120" s="328"/>
      <c r="Y120" s="158"/>
      <c r="Z120"/>
      <c r="AA120"/>
      <c r="AB120"/>
      <c r="AC120"/>
    </row>
    <row r="121" spans="1:32" s="159" customFormat="1" ht="56.15" customHeight="1" x14ac:dyDescent="0.35">
      <c r="A121" s="138"/>
      <c r="B121" s="115"/>
      <c r="C121" s="382"/>
      <c r="D121" s="865"/>
      <c r="E121" s="899"/>
      <c r="F121" s="899"/>
      <c r="G121" s="899"/>
      <c r="H121" s="899"/>
      <c r="I121" s="899"/>
      <c r="J121" s="899"/>
      <c r="K121" s="899"/>
      <c r="L121" s="899"/>
      <c r="M121" s="899"/>
      <c r="N121" s="899"/>
      <c r="O121" s="899"/>
      <c r="P121" s="899"/>
      <c r="Q121" s="866"/>
      <c r="R121" s="862"/>
      <c r="S121" s="862"/>
      <c r="T121" s="380"/>
      <c r="U121" s="344" t="str">
        <f>IF(G323="X",D323,"")</f>
        <v/>
      </c>
      <c r="V121" s="343"/>
      <c r="W121" s="343" t="s">
        <v>52</v>
      </c>
      <c r="X121" s="328"/>
      <c r="Y121" s="158"/>
      <c r="Z121"/>
      <c r="AA121"/>
      <c r="AB121"/>
      <c r="AC121"/>
    </row>
    <row r="122" spans="1:32" s="159" customFormat="1" ht="15.5" x14ac:dyDescent="0.35">
      <c r="A122" s="862"/>
      <c r="B122" s="862"/>
      <c r="C122" s="862"/>
      <c r="D122" s="862"/>
      <c r="E122" s="862"/>
      <c r="F122" s="862"/>
      <c r="G122" s="862"/>
      <c r="H122" s="862"/>
      <c r="I122" s="862"/>
      <c r="J122" s="862"/>
      <c r="K122" s="862"/>
      <c r="L122" s="862"/>
      <c r="M122" s="862"/>
      <c r="N122" s="862"/>
      <c r="O122" s="862"/>
      <c r="P122" s="862"/>
      <c r="Q122" s="862"/>
      <c r="R122" s="862"/>
      <c r="S122" s="862"/>
      <c r="T122" s="862"/>
      <c r="U122" s="343" t="e">
        <f>CONCATENATE(#REF!,#REF!,U288,W288,U289,W289,U290,W290,U291)</f>
        <v>#REF!</v>
      </c>
      <c r="V122" s="343"/>
      <c r="W122" s="343"/>
      <c r="X122" s="328"/>
      <c r="Y122" s="158"/>
      <c r="Z122"/>
      <c r="AA122"/>
      <c r="AB122"/>
      <c r="AC122"/>
    </row>
    <row r="123" spans="1:32" s="138" customFormat="1" ht="36" customHeight="1" x14ac:dyDescent="0.35">
      <c r="A123" s="276"/>
      <c r="B123" s="172" t="s">
        <v>3</v>
      </c>
      <c r="C123" s="242" t="s">
        <v>180</v>
      </c>
      <c r="D123" s="276" t="s">
        <v>181</v>
      </c>
      <c r="E123" s="173"/>
      <c r="F123" s="173"/>
      <c r="G123" s="173"/>
      <c r="H123" s="173"/>
      <c r="I123" s="173"/>
      <c r="J123" s="173"/>
      <c r="K123" s="174"/>
      <c r="L123" s="171"/>
      <c r="M123" s="171"/>
      <c r="N123" s="171"/>
      <c r="O123" s="171"/>
      <c r="P123" s="171"/>
      <c r="Q123" s="171"/>
      <c r="R123" s="171"/>
      <c r="S123" s="171"/>
      <c r="T123" s="171"/>
      <c r="U123" s="344" t="str">
        <f>IF(G174="X",D174,"")</f>
        <v/>
      </c>
      <c r="V123" s="343"/>
      <c r="W123" s="343" t="s">
        <v>52</v>
      </c>
      <c r="X123" s="333"/>
      <c r="Z123"/>
      <c r="AA123"/>
      <c r="AB123"/>
      <c r="AC123"/>
      <c r="AD123"/>
      <c r="AE123"/>
      <c r="AF123"/>
    </row>
    <row r="124" spans="1:32" s="138" customFormat="1" ht="24" customHeight="1" x14ac:dyDescent="0.35">
      <c r="A124" s="380"/>
      <c r="B124" s="381" t="s">
        <v>3</v>
      </c>
      <c r="C124" s="382"/>
      <c r="D124" s="383" t="s">
        <v>182</v>
      </c>
      <c r="E124" s="384"/>
      <c r="F124" s="385"/>
      <c r="G124" s="367"/>
      <c r="H124" s="367"/>
      <c r="I124" s="367"/>
      <c r="J124" s="380"/>
      <c r="K124" s="386"/>
      <c r="L124" s="380"/>
      <c r="M124" s="386"/>
      <c r="N124" s="380"/>
      <c r="O124" s="386"/>
      <c r="P124" s="380"/>
      <c r="Q124" s="386"/>
      <c r="R124" s="386"/>
      <c r="S124" s="386"/>
      <c r="T124" s="380"/>
      <c r="U124" s="344" t="str">
        <f>IF(G175="X",D175,"")</f>
        <v/>
      </c>
      <c r="V124" s="343"/>
      <c r="W124" s="343" t="s">
        <v>52</v>
      </c>
      <c r="X124" s="333"/>
      <c r="Z124"/>
      <c r="AA124"/>
      <c r="AB124"/>
      <c r="AC124"/>
      <c r="AD124"/>
      <c r="AE124"/>
      <c r="AF124"/>
    </row>
    <row r="125" spans="1:32" s="138" customFormat="1" ht="36" customHeight="1" x14ac:dyDescent="0.35">
      <c r="A125" s="147"/>
      <c r="B125" s="123"/>
      <c r="C125" s="236" t="s">
        <v>20</v>
      </c>
      <c r="D125" s="124" t="s">
        <v>183</v>
      </c>
      <c r="E125" s="165"/>
      <c r="F125" s="147"/>
      <c r="G125" s="80"/>
      <c r="H125" s="80"/>
      <c r="I125" s="294" t="s">
        <v>24</v>
      </c>
      <c r="J125" s="149"/>
      <c r="K125" s="149"/>
      <c r="L125" s="149"/>
      <c r="M125" s="147"/>
      <c r="N125" s="147"/>
      <c r="O125" s="147"/>
      <c r="P125" s="149"/>
      <c r="Q125" s="147"/>
      <c r="R125" s="147"/>
      <c r="S125" s="147"/>
      <c r="T125" s="147"/>
      <c r="U125" s="344" t="str">
        <f>IF(G176="X",D176,"")</f>
        <v/>
      </c>
      <c r="V125" s="343"/>
      <c r="W125" s="343" t="s">
        <v>52</v>
      </c>
      <c r="X125" s="333"/>
      <c r="Z125"/>
      <c r="AA125"/>
      <c r="AB125"/>
      <c r="AC125"/>
      <c r="AD125"/>
      <c r="AE125"/>
      <c r="AF125"/>
    </row>
    <row r="126" spans="1:32" s="138" customFormat="1" ht="16" customHeight="1" x14ac:dyDescent="0.35">
      <c r="A126" s="119"/>
      <c r="B126" s="153"/>
      <c r="C126" s="241"/>
      <c r="D126" s="929" t="s">
        <v>184</v>
      </c>
      <c r="E126" s="929"/>
      <c r="F126" s="929"/>
      <c r="G126" s="929"/>
      <c r="H126" s="80"/>
      <c r="I126" s="878"/>
      <c r="J126" s="878"/>
      <c r="K126" s="878"/>
      <c r="L126" s="878"/>
      <c r="M126" s="878"/>
      <c r="N126" s="878"/>
      <c r="O126" s="878"/>
      <c r="P126" s="175"/>
      <c r="Q126" s="119"/>
      <c r="R126" s="119"/>
      <c r="S126" s="119"/>
      <c r="T126" s="119"/>
      <c r="U126" s="344" t="str">
        <f>IF(G177="X",D177,"")</f>
        <v/>
      </c>
      <c r="V126" s="333"/>
      <c r="W126" s="343"/>
      <c r="X126" s="333"/>
      <c r="Z126"/>
      <c r="AA126"/>
      <c r="AB126"/>
      <c r="AC126"/>
      <c r="AD126"/>
      <c r="AE126"/>
      <c r="AF126"/>
    </row>
    <row r="127" spans="1:32" s="129" customFormat="1" ht="19.5" customHeight="1" thickBot="1" x14ac:dyDescent="0.4">
      <c r="A127" s="119"/>
      <c r="B127" s="153"/>
      <c r="C127" s="241"/>
      <c r="D127" s="917"/>
      <c r="E127" s="918"/>
      <c r="F127" s="918"/>
      <c r="G127" s="919"/>
      <c r="H127" s="119"/>
      <c r="I127" s="878"/>
      <c r="J127" s="878"/>
      <c r="K127" s="878"/>
      <c r="L127" s="878"/>
      <c r="M127" s="878"/>
      <c r="N127" s="878"/>
      <c r="O127" s="878"/>
      <c r="P127" s="175"/>
      <c r="Q127" s="119"/>
      <c r="R127" s="119"/>
      <c r="S127" s="119"/>
      <c r="T127" s="119"/>
      <c r="U127" s="331"/>
      <c r="V127" s="331"/>
      <c r="W127" s="331"/>
      <c r="X127" s="331"/>
      <c r="Z127"/>
      <c r="AA127"/>
      <c r="AB127"/>
      <c r="AC127"/>
      <c r="AD127"/>
      <c r="AE127"/>
      <c r="AF127"/>
    </row>
    <row r="128" spans="1:32" s="135" customFormat="1" ht="19.5" customHeight="1" thickTop="1" x14ac:dyDescent="0.35">
      <c r="A128" s="119"/>
      <c r="B128" s="153"/>
      <c r="C128" s="241"/>
      <c r="D128" s="204"/>
      <c r="E128" s="155"/>
      <c r="F128" s="119"/>
      <c r="G128" s="119"/>
      <c r="H128" s="119"/>
      <c r="I128" s="175"/>
      <c r="J128" s="175"/>
      <c r="K128" s="175"/>
      <c r="L128" s="175"/>
      <c r="M128" s="175"/>
      <c r="N128" s="175"/>
      <c r="O128" s="175"/>
      <c r="P128" s="175"/>
      <c r="Q128" s="119"/>
      <c r="R128" s="119"/>
      <c r="S128" s="119"/>
      <c r="T128" s="119"/>
      <c r="U128" s="340"/>
      <c r="V128" s="340"/>
      <c r="W128" s="340"/>
      <c r="X128" s="340"/>
      <c r="Z128"/>
      <c r="AA128"/>
      <c r="AB128"/>
      <c r="AC128"/>
      <c r="AD128"/>
      <c r="AE128"/>
      <c r="AF128"/>
    </row>
    <row r="129" spans="1:32" s="138" customFormat="1" ht="36" customHeight="1" x14ac:dyDescent="0.35">
      <c r="A129" s="119"/>
      <c r="B129" s="123"/>
      <c r="C129" s="236" t="s">
        <v>22</v>
      </c>
      <c r="D129" s="124" t="s">
        <v>185</v>
      </c>
      <c r="E129" s="155"/>
      <c r="F129" s="119"/>
      <c r="G129" s="119"/>
      <c r="H129" s="119"/>
      <c r="I129" s="294" t="s">
        <v>24</v>
      </c>
      <c r="J129" s="149"/>
      <c r="K129" s="149"/>
      <c r="L129" s="149"/>
      <c r="M129" s="147"/>
      <c r="N129" s="147"/>
      <c r="O129" s="147"/>
      <c r="P129" s="175"/>
      <c r="Q129" s="119"/>
      <c r="R129" s="119"/>
      <c r="S129" s="119"/>
      <c r="T129" s="119"/>
      <c r="U129" s="333"/>
      <c r="V129" s="333"/>
      <c r="W129" s="333"/>
      <c r="X129" s="333"/>
      <c r="Z129"/>
      <c r="AA129"/>
      <c r="AB129"/>
      <c r="AC129"/>
      <c r="AD129"/>
      <c r="AE129"/>
      <c r="AF129"/>
    </row>
    <row r="130" spans="1:32" s="138" customFormat="1" ht="29.25" customHeight="1" x14ac:dyDescent="0.35">
      <c r="A130" s="119"/>
      <c r="B130" s="153"/>
      <c r="C130" s="241"/>
      <c r="D130" s="931" t="s">
        <v>186</v>
      </c>
      <c r="E130" s="931"/>
      <c r="F130" s="931"/>
      <c r="G130" s="931"/>
      <c r="H130" s="119"/>
      <c r="I130" s="878"/>
      <c r="J130" s="878"/>
      <c r="K130" s="878"/>
      <c r="L130" s="878"/>
      <c r="M130" s="878"/>
      <c r="N130" s="878"/>
      <c r="O130" s="878"/>
      <c r="P130" s="175"/>
      <c r="Q130" s="119"/>
      <c r="R130" s="119"/>
      <c r="S130" s="119"/>
      <c r="T130" s="119"/>
      <c r="U130" s="333"/>
      <c r="V130" s="333"/>
      <c r="W130" s="333"/>
      <c r="X130" s="333"/>
      <c r="Z130"/>
      <c r="AA130"/>
      <c r="AB130"/>
      <c r="AC130"/>
      <c r="AD130"/>
      <c r="AE130"/>
      <c r="AF130"/>
    </row>
    <row r="131" spans="1:32" s="138" customFormat="1" ht="19.5" customHeight="1" x14ac:dyDescent="0.35">
      <c r="A131" s="119"/>
      <c r="B131" s="153"/>
      <c r="C131" s="241"/>
      <c r="D131" s="917"/>
      <c r="E131" s="918"/>
      <c r="F131" s="918"/>
      <c r="G131" s="919"/>
      <c r="H131" s="119"/>
      <c r="I131" s="878"/>
      <c r="J131" s="878"/>
      <c r="K131" s="878"/>
      <c r="L131" s="878"/>
      <c r="M131" s="878"/>
      <c r="N131" s="878"/>
      <c r="O131" s="878"/>
      <c r="P131" s="175"/>
      <c r="Q131" s="119"/>
      <c r="R131" s="119"/>
      <c r="S131" s="119"/>
      <c r="T131" s="119"/>
      <c r="U131" s="333"/>
      <c r="V131" s="333"/>
      <c r="W131" s="333"/>
      <c r="X131" s="333"/>
      <c r="Z131"/>
      <c r="AA131"/>
      <c r="AB131"/>
      <c r="AC131"/>
      <c r="AD131"/>
      <c r="AE131"/>
      <c r="AF131"/>
    </row>
    <row r="132" spans="1:32" s="138" customFormat="1" ht="20.25" customHeight="1" x14ac:dyDescent="0.35">
      <c r="A132" s="119"/>
      <c r="B132" s="153"/>
      <c r="C132" s="241"/>
      <c r="D132" s="204"/>
      <c r="E132" s="155"/>
      <c r="F132" s="119"/>
      <c r="G132" s="119"/>
      <c r="H132" s="119"/>
      <c r="I132" s="175"/>
      <c r="J132" s="175"/>
      <c r="K132" s="175"/>
      <c r="L132" s="175"/>
      <c r="M132" s="175"/>
      <c r="N132" s="175"/>
      <c r="O132" s="175"/>
      <c r="P132" s="175"/>
      <c r="Q132" s="119"/>
      <c r="R132" s="119"/>
      <c r="S132" s="119"/>
      <c r="T132" s="119"/>
      <c r="U132" s="333"/>
      <c r="V132" s="333"/>
      <c r="W132" s="333"/>
      <c r="X132" s="333"/>
      <c r="Z132"/>
      <c r="AA132"/>
      <c r="AB132"/>
      <c r="AC132"/>
      <c r="AD132"/>
      <c r="AE132"/>
      <c r="AF132"/>
    </row>
    <row r="133" spans="1:32" s="138" customFormat="1" ht="36" customHeight="1" x14ac:dyDescent="0.35">
      <c r="A133" s="119"/>
      <c r="B133" s="153"/>
      <c r="C133" s="236" t="s">
        <v>26</v>
      </c>
      <c r="D133" s="124" t="s">
        <v>187</v>
      </c>
      <c r="E133" s="155"/>
      <c r="F133" s="119"/>
      <c r="G133" s="119"/>
      <c r="H133" s="119"/>
      <c r="I133" s="294" t="s">
        <v>24</v>
      </c>
      <c r="J133" s="149"/>
      <c r="K133" s="149"/>
      <c r="L133" s="149"/>
      <c r="M133" s="147"/>
      <c r="N133" s="147"/>
      <c r="O133" s="147"/>
      <c r="P133" s="175"/>
      <c r="Q133" s="119"/>
      <c r="R133" s="119"/>
      <c r="S133" s="119"/>
      <c r="T133" s="119"/>
      <c r="U133" s="333"/>
      <c r="V133" s="333"/>
      <c r="W133" s="333"/>
      <c r="X133" s="333"/>
      <c r="Z133"/>
      <c r="AA133"/>
      <c r="AB133"/>
      <c r="AC133"/>
      <c r="AD133"/>
      <c r="AE133"/>
      <c r="AF133"/>
    </row>
    <row r="134" spans="1:32" s="129" customFormat="1" ht="50.5" customHeight="1" thickBot="1" x14ac:dyDescent="0.4">
      <c r="A134" s="119"/>
      <c r="B134" s="153"/>
      <c r="C134" s="241"/>
      <c r="D134" s="929" t="s">
        <v>188</v>
      </c>
      <c r="E134" s="929"/>
      <c r="F134" s="929"/>
      <c r="G134" s="929"/>
      <c r="H134" s="119"/>
      <c r="I134" s="878"/>
      <c r="J134" s="878"/>
      <c r="K134" s="878"/>
      <c r="L134" s="878"/>
      <c r="M134" s="878"/>
      <c r="N134" s="878"/>
      <c r="O134" s="878"/>
      <c r="P134" s="175"/>
      <c r="Q134" s="119"/>
      <c r="R134" s="119"/>
      <c r="S134" s="119"/>
      <c r="T134" s="119"/>
      <c r="U134" s="331"/>
      <c r="V134" s="331"/>
      <c r="W134" s="331"/>
      <c r="X134" s="331"/>
      <c r="Z134"/>
      <c r="AA134"/>
      <c r="AB134"/>
      <c r="AC134"/>
      <c r="AD134"/>
      <c r="AE134"/>
      <c r="AF134"/>
    </row>
    <row r="135" spans="1:32" s="135" customFormat="1" ht="19.5" customHeight="1" thickTop="1" x14ac:dyDescent="0.35">
      <c r="A135" s="147"/>
      <c r="B135" s="147"/>
      <c r="C135" s="147"/>
      <c r="D135" s="886"/>
      <c r="E135" s="926"/>
      <c r="F135" s="926"/>
      <c r="G135" s="887"/>
      <c r="H135" s="147"/>
      <c r="I135" s="878"/>
      <c r="J135" s="878"/>
      <c r="K135" s="878"/>
      <c r="L135" s="878"/>
      <c r="M135" s="878"/>
      <c r="N135" s="878"/>
      <c r="O135" s="878"/>
      <c r="P135" s="149"/>
      <c r="Q135" s="147"/>
      <c r="R135" s="147"/>
      <c r="S135" s="147"/>
      <c r="T135" s="147"/>
      <c r="U135" s="340"/>
      <c r="V135" s="340"/>
      <c r="W135" s="340"/>
      <c r="X135" s="340"/>
      <c r="Z135"/>
      <c r="AA135"/>
      <c r="AB135"/>
      <c r="AC135"/>
      <c r="AD135"/>
      <c r="AE135"/>
      <c r="AF135"/>
    </row>
    <row r="136" spans="1:32" s="138" customFormat="1" ht="19" customHeight="1" x14ac:dyDescent="0.35">
      <c r="A136" s="119"/>
      <c r="B136" s="153"/>
      <c r="C136" s="241"/>
      <c r="D136" s="204"/>
      <c r="E136" s="155"/>
      <c r="F136" s="119"/>
      <c r="G136" s="119"/>
      <c r="H136" s="119"/>
      <c r="I136" s="175"/>
      <c r="J136" s="175"/>
      <c r="K136" s="175"/>
      <c r="L136" s="175"/>
      <c r="M136" s="175"/>
      <c r="N136" s="175"/>
      <c r="O136" s="175"/>
      <c r="P136" s="175"/>
      <c r="Q136" s="119"/>
      <c r="R136" s="119"/>
      <c r="S136" s="119"/>
      <c r="T136" s="119"/>
      <c r="U136" s="343" t="str">
        <f>CONCATENATE(U137,W137,U138,W138,U139,W139,U140,W140,U141,W141,U142,W142,U143,W143,U144,W144,U145,W145,U146,W146,U147,W147,U148)</f>
        <v xml:space="preserve">; ; ; ; ; ; ; ; ; ; ; </v>
      </c>
      <c r="V136" s="343"/>
      <c r="W136" s="343"/>
      <c r="X136" s="333"/>
      <c r="Z136"/>
      <c r="AA136"/>
      <c r="AB136"/>
      <c r="AC136"/>
      <c r="AD136"/>
      <c r="AE136"/>
      <c r="AF136"/>
    </row>
    <row r="137" spans="1:32" s="181" customFormat="1" ht="36" customHeight="1" x14ac:dyDescent="0.35">
      <c r="A137" s="119"/>
      <c r="B137" s="153"/>
      <c r="C137" s="236" t="s">
        <v>29</v>
      </c>
      <c r="D137" s="124" t="s">
        <v>189</v>
      </c>
      <c r="E137" s="155"/>
      <c r="F137" s="119"/>
      <c r="G137" s="119"/>
      <c r="H137" s="119"/>
      <c r="I137" s="294" t="s">
        <v>24</v>
      </c>
      <c r="J137" s="149"/>
      <c r="K137" s="149"/>
      <c r="L137" s="149"/>
      <c r="M137" s="147"/>
      <c r="N137" s="147"/>
      <c r="O137" s="147"/>
      <c r="P137" s="175"/>
      <c r="Q137" s="119"/>
      <c r="R137" s="119"/>
      <c r="S137" s="119"/>
      <c r="T137" s="119"/>
      <c r="U137" s="344" t="str">
        <f t="shared" ref="U137:U148" si="2">IF(G181="X",D181,"")</f>
        <v/>
      </c>
      <c r="V137" s="343"/>
      <c r="W137" s="343" t="s">
        <v>52</v>
      </c>
      <c r="X137" s="334"/>
      <c r="Z137"/>
      <c r="AA137"/>
      <c r="AB137"/>
      <c r="AC137"/>
      <c r="AD137"/>
      <c r="AE137"/>
      <c r="AF137"/>
    </row>
    <row r="138" spans="1:32" s="181" customFormat="1" ht="125.5" customHeight="1" x14ac:dyDescent="0.35">
      <c r="A138" s="119"/>
      <c r="B138" s="153"/>
      <c r="C138" s="241"/>
      <c r="D138" s="929" t="s">
        <v>190</v>
      </c>
      <c r="E138" s="929"/>
      <c r="F138" s="929"/>
      <c r="G138" s="929"/>
      <c r="H138" s="119"/>
      <c r="I138" s="930"/>
      <c r="J138" s="930"/>
      <c r="K138" s="930"/>
      <c r="L138" s="930"/>
      <c r="M138" s="930"/>
      <c r="N138" s="930"/>
      <c r="O138" s="930"/>
      <c r="P138" s="175"/>
      <c r="Q138" s="119"/>
      <c r="R138" s="119"/>
      <c r="S138" s="119"/>
      <c r="T138" s="119"/>
      <c r="U138" s="344" t="str">
        <f>IF(G182="X",D182,"")</f>
        <v/>
      </c>
      <c r="V138" s="343"/>
      <c r="W138" s="343" t="s">
        <v>52</v>
      </c>
      <c r="X138" s="334"/>
      <c r="Z138"/>
      <c r="AA138"/>
      <c r="AB138"/>
      <c r="AC138"/>
      <c r="AD138"/>
      <c r="AE138"/>
      <c r="AF138"/>
    </row>
    <row r="139" spans="1:32" s="181" customFormat="1" ht="19.5" customHeight="1" x14ac:dyDescent="0.35">
      <c r="A139" s="147"/>
      <c r="B139" s="147"/>
      <c r="C139" s="147"/>
      <c r="D139" s="917"/>
      <c r="E139" s="918"/>
      <c r="F139" s="918"/>
      <c r="G139" s="919"/>
      <c r="H139" s="147"/>
      <c r="I139" s="930"/>
      <c r="J139" s="930"/>
      <c r="K139" s="930"/>
      <c r="L139" s="930"/>
      <c r="M139" s="930"/>
      <c r="N139" s="930"/>
      <c r="O139" s="930"/>
      <c r="P139" s="149"/>
      <c r="Q139" s="147"/>
      <c r="R139" s="147"/>
      <c r="S139" s="147"/>
      <c r="T139" s="147"/>
      <c r="U139" s="344" t="str">
        <f t="shared" si="2"/>
        <v/>
      </c>
      <c r="V139" s="343"/>
      <c r="W139" s="343" t="s">
        <v>52</v>
      </c>
      <c r="X139" s="334"/>
      <c r="Z139"/>
      <c r="AA139"/>
      <c r="AB139"/>
      <c r="AC139"/>
      <c r="AD139"/>
      <c r="AE139"/>
      <c r="AF139"/>
    </row>
    <row r="140" spans="1:32" s="181" customFormat="1" ht="16" customHeight="1" thickBot="1" x14ac:dyDescent="0.4">
      <c r="A140" s="129"/>
      <c r="B140" s="130"/>
      <c r="C140" s="237"/>
      <c r="D140" s="221"/>
      <c r="E140" s="131"/>
      <c r="F140" s="195"/>
      <c r="G140" s="195"/>
      <c r="H140" s="195"/>
      <c r="I140" s="133"/>
      <c r="J140" s="129"/>
      <c r="K140" s="134"/>
      <c r="L140" s="129"/>
      <c r="M140" s="134"/>
      <c r="N140" s="129"/>
      <c r="O140" s="134"/>
      <c r="P140" s="129"/>
      <c r="Q140" s="134"/>
      <c r="R140" s="134"/>
      <c r="S140" s="134"/>
      <c r="T140" s="129"/>
      <c r="U140" s="344" t="str">
        <f t="shared" si="2"/>
        <v/>
      </c>
      <c r="V140" s="343"/>
      <c r="W140" s="343" t="s">
        <v>52</v>
      </c>
      <c r="X140" s="334"/>
      <c r="Z140"/>
      <c r="AA140"/>
      <c r="AB140"/>
      <c r="AC140"/>
      <c r="AD140"/>
      <c r="AE140"/>
      <c r="AF140"/>
    </row>
    <row r="141" spans="1:32" s="181" customFormat="1" ht="36" customHeight="1" thickTop="1" x14ac:dyDescent="0.35">
      <c r="A141" s="135"/>
      <c r="B141" s="123"/>
      <c r="C141" s="236" t="s">
        <v>32</v>
      </c>
      <c r="D141" s="124" t="s">
        <v>191</v>
      </c>
      <c r="E141" s="196"/>
      <c r="F141" s="136"/>
      <c r="G141" s="136"/>
      <c r="H141" s="136"/>
      <c r="I141" s="197"/>
      <c r="J141" s="135"/>
      <c r="K141" s="135"/>
      <c r="L141" s="135"/>
      <c r="M141" s="135"/>
      <c r="N141" s="135"/>
      <c r="O141" s="135"/>
      <c r="P141" s="135"/>
      <c r="Q141" s="135"/>
      <c r="R141" s="135"/>
      <c r="S141" s="135"/>
      <c r="T141" s="135"/>
      <c r="U141" s="344" t="str">
        <f t="shared" si="2"/>
        <v/>
      </c>
      <c r="V141" s="343"/>
      <c r="W141" s="343" t="s">
        <v>52</v>
      </c>
      <c r="X141" s="334"/>
      <c r="Z141"/>
      <c r="AA141"/>
      <c r="AB141"/>
      <c r="AC141"/>
      <c r="AD141"/>
      <c r="AE141"/>
      <c r="AF141"/>
    </row>
    <row r="142" spans="1:32" s="181" customFormat="1" ht="16" customHeight="1" x14ac:dyDescent="0.35">
      <c r="A142" s="138"/>
      <c r="B142" s="115"/>
      <c r="C142" s="241"/>
      <c r="D142" s="925" t="s">
        <v>192</v>
      </c>
      <c r="E142" s="925"/>
      <c r="F142" s="925"/>
      <c r="G142" s="925"/>
      <c r="H142" s="925"/>
      <c r="I142" s="925"/>
      <c r="J142" s="925"/>
      <c r="K142" s="925"/>
      <c r="L142" s="925"/>
      <c r="M142" s="925"/>
      <c r="N142" s="925"/>
      <c r="O142" s="925"/>
      <c r="P142" s="138"/>
      <c r="Q142" s="143"/>
      <c r="R142" s="143"/>
      <c r="S142" s="143"/>
      <c r="T142" s="138"/>
      <c r="U142" s="344" t="str">
        <f t="shared" si="2"/>
        <v/>
      </c>
      <c r="V142" s="333"/>
      <c r="W142" s="343" t="s">
        <v>52</v>
      </c>
      <c r="X142" s="334"/>
      <c r="Z142"/>
      <c r="AA142"/>
      <c r="AB142"/>
      <c r="AC142"/>
      <c r="AD142"/>
      <c r="AE142"/>
      <c r="AF142"/>
    </row>
    <row r="143" spans="1:32" s="181" customFormat="1" ht="59.15" customHeight="1" x14ac:dyDescent="0.35">
      <c r="A143" s="138"/>
      <c r="B143" s="115"/>
      <c r="C143" s="241"/>
      <c r="D143" s="925"/>
      <c r="E143" s="925"/>
      <c r="F143" s="925"/>
      <c r="G143" s="925"/>
      <c r="H143" s="925"/>
      <c r="I143" s="925"/>
      <c r="J143" s="925"/>
      <c r="K143" s="925"/>
      <c r="L143" s="925"/>
      <c r="M143" s="925"/>
      <c r="N143" s="925"/>
      <c r="O143" s="925"/>
      <c r="P143" s="138"/>
      <c r="Q143" s="143"/>
      <c r="R143" s="143"/>
      <c r="S143" s="143"/>
      <c r="T143" s="138"/>
      <c r="U143" s="344" t="str">
        <f t="shared" si="2"/>
        <v/>
      </c>
      <c r="V143" s="333"/>
      <c r="W143" s="343" t="s">
        <v>52</v>
      </c>
      <c r="X143" s="334"/>
      <c r="Z143"/>
      <c r="AA143"/>
      <c r="AB143"/>
      <c r="AC143"/>
      <c r="AD143"/>
      <c r="AE143"/>
      <c r="AF143"/>
    </row>
    <row r="144" spans="1:32" s="181" customFormat="1" ht="16" customHeight="1" x14ac:dyDescent="0.35">
      <c r="A144" s="138"/>
      <c r="B144" s="115"/>
      <c r="C144" s="241"/>
      <c r="D144" s="943"/>
      <c r="E144" s="943"/>
      <c r="F144" s="943"/>
      <c r="G144" s="943"/>
      <c r="H144" s="850"/>
      <c r="I144" s="80"/>
      <c r="J144" s="80"/>
      <c r="K144" s="256" t="s">
        <v>24</v>
      </c>
      <c r="L144" s="138"/>
      <c r="M144" s="143"/>
      <c r="N144" s="138"/>
      <c r="O144" s="143"/>
      <c r="P144" s="138"/>
      <c r="Q144" s="143"/>
      <c r="R144" s="143"/>
      <c r="S144" s="143"/>
      <c r="T144" s="138"/>
      <c r="U144" s="344" t="str">
        <f t="shared" si="2"/>
        <v/>
      </c>
      <c r="V144" s="333"/>
      <c r="W144" s="343" t="s">
        <v>52</v>
      </c>
      <c r="X144" s="334"/>
      <c r="Z144"/>
      <c r="AA144"/>
      <c r="AB144"/>
      <c r="AC144"/>
      <c r="AD144"/>
      <c r="AE144"/>
      <c r="AF144"/>
    </row>
    <row r="145" spans="1:32" s="181" customFormat="1" ht="16" customHeight="1" x14ac:dyDescent="0.35">
      <c r="B145" s="295"/>
      <c r="C145" s="296"/>
      <c r="D145" s="363" t="s">
        <v>193</v>
      </c>
      <c r="E145" s="362"/>
      <c r="F145" s="933"/>
      <c r="G145" s="934"/>
      <c r="H145" s="934"/>
      <c r="I145" s="935"/>
      <c r="K145" s="878"/>
      <c r="L145" s="878"/>
      <c r="M145" s="878"/>
      <c r="N145" s="878"/>
      <c r="O145" s="878"/>
      <c r="Q145" s="297"/>
      <c r="R145" s="297"/>
      <c r="S145" s="297"/>
      <c r="U145" s="344" t="str">
        <f t="shared" si="2"/>
        <v/>
      </c>
      <c r="V145" s="333"/>
      <c r="W145" s="343" t="s">
        <v>52</v>
      </c>
      <c r="X145" s="334"/>
      <c r="Z145"/>
      <c r="AA145"/>
      <c r="AB145"/>
      <c r="AC145"/>
      <c r="AD145"/>
      <c r="AE145"/>
      <c r="AF145"/>
    </row>
    <row r="146" spans="1:32" s="181" customFormat="1" ht="16" customHeight="1" x14ac:dyDescent="0.35">
      <c r="B146" s="295"/>
      <c r="C146" s="296"/>
      <c r="D146" s="363" t="s">
        <v>194</v>
      </c>
      <c r="E146" s="362"/>
      <c r="F146" s="933"/>
      <c r="G146" s="934"/>
      <c r="H146" s="934"/>
      <c r="I146" s="935"/>
      <c r="K146" s="878"/>
      <c r="L146" s="878"/>
      <c r="M146" s="878"/>
      <c r="N146" s="878"/>
      <c r="O146" s="878"/>
      <c r="Q146" s="297"/>
      <c r="R146" s="297"/>
      <c r="S146" s="297"/>
      <c r="U146" s="344" t="str">
        <f t="shared" si="2"/>
        <v/>
      </c>
      <c r="V146" s="333"/>
      <c r="W146" s="343" t="s">
        <v>52</v>
      </c>
      <c r="X146" s="334"/>
      <c r="Z146"/>
      <c r="AA146"/>
      <c r="AB146"/>
      <c r="AC146"/>
      <c r="AD146"/>
      <c r="AE146"/>
      <c r="AF146"/>
    </row>
    <row r="147" spans="1:32" s="181" customFormat="1" ht="16" customHeight="1" x14ac:dyDescent="0.35">
      <c r="B147" s="295"/>
      <c r="C147" s="296"/>
      <c r="D147" s="363" t="s">
        <v>195</v>
      </c>
      <c r="E147" s="362"/>
      <c r="F147" s="933"/>
      <c r="G147" s="934"/>
      <c r="H147" s="934"/>
      <c r="I147" s="935"/>
      <c r="K147" s="878"/>
      <c r="L147" s="878"/>
      <c r="M147" s="878"/>
      <c r="N147" s="878"/>
      <c r="O147" s="878"/>
      <c r="Q147" s="297"/>
      <c r="R147" s="297"/>
      <c r="S147" s="297"/>
      <c r="U147" s="344" t="str">
        <f t="shared" si="2"/>
        <v/>
      </c>
      <c r="V147" s="334"/>
      <c r="W147" s="343" t="s">
        <v>52</v>
      </c>
      <c r="X147" s="334"/>
      <c r="Z147"/>
      <c r="AA147"/>
      <c r="AB147"/>
      <c r="AC147"/>
      <c r="AD147"/>
      <c r="AE147"/>
      <c r="AF147"/>
    </row>
    <row r="148" spans="1:32" s="181" customFormat="1" ht="16" customHeight="1" x14ac:dyDescent="0.35">
      <c r="B148" s="295"/>
      <c r="C148" s="296"/>
      <c r="D148" s="363" t="s">
        <v>196</v>
      </c>
      <c r="E148" s="362"/>
      <c r="F148" s="933"/>
      <c r="G148" s="934"/>
      <c r="H148" s="934"/>
      <c r="I148" s="935"/>
      <c r="K148" s="878"/>
      <c r="L148" s="878"/>
      <c r="M148" s="878"/>
      <c r="N148" s="878"/>
      <c r="O148" s="878"/>
      <c r="Q148" s="297"/>
      <c r="R148" s="297"/>
      <c r="S148" s="297"/>
      <c r="U148" s="344" t="str">
        <f t="shared" si="2"/>
        <v/>
      </c>
      <c r="V148" s="334"/>
      <c r="W148" s="334"/>
      <c r="X148" s="334"/>
      <c r="Z148"/>
      <c r="AA148"/>
      <c r="AB148"/>
      <c r="AC148"/>
      <c r="AD148"/>
      <c r="AE148"/>
      <c r="AF148"/>
    </row>
    <row r="149" spans="1:32" s="138" customFormat="1" ht="15.5" x14ac:dyDescent="0.35">
      <c r="A149" s="181"/>
      <c r="B149" s="295"/>
      <c r="C149" s="296"/>
      <c r="D149" s="363" t="s">
        <v>197</v>
      </c>
      <c r="E149" s="362"/>
      <c r="F149" s="933"/>
      <c r="G149" s="934"/>
      <c r="H149" s="934"/>
      <c r="I149" s="935"/>
      <c r="J149" s="181"/>
      <c r="K149" s="878"/>
      <c r="L149" s="878"/>
      <c r="M149" s="878"/>
      <c r="N149" s="878"/>
      <c r="O149" s="878"/>
      <c r="P149" s="181"/>
      <c r="Q149" s="297"/>
      <c r="R149" s="297"/>
      <c r="S149" s="297"/>
      <c r="T149" s="181"/>
      <c r="U149" s="333"/>
      <c r="V149" s="333"/>
      <c r="W149" s="333"/>
      <c r="X149" s="333"/>
      <c r="Z149"/>
      <c r="AA149"/>
      <c r="AB149"/>
      <c r="AC149"/>
      <c r="AD149"/>
      <c r="AE149"/>
      <c r="AF149"/>
    </row>
    <row r="150" spans="1:32" s="211" customFormat="1" ht="28" customHeight="1" thickBot="1" x14ac:dyDescent="0.4">
      <c r="A150" s="129"/>
      <c r="B150" s="199"/>
      <c r="C150" s="243"/>
      <c r="D150" s="200"/>
      <c r="E150" s="201"/>
      <c r="F150" s="202"/>
      <c r="G150" s="202"/>
      <c r="H150" s="202"/>
      <c r="I150" s="202"/>
      <c r="J150" s="129"/>
      <c r="K150" s="134"/>
      <c r="L150" s="129"/>
      <c r="M150" s="134"/>
      <c r="N150" s="129"/>
      <c r="O150" s="134"/>
      <c r="P150" s="129"/>
      <c r="Q150" s="134"/>
      <c r="R150" s="134"/>
      <c r="S150" s="134"/>
      <c r="T150" s="129"/>
      <c r="U150" s="346"/>
      <c r="V150" s="346"/>
      <c r="W150" s="346"/>
      <c r="X150" s="346"/>
      <c r="Z150"/>
      <c r="AA150"/>
      <c r="AB150"/>
      <c r="AC150"/>
      <c r="AD150"/>
      <c r="AE150"/>
      <c r="AF150"/>
    </row>
    <row r="151" spans="1:32" s="364" customFormat="1" ht="36" customHeight="1" thickTop="1" x14ac:dyDescent="0.35">
      <c r="A151" s="135"/>
      <c r="B151" s="123"/>
      <c r="C151" s="236" t="s">
        <v>35</v>
      </c>
      <c r="D151" s="124" t="s">
        <v>198</v>
      </c>
      <c r="E151" s="124"/>
      <c r="F151" s="124"/>
      <c r="G151" s="124"/>
      <c r="H151" s="124"/>
      <c r="I151" s="124"/>
      <c r="J151" s="135"/>
      <c r="K151" s="135"/>
      <c r="L151" s="135"/>
      <c r="M151" s="135"/>
      <c r="N151" s="135"/>
      <c r="O151" s="135"/>
      <c r="P151" s="135"/>
      <c r="Q151" s="135"/>
      <c r="R151" s="135"/>
      <c r="S151" s="135"/>
      <c r="T151" s="135"/>
      <c r="U151" s="387"/>
      <c r="V151" s="387"/>
      <c r="W151" s="387"/>
      <c r="X151" s="387"/>
      <c r="Y151" s="380"/>
      <c r="Z151"/>
      <c r="AA151"/>
      <c r="AB151"/>
      <c r="AC151"/>
      <c r="AD151"/>
      <c r="AE151"/>
      <c r="AF151"/>
    </row>
    <row r="152" spans="1:32" s="135" customFormat="1" ht="36" customHeight="1" x14ac:dyDescent="0.35">
      <c r="A152" s="138"/>
      <c r="B152" s="203"/>
      <c r="C152" s="241"/>
      <c r="D152" s="932" t="s">
        <v>199</v>
      </c>
      <c r="E152" s="932"/>
      <c r="F152" s="932"/>
      <c r="G152" s="932"/>
      <c r="H152" s="932"/>
      <c r="I152" s="932"/>
      <c r="J152" s="138"/>
      <c r="K152" s="143"/>
      <c r="L152" s="138"/>
      <c r="M152" s="143"/>
      <c r="N152" s="138"/>
      <c r="O152" s="143"/>
      <c r="P152" s="138"/>
      <c r="Q152" s="143"/>
      <c r="R152" s="143"/>
      <c r="S152" s="143"/>
      <c r="T152" s="138"/>
      <c r="U152" s="340"/>
      <c r="V152" s="340"/>
      <c r="W152" s="340"/>
      <c r="X152" s="340"/>
      <c r="Z152"/>
      <c r="AA152"/>
      <c r="AB152"/>
      <c r="AC152"/>
      <c r="AD152"/>
      <c r="AE152"/>
      <c r="AF152"/>
    </row>
    <row r="153" spans="1:32" s="138" customFormat="1" ht="34" customHeight="1" x14ac:dyDescent="0.35">
      <c r="B153" s="203"/>
      <c r="C153" s="241"/>
      <c r="D153" s="932"/>
      <c r="E153" s="932"/>
      <c r="F153" s="932"/>
      <c r="G153" s="932"/>
      <c r="H153" s="932"/>
      <c r="I153" s="932"/>
      <c r="K153" s="143"/>
      <c r="M153" s="143"/>
      <c r="O153" s="143"/>
      <c r="Q153" s="143"/>
      <c r="R153" s="143"/>
      <c r="S153" s="143"/>
      <c r="U153" s="333"/>
      <c r="V153" s="333"/>
      <c r="W153" s="333"/>
      <c r="X153" s="333"/>
      <c r="Z153"/>
      <c r="AA153"/>
      <c r="AB153"/>
      <c r="AC153"/>
      <c r="AD153"/>
      <c r="AE153"/>
      <c r="AF153"/>
    </row>
    <row r="154" spans="1:32" s="138" customFormat="1" ht="31" customHeight="1" x14ac:dyDescent="0.35">
      <c r="B154" s="203"/>
      <c r="C154" s="241"/>
      <c r="D154" s="273" t="s">
        <v>200</v>
      </c>
      <c r="E154" s="256"/>
      <c r="F154" s="279"/>
      <c r="G154" s="277"/>
      <c r="H154" s="277"/>
      <c r="I154" s="294" t="s">
        <v>24</v>
      </c>
      <c r="K154" s="143"/>
      <c r="M154" s="143"/>
      <c r="O154" s="143"/>
      <c r="Q154" s="143"/>
      <c r="R154" s="143"/>
      <c r="S154" s="143"/>
      <c r="U154" s="333" t="s">
        <v>201</v>
      </c>
      <c r="V154" s="333" t="str">
        <f>CONCATENATE(V155,W155,V156,W156,V157,W157,V158,W158,V159,W159,V160,W160,V161,W161,V162,W162,V163,W163,V164)</f>
        <v>;;;;;;;;;</v>
      </c>
      <c r="W154" s="333"/>
      <c r="X154" s="333"/>
      <c r="Z154"/>
      <c r="AA154"/>
      <c r="AB154"/>
      <c r="AC154"/>
      <c r="AD154"/>
      <c r="AE154"/>
      <c r="AF154"/>
    </row>
    <row r="155" spans="1:32" s="129" customFormat="1" ht="15.75" customHeight="1" thickBot="1" x14ac:dyDescent="0.4">
      <c r="A155" s="138"/>
      <c r="B155" s="203"/>
      <c r="C155" s="244"/>
      <c r="D155" s="285" t="s">
        <v>202</v>
      </c>
      <c r="E155" s="286"/>
      <c r="F155" s="287"/>
      <c r="G155" s="274"/>
      <c r="H155" s="80"/>
      <c r="I155" s="878"/>
      <c r="J155" s="878"/>
      <c r="K155" s="878"/>
      <c r="L155" s="878"/>
      <c r="M155" s="878"/>
      <c r="N155" s="138"/>
      <c r="O155" s="143"/>
      <c r="P155" s="138"/>
      <c r="Q155" s="143"/>
      <c r="R155" s="143"/>
      <c r="S155" s="143"/>
      <c r="T155" s="138"/>
      <c r="U155" s="331"/>
      <c r="V155" s="331" t="str">
        <f>IF(G155="X",D155,"")</f>
        <v/>
      </c>
      <c r="W155" s="331" t="s">
        <v>131</v>
      </c>
      <c r="X155" s="331"/>
      <c r="Z155"/>
      <c r="AA155"/>
      <c r="AB155"/>
      <c r="AC155"/>
      <c r="AD155"/>
      <c r="AE155"/>
      <c r="AF155"/>
    </row>
    <row r="156" spans="1:32" s="166" customFormat="1" ht="15.75" customHeight="1" thickTop="1" thickBot="1" x14ac:dyDescent="0.4">
      <c r="A156" s="138"/>
      <c r="B156" s="203"/>
      <c r="C156" s="244"/>
      <c r="D156" s="285" t="s">
        <v>203</v>
      </c>
      <c r="E156" s="286"/>
      <c r="F156" s="287"/>
      <c r="G156" s="274"/>
      <c r="H156" s="80"/>
      <c r="I156" s="878"/>
      <c r="J156" s="878"/>
      <c r="K156" s="878"/>
      <c r="L156" s="878"/>
      <c r="M156" s="878"/>
      <c r="N156" s="138"/>
      <c r="O156" s="143"/>
      <c r="P156" s="138"/>
      <c r="Q156" s="143"/>
      <c r="R156" s="143"/>
      <c r="S156" s="143"/>
      <c r="T156" s="138"/>
      <c r="U156" s="339"/>
      <c r="V156" s="331" t="str">
        <f t="shared" ref="V156:V163" si="3">IF(G156="X",D156,"")</f>
        <v/>
      </c>
      <c r="W156" s="331" t="s">
        <v>131</v>
      </c>
      <c r="X156" s="339"/>
      <c r="Z156"/>
      <c r="AA156"/>
      <c r="AB156"/>
      <c r="AC156"/>
      <c r="AD156"/>
      <c r="AE156"/>
      <c r="AF156"/>
    </row>
    <row r="157" spans="1:32" s="166" customFormat="1" ht="15.75" customHeight="1" thickTop="1" thickBot="1" x14ac:dyDescent="0.4">
      <c r="A157" s="138"/>
      <c r="B157" s="203"/>
      <c r="C157" s="244"/>
      <c r="D157" s="285" t="s">
        <v>204</v>
      </c>
      <c r="E157" s="286"/>
      <c r="F157" s="287"/>
      <c r="G157" s="274"/>
      <c r="H157" s="80"/>
      <c r="I157" s="878"/>
      <c r="J157" s="878"/>
      <c r="K157" s="878"/>
      <c r="L157" s="878"/>
      <c r="M157" s="878"/>
      <c r="N157" s="138"/>
      <c r="O157" s="143"/>
      <c r="P157" s="138"/>
      <c r="Q157" s="143"/>
      <c r="R157" s="143"/>
      <c r="S157" s="143"/>
      <c r="T157" s="138"/>
      <c r="U157" s="339"/>
      <c r="V157" s="331" t="str">
        <f t="shared" si="3"/>
        <v/>
      </c>
      <c r="W157" s="331" t="s">
        <v>131</v>
      </c>
      <c r="X157" s="339"/>
      <c r="Z157"/>
      <c r="AA157"/>
      <c r="AB157"/>
      <c r="AC157"/>
      <c r="AD157"/>
      <c r="AE157"/>
      <c r="AF157"/>
    </row>
    <row r="158" spans="1:32" s="138" customFormat="1" ht="15.75" customHeight="1" thickTop="1" thickBot="1" x14ac:dyDescent="0.4">
      <c r="B158" s="203"/>
      <c r="C158" s="244"/>
      <c r="D158" s="285" t="s">
        <v>205</v>
      </c>
      <c r="E158" s="286"/>
      <c r="F158" s="287"/>
      <c r="G158" s="274"/>
      <c r="H158" s="80"/>
      <c r="I158" s="878"/>
      <c r="J158" s="878"/>
      <c r="K158" s="878"/>
      <c r="L158" s="878"/>
      <c r="M158" s="878"/>
      <c r="O158" s="143"/>
      <c r="Q158" s="143"/>
      <c r="R158" s="143"/>
      <c r="S158" s="143"/>
      <c r="U158" s="333"/>
      <c r="V158" s="331" t="str">
        <f t="shared" si="3"/>
        <v/>
      </c>
      <c r="W158" s="331" t="s">
        <v>131</v>
      </c>
      <c r="X158" s="333"/>
      <c r="Z158"/>
      <c r="AA158"/>
      <c r="AB158"/>
      <c r="AC158"/>
      <c r="AD158"/>
      <c r="AE158"/>
      <c r="AF158"/>
    </row>
    <row r="159" spans="1:32" s="138" customFormat="1" ht="15.75" customHeight="1" thickTop="1" thickBot="1" x14ac:dyDescent="0.4">
      <c r="B159" s="203"/>
      <c r="C159" s="244"/>
      <c r="D159" s="285" t="s">
        <v>206</v>
      </c>
      <c r="E159" s="286"/>
      <c r="F159" s="287"/>
      <c r="G159" s="274"/>
      <c r="H159" s="80"/>
      <c r="I159" s="878"/>
      <c r="J159" s="878"/>
      <c r="K159" s="878"/>
      <c r="L159" s="878"/>
      <c r="M159" s="878"/>
      <c r="O159" s="143"/>
      <c r="Q159" s="143"/>
      <c r="R159" s="143"/>
      <c r="S159" s="143"/>
      <c r="U159" s="333"/>
      <c r="V159" s="331" t="str">
        <f t="shared" si="3"/>
        <v/>
      </c>
      <c r="W159" s="331" t="s">
        <v>131</v>
      </c>
      <c r="X159" s="333"/>
      <c r="Z159"/>
      <c r="AA159"/>
      <c r="AB159"/>
      <c r="AC159"/>
      <c r="AD159"/>
      <c r="AE159"/>
      <c r="AF159"/>
    </row>
    <row r="160" spans="1:32" s="129" customFormat="1" ht="15.75" customHeight="1" thickTop="1" thickBot="1" x14ac:dyDescent="0.4">
      <c r="A160" s="138"/>
      <c r="B160" s="203"/>
      <c r="C160" s="244"/>
      <c r="D160" s="285" t="s">
        <v>207</v>
      </c>
      <c r="E160" s="286"/>
      <c r="F160" s="287"/>
      <c r="G160" s="274"/>
      <c r="H160" s="80"/>
      <c r="I160" s="878"/>
      <c r="J160" s="878"/>
      <c r="K160" s="878"/>
      <c r="L160" s="878"/>
      <c r="M160" s="878"/>
      <c r="N160" s="138"/>
      <c r="O160" s="143"/>
      <c r="P160" s="138"/>
      <c r="Q160" s="143"/>
      <c r="R160" s="143"/>
      <c r="S160" s="143"/>
      <c r="T160" s="138"/>
      <c r="U160" s="331"/>
      <c r="V160" s="331" t="str">
        <f t="shared" si="3"/>
        <v/>
      </c>
      <c r="W160" s="331" t="s">
        <v>131</v>
      </c>
      <c r="X160" s="331"/>
      <c r="Z160"/>
      <c r="AA160"/>
      <c r="AB160"/>
      <c r="AC160"/>
      <c r="AD160"/>
      <c r="AE160"/>
      <c r="AF160"/>
    </row>
    <row r="161" spans="1:32" s="166" customFormat="1" ht="15.75" customHeight="1" thickTop="1" thickBot="1" x14ac:dyDescent="0.4">
      <c r="A161" s="138"/>
      <c r="B161" s="203"/>
      <c r="C161" s="244"/>
      <c r="D161" s="285" t="s">
        <v>208</v>
      </c>
      <c r="E161" s="286"/>
      <c r="F161" s="287"/>
      <c r="G161" s="274"/>
      <c r="H161" s="80"/>
      <c r="I161" s="878"/>
      <c r="J161" s="878"/>
      <c r="K161" s="878"/>
      <c r="L161" s="878"/>
      <c r="M161" s="878"/>
      <c r="N161" s="138"/>
      <c r="O161" s="143"/>
      <c r="P161" s="138"/>
      <c r="Q161" s="143"/>
      <c r="R161" s="143"/>
      <c r="S161" s="143"/>
      <c r="T161" s="138"/>
      <c r="U161" s="339"/>
      <c r="V161" s="331" t="str">
        <f t="shared" si="3"/>
        <v/>
      </c>
      <c r="W161" s="331" t="s">
        <v>131</v>
      </c>
      <c r="X161" s="339"/>
      <c r="Z161"/>
      <c r="AA161"/>
      <c r="AB161"/>
      <c r="AC161"/>
      <c r="AD161"/>
      <c r="AE161"/>
      <c r="AF161"/>
    </row>
    <row r="162" spans="1:32" s="135" customFormat="1" ht="15.75" customHeight="1" thickTop="1" thickBot="1" x14ac:dyDescent="0.4">
      <c r="A162" s="138"/>
      <c r="B162" s="203"/>
      <c r="C162" s="244"/>
      <c r="D162" s="285" t="s">
        <v>209</v>
      </c>
      <c r="E162" s="286"/>
      <c r="F162" s="287"/>
      <c r="G162" s="274"/>
      <c r="H162" s="80"/>
      <c r="I162" s="878"/>
      <c r="J162" s="878"/>
      <c r="K162" s="878"/>
      <c r="L162" s="878"/>
      <c r="M162" s="878"/>
      <c r="N162" s="138"/>
      <c r="O162" s="143"/>
      <c r="P162" s="138"/>
      <c r="Q162" s="143"/>
      <c r="R162" s="143"/>
      <c r="S162" s="143"/>
      <c r="T162" s="138"/>
      <c r="U162" s="340"/>
      <c r="V162" s="331" t="str">
        <f t="shared" si="3"/>
        <v/>
      </c>
      <c r="W162" s="331" t="s">
        <v>131</v>
      </c>
      <c r="X162" s="340"/>
      <c r="Z162"/>
      <c r="AA162"/>
      <c r="AB162"/>
      <c r="AC162"/>
      <c r="AD162"/>
      <c r="AE162"/>
      <c r="AF162"/>
    </row>
    <row r="163" spans="1:32" s="138" customFormat="1" ht="15.75" customHeight="1" thickTop="1" thickBot="1" x14ac:dyDescent="0.4">
      <c r="B163" s="203"/>
      <c r="C163" s="244"/>
      <c r="D163" s="285" t="s">
        <v>210</v>
      </c>
      <c r="E163" s="286"/>
      <c r="F163" s="287"/>
      <c r="G163" s="274"/>
      <c r="H163" s="80"/>
      <c r="I163" s="878"/>
      <c r="J163" s="878"/>
      <c r="K163" s="878"/>
      <c r="L163" s="878"/>
      <c r="M163" s="878"/>
      <c r="O163" s="143"/>
      <c r="Q163" s="143"/>
      <c r="R163" s="143"/>
      <c r="S163" s="143"/>
      <c r="U163" s="333"/>
      <c r="V163" s="331" t="str">
        <f t="shared" si="3"/>
        <v/>
      </c>
      <c r="W163" s="331" t="s">
        <v>131</v>
      </c>
      <c r="X163" s="333"/>
      <c r="Z163"/>
      <c r="AA163"/>
      <c r="AB163"/>
      <c r="AC163"/>
      <c r="AD163"/>
      <c r="AE163"/>
      <c r="AF163"/>
    </row>
    <row r="164" spans="1:32" s="138" customFormat="1" ht="15.75" customHeight="1" thickTop="1" thickBot="1" x14ac:dyDescent="0.4">
      <c r="B164" s="203"/>
      <c r="C164" s="244"/>
      <c r="D164" s="288" t="s">
        <v>211</v>
      </c>
      <c r="E164" s="289"/>
      <c r="F164" s="290"/>
      <c r="G164" s="274"/>
      <c r="H164" s="80"/>
      <c r="I164" s="878"/>
      <c r="J164" s="878"/>
      <c r="K164" s="878"/>
      <c r="L164" s="878"/>
      <c r="M164" s="878"/>
      <c r="O164" s="143"/>
      <c r="Q164" s="143"/>
      <c r="R164" s="143"/>
      <c r="S164" s="143"/>
      <c r="U164" s="333"/>
      <c r="V164" s="331" t="str">
        <f>IF(G164="X",D164,"")</f>
        <v/>
      </c>
      <c r="W164" s="333"/>
      <c r="X164" s="333"/>
      <c r="Z164"/>
      <c r="AA164"/>
      <c r="AB164"/>
      <c r="AC164"/>
      <c r="AD164"/>
      <c r="AE164"/>
      <c r="AF164"/>
    </row>
    <row r="165" spans="1:32" s="138" customFormat="1" ht="31" customHeight="1" thickTop="1" thickBot="1" x14ac:dyDescent="0.4">
      <c r="B165" s="203"/>
      <c r="C165" s="244"/>
      <c r="D165" s="715" t="s">
        <v>212</v>
      </c>
      <c r="E165" s="256"/>
      <c r="F165" s="279"/>
      <c r="G165" s="278"/>
      <c r="H165" s="80"/>
      <c r="I165" s="878"/>
      <c r="J165" s="878"/>
      <c r="K165" s="878"/>
      <c r="L165" s="878"/>
      <c r="M165" s="878"/>
      <c r="O165" s="143"/>
      <c r="Q165" s="143"/>
      <c r="R165" s="143"/>
      <c r="S165" s="143"/>
      <c r="U165" s="333" t="s">
        <v>213</v>
      </c>
      <c r="V165" s="331" t="str">
        <f>CONCATENATE(V166,W166,V167,W167,V168,W168,V169,W169,V170)</f>
        <v>;;;;</v>
      </c>
      <c r="W165" s="333"/>
      <c r="X165" s="333"/>
      <c r="Z165"/>
      <c r="AA165"/>
      <c r="AB165"/>
      <c r="AC165"/>
      <c r="AD165"/>
      <c r="AE165"/>
      <c r="AF165"/>
    </row>
    <row r="166" spans="1:32" s="138" customFormat="1" ht="15.75" customHeight="1" thickTop="1" thickBot="1" x14ac:dyDescent="0.4">
      <c r="B166" s="203"/>
      <c r="C166" s="244"/>
      <c r="D166" s="264" t="s">
        <v>214</v>
      </c>
      <c r="E166" s="283"/>
      <c r="F166" s="284"/>
      <c r="G166" s="274"/>
      <c r="H166" s="80"/>
      <c r="I166" s="878"/>
      <c r="J166" s="878"/>
      <c r="K166" s="878"/>
      <c r="L166" s="878"/>
      <c r="M166" s="878"/>
      <c r="O166" s="143"/>
      <c r="Q166" s="143"/>
      <c r="R166" s="143"/>
      <c r="S166" s="143"/>
      <c r="U166" s="333"/>
      <c r="V166" s="331" t="str">
        <f t="shared" ref="V166:V177" si="4">IF(G166="X",D166,"")</f>
        <v/>
      </c>
      <c r="W166" s="333" t="s">
        <v>131</v>
      </c>
      <c r="X166" s="333"/>
      <c r="Z166"/>
      <c r="AA166"/>
      <c r="AB166"/>
      <c r="AC166"/>
      <c r="AD166"/>
      <c r="AE166"/>
      <c r="AF166"/>
    </row>
    <row r="167" spans="1:32" s="138" customFormat="1" ht="15.75" customHeight="1" thickTop="1" thickBot="1" x14ac:dyDescent="0.4">
      <c r="B167" s="203"/>
      <c r="C167" s="244"/>
      <c r="D167" s="265" t="s">
        <v>215</v>
      </c>
      <c r="E167" s="286"/>
      <c r="F167" s="287"/>
      <c r="G167" s="274"/>
      <c r="H167" s="80"/>
      <c r="I167" s="878"/>
      <c r="J167" s="878"/>
      <c r="K167" s="878"/>
      <c r="L167" s="878"/>
      <c r="M167" s="878"/>
      <c r="O167" s="143"/>
      <c r="Q167" s="143"/>
      <c r="R167" s="143"/>
      <c r="S167" s="143"/>
      <c r="U167" s="333"/>
      <c r="V167" s="331" t="str">
        <f t="shared" si="4"/>
        <v/>
      </c>
      <c r="W167" s="333" t="s">
        <v>131</v>
      </c>
      <c r="X167" s="333"/>
      <c r="Z167"/>
      <c r="AA167"/>
      <c r="AB167"/>
      <c r="AC167"/>
      <c r="AD167"/>
      <c r="AE167"/>
      <c r="AF167"/>
    </row>
    <row r="168" spans="1:32" s="129" customFormat="1" ht="15.75" customHeight="1" thickTop="1" thickBot="1" x14ac:dyDescent="0.4">
      <c r="A168" s="138"/>
      <c r="B168" s="203"/>
      <c r="C168" s="244"/>
      <c r="D168" s="265" t="s">
        <v>216</v>
      </c>
      <c r="E168" s="286"/>
      <c r="F168" s="287"/>
      <c r="G168" s="274"/>
      <c r="H168" s="80"/>
      <c r="I168" s="878"/>
      <c r="J168" s="878"/>
      <c r="K168" s="878"/>
      <c r="L168" s="878"/>
      <c r="M168" s="878"/>
      <c r="N168" s="138"/>
      <c r="O168" s="143"/>
      <c r="P168" s="138"/>
      <c r="Q168" s="143"/>
      <c r="R168" s="143"/>
      <c r="S168" s="143"/>
      <c r="T168" s="138"/>
      <c r="U168" s="331"/>
      <c r="V168" s="331" t="str">
        <f t="shared" si="4"/>
        <v/>
      </c>
      <c r="W168" s="333" t="s">
        <v>131</v>
      </c>
      <c r="X168" s="331"/>
      <c r="Z168"/>
      <c r="AA168"/>
      <c r="AB168"/>
      <c r="AC168"/>
      <c r="AD168"/>
      <c r="AE168"/>
      <c r="AF168"/>
    </row>
    <row r="169" spans="1:32" s="135" customFormat="1" ht="15.75" customHeight="1" thickTop="1" thickBot="1" x14ac:dyDescent="0.4">
      <c r="A169" s="138"/>
      <c r="B169" s="203"/>
      <c r="C169" s="244"/>
      <c r="D169" s="265" t="s">
        <v>217</v>
      </c>
      <c r="E169" s="286"/>
      <c r="F169" s="287"/>
      <c r="G169" s="274"/>
      <c r="H169" s="80"/>
      <c r="I169" s="878"/>
      <c r="J169" s="878"/>
      <c r="K169" s="878"/>
      <c r="L169" s="878"/>
      <c r="M169" s="878"/>
      <c r="N169" s="138"/>
      <c r="O169" s="143"/>
      <c r="P169" s="138"/>
      <c r="Q169" s="143"/>
      <c r="R169" s="143"/>
      <c r="S169" s="143"/>
      <c r="T169" s="138"/>
      <c r="U169" s="340"/>
      <c r="V169" s="331" t="str">
        <f t="shared" si="4"/>
        <v/>
      </c>
      <c r="W169" s="333" t="s">
        <v>131</v>
      </c>
      <c r="X169" s="340"/>
      <c r="Z169"/>
      <c r="AA169"/>
      <c r="AB169"/>
      <c r="AC169"/>
      <c r="AD169"/>
      <c r="AE169"/>
      <c r="AF169"/>
    </row>
    <row r="170" spans="1:32" s="138" customFormat="1" ht="15.75" customHeight="1" thickTop="1" thickBot="1" x14ac:dyDescent="0.4">
      <c r="B170" s="203"/>
      <c r="C170" s="244"/>
      <c r="D170" s="266" t="s">
        <v>218</v>
      </c>
      <c r="E170" s="289"/>
      <c r="F170" s="290"/>
      <c r="G170" s="274"/>
      <c r="H170" s="80"/>
      <c r="I170" s="878"/>
      <c r="J170" s="878"/>
      <c r="K170" s="878"/>
      <c r="L170" s="878"/>
      <c r="M170" s="878"/>
      <c r="O170" s="143"/>
      <c r="Q170" s="143"/>
      <c r="R170" s="143"/>
      <c r="S170" s="143"/>
      <c r="U170" s="333"/>
      <c r="V170" s="331" t="str">
        <f t="shared" si="4"/>
        <v/>
      </c>
      <c r="W170" s="333"/>
      <c r="X170" s="333"/>
      <c r="Z170"/>
      <c r="AA170"/>
      <c r="AB170"/>
      <c r="AC170"/>
      <c r="AD170"/>
      <c r="AE170"/>
      <c r="AF170"/>
    </row>
    <row r="171" spans="1:32" s="138" customFormat="1" ht="31" customHeight="1" thickTop="1" thickBot="1" x14ac:dyDescent="0.4">
      <c r="B171" s="203"/>
      <c r="C171" s="245"/>
      <c r="D171" s="273" t="s">
        <v>219</v>
      </c>
      <c r="E171" s="281"/>
      <c r="F171" s="279"/>
      <c r="G171" s="155"/>
      <c r="H171" s="80"/>
      <c r="I171" s="878"/>
      <c r="J171" s="878"/>
      <c r="K171" s="878"/>
      <c r="L171" s="878"/>
      <c r="M171" s="878"/>
      <c r="O171" s="143"/>
      <c r="Q171" s="143"/>
      <c r="R171" s="143"/>
      <c r="S171" s="143"/>
      <c r="U171" s="333" t="s">
        <v>220</v>
      </c>
      <c r="V171" s="331" t="str">
        <f>CONCATENATE(V172,W172,V173,W173,V174,W174,V175,W175,V176,W176,V177)</f>
        <v>;;;;;</v>
      </c>
      <c r="W171" s="333"/>
      <c r="X171" s="333"/>
      <c r="Z171"/>
      <c r="AA171"/>
      <c r="AB171"/>
      <c r="AC171"/>
      <c r="AD171"/>
      <c r="AE171"/>
      <c r="AF171"/>
    </row>
    <row r="172" spans="1:32" s="365" customFormat="1" ht="15.75" customHeight="1" thickTop="1" thickBot="1" x14ac:dyDescent="0.4">
      <c r="A172" s="138"/>
      <c r="B172" s="203"/>
      <c r="C172" s="244"/>
      <c r="D172" s="936" t="s">
        <v>221</v>
      </c>
      <c r="E172" s="936"/>
      <c r="F172" s="937"/>
      <c r="G172" s="274"/>
      <c r="H172" s="80"/>
      <c r="I172" s="878"/>
      <c r="J172" s="878"/>
      <c r="K172" s="878"/>
      <c r="L172" s="878"/>
      <c r="M172" s="878"/>
      <c r="N172" s="138"/>
      <c r="O172" s="143"/>
      <c r="P172" s="138"/>
      <c r="Q172" s="143"/>
      <c r="R172" s="143"/>
      <c r="S172" s="143"/>
      <c r="T172" s="138"/>
      <c r="U172" s="395"/>
      <c r="V172" s="331" t="str">
        <f t="shared" si="4"/>
        <v/>
      </c>
      <c r="W172" s="395" t="s">
        <v>131</v>
      </c>
      <c r="X172" s="395"/>
      <c r="Y172" s="393"/>
      <c r="Z172"/>
      <c r="AA172"/>
      <c r="AB172"/>
      <c r="AC172"/>
      <c r="AD172"/>
      <c r="AE172"/>
      <c r="AF172"/>
    </row>
    <row r="173" spans="1:32" s="135" customFormat="1" ht="15.75" customHeight="1" thickTop="1" thickBot="1" x14ac:dyDescent="0.4">
      <c r="A173" s="138"/>
      <c r="B173" s="203"/>
      <c r="C173" s="244"/>
      <c r="D173" s="265" t="s">
        <v>222</v>
      </c>
      <c r="E173" s="291"/>
      <c r="F173" s="287"/>
      <c r="G173" s="274"/>
      <c r="H173" s="80"/>
      <c r="I173" s="878"/>
      <c r="J173" s="878"/>
      <c r="K173" s="878"/>
      <c r="L173" s="878"/>
      <c r="M173" s="878"/>
      <c r="N173" s="138"/>
      <c r="O173" s="143"/>
      <c r="P173" s="138"/>
      <c r="Q173" s="143"/>
      <c r="R173" s="143"/>
      <c r="S173" s="143"/>
      <c r="T173" s="138"/>
      <c r="U173" s="340"/>
      <c r="V173" s="331" t="str">
        <f t="shared" si="4"/>
        <v/>
      </c>
      <c r="W173" s="395" t="s">
        <v>131</v>
      </c>
      <c r="X173" s="340"/>
      <c r="Z173"/>
      <c r="AA173"/>
      <c r="AB173"/>
      <c r="AC173"/>
      <c r="AD173"/>
      <c r="AE173"/>
      <c r="AF173"/>
    </row>
    <row r="174" spans="1:32" s="138" customFormat="1" ht="15.75" customHeight="1" thickTop="1" thickBot="1" x14ac:dyDescent="0.4">
      <c r="B174" s="203"/>
      <c r="C174" s="244"/>
      <c r="D174" s="265" t="s">
        <v>223</v>
      </c>
      <c r="E174" s="291"/>
      <c r="F174" s="287"/>
      <c r="G174" s="274"/>
      <c r="H174" s="80"/>
      <c r="I174" s="878"/>
      <c r="J174" s="878"/>
      <c r="K174" s="878"/>
      <c r="L174" s="878"/>
      <c r="M174" s="878"/>
      <c r="O174" s="143"/>
      <c r="Q174" s="143"/>
      <c r="R174" s="143"/>
      <c r="S174" s="143"/>
      <c r="U174" s="333"/>
      <c r="V174" s="331" t="str">
        <f t="shared" si="4"/>
        <v/>
      </c>
      <c r="W174" s="395" t="s">
        <v>131</v>
      </c>
      <c r="X174" s="333"/>
      <c r="Z174"/>
      <c r="AA174"/>
      <c r="AB174"/>
      <c r="AC174"/>
      <c r="AD174"/>
      <c r="AE174"/>
      <c r="AF174"/>
    </row>
    <row r="175" spans="1:32" s="138" customFormat="1" ht="15.75" customHeight="1" thickTop="1" thickBot="1" x14ac:dyDescent="0.4">
      <c r="B175" s="203"/>
      <c r="C175" s="244"/>
      <c r="D175" s="265" t="s">
        <v>224</v>
      </c>
      <c r="E175" s="291"/>
      <c r="F175" s="287"/>
      <c r="G175" s="274"/>
      <c r="H175" s="80"/>
      <c r="I175" s="878"/>
      <c r="J175" s="878"/>
      <c r="K175" s="878"/>
      <c r="L175" s="878"/>
      <c r="M175" s="878"/>
      <c r="O175" s="143"/>
      <c r="Q175" s="143"/>
      <c r="R175" s="143"/>
      <c r="S175" s="143"/>
      <c r="U175" s="333"/>
      <c r="V175" s="331" t="str">
        <f t="shared" si="4"/>
        <v/>
      </c>
      <c r="W175" s="395" t="s">
        <v>131</v>
      </c>
      <c r="X175" s="333"/>
      <c r="Z175"/>
      <c r="AA175"/>
      <c r="AB175"/>
      <c r="AC175"/>
      <c r="AD175"/>
      <c r="AE175"/>
      <c r="AF175"/>
    </row>
    <row r="176" spans="1:32" s="138" customFormat="1" ht="15.75" customHeight="1" thickTop="1" thickBot="1" x14ac:dyDescent="0.4">
      <c r="B176" s="203"/>
      <c r="C176" s="244"/>
      <c r="D176" s="265" t="s">
        <v>225</v>
      </c>
      <c r="E176" s="291"/>
      <c r="F176" s="287"/>
      <c r="G176" s="274"/>
      <c r="H176" s="80"/>
      <c r="I176" s="878"/>
      <c r="J176" s="878"/>
      <c r="K176" s="878"/>
      <c r="L176" s="878"/>
      <c r="M176" s="878"/>
      <c r="O176" s="143"/>
      <c r="Q176" s="143"/>
      <c r="R176" s="143"/>
      <c r="S176" s="143"/>
      <c r="U176" s="333"/>
      <c r="V176" s="331" t="str">
        <f t="shared" si="4"/>
        <v/>
      </c>
      <c r="W176" s="395" t="s">
        <v>131</v>
      </c>
      <c r="X176" s="333"/>
      <c r="Z176"/>
      <c r="AA176"/>
      <c r="AB176"/>
      <c r="AC176"/>
      <c r="AD176"/>
      <c r="AE176"/>
      <c r="AF176"/>
    </row>
    <row r="177" spans="1:32" s="211" customFormat="1" ht="15.75" customHeight="1" thickTop="1" thickBot="1" x14ac:dyDescent="0.4">
      <c r="A177" s="138"/>
      <c r="B177" s="115"/>
      <c r="C177" s="241"/>
      <c r="D177" s="266" t="s">
        <v>226</v>
      </c>
      <c r="E177" s="292"/>
      <c r="F177" s="290"/>
      <c r="G177" s="274"/>
      <c r="H177" s="80"/>
      <c r="I177" s="878"/>
      <c r="J177" s="878"/>
      <c r="K177" s="878"/>
      <c r="L177" s="878"/>
      <c r="M177" s="878"/>
      <c r="N177" s="138"/>
      <c r="O177" s="143"/>
      <c r="P177" s="138"/>
      <c r="Q177" s="143"/>
      <c r="R177" s="143"/>
      <c r="S177" s="143"/>
      <c r="T177" s="138"/>
      <c r="U177" s="346"/>
      <c r="V177" s="331" t="str">
        <f t="shared" si="4"/>
        <v/>
      </c>
      <c r="W177" s="346"/>
      <c r="X177" s="346"/>
      <c r="Z177"/>
      <c r="AA177"/>
      <c r="AB177"/>
      <c r="AC177"/>
      <c r="AD177"/>
      <c r="AE177"/>
      <c r="AF177"/>
    </row>
    <row r="178" spans="1:32" s="351" customFormat="1" ht="25.5" customHeight="1" thickTop="1" thickBot="1" x14ac:dyDescent="0.4">
      <c r="A178" s="129"/>
      <c r="B178" s="120"/>
      <c r="C178" s="246"/>
      <c r="D178" s="231"/>
      <c r="E178" s="207"/>
      <c r="F178" s="208"/>
      <c r="G178" s="209"/>
      <c r="H178" s="209"/>
      <c r="I178" s="209"/>
      <c r="J178" s="129"/>
      <c r="K178" s="134"/>
      <c r="L178" s="129"/>
      <c r="M178" s="134"/>
      <c r="N178" s="129"/>
      <c r="O178" s="134"/>
      <c r="P178" s="129"/>
      <c r="Q178" s="134"/>
      <c r="R178" s="134"/>
      <c r="S178" s="134"/>
      <c r="T178" s="129"/>
      <c r="U178" s="352"/>
      <c r="V178" s="352"/>
      <c r="W178" s="352"/>
      <c r="X178" s="352"/>
      <c r="Z178"/>
      <c r="AA178"/>
      <c r="AB178"/>
      <c r="AC178"/>
      <c r="AD178"/>
      <c r="AE178"/>
      <c r="AF178"/>
    </row>
    <row r="179" spans="1:32" s="135" customFormat="1" ht="36" customHeight="1" thickTop="1" x14ac:dyDescent="0.35">
      <c r="B179" s="123"/>
      <c r="C179" s="236" t="s">
        <v>38</v>
      </c>
      <c r="D179" s="124" t="s">
        <v>227</v>
      </c>
      <c r="E179" s="124"/>
      <c r="F179" s="124"/>
      <c r="G179" s="124"/>
      <c r="H179" s="124"/>
      <c r="I179" s="124"/>
      <c r="U179" s="340"/>
      <c r="V179" s="340"/>
      <c r="W179" s="340"/>
      <c r="X179" s="340"/>
      <c r="Z179"/>
      <c r="AA179"/>
      <c r="AB179"/>
      <c r="AC179"/>
      <c r="AD179"/>
      <c r="AE179"/>
      <c r="AF179"/>
    </row>
    <row r="180" spans="1:32" s="138" customFormat="1" ht="50.25" customHeight="1" x14ac:dyDescent="0.35">
      <c r="B180" s="115"/>
      <c r="C180" s="241"/>
      <c r="D180" s="932" t="s">
        <v>228</v>
      </c>
      <c r="E180" s="932"/>
      <c r="F180" s="932"/>
      <c r="G180" s="932"/>
      <c r="H180" s="851"/>
      <c r="I180" s="294" t="s">
        <v>24</v>
      </c>
      <c r="J180" s="135"/>
      <c r="K180" s="135"/>
      <c r="L180" s="135"/>
      <c r="M180" s="135"/>
      <c r="O180" s="143"/>
      <c r="Q180" s="143"/>
      <c r="R180" s="143"/>
      <c r="S180" s="143"/>
      <c r="U180" s="333"/>
      <c r="V180" s="333"/>
      <c r="W180" s="333"/>
      <c r="X180" s="333"/>
      <c r="Z180"/>
      <c r="AA180"/>
      <c r="AB180"/>
      <c r="AC180"/>
      <c r="AD180"/>
      <c r="AE180"/>
      <c r="AF180"/>
    </row>
    <row r="181" spans="1:32" s="138" customFormat="1" ht="15.75" customHeight="1" x14ac:dyDescent="0.35">
      <c r="A181" s="181"/>
      <c r="B181" s="295"/>
      <c r="C181" s="296"/>
      <c r="D181" s="282" t="s">
        <v>229</v>
      </c>
      <c r="E181" s="267"/>
      <c r="F181" s="298"/>
      <c r="G181" s="274"/>
      <c r="H181" s="80"/>
      <c r="I181" s="878"/>
      <c r="J181" s="878"/>
      <c r="K181" s="878"/>
      <c r="L181" s="878"/>
      <c r="M181" s="878"/>
      <c r="N181" s="181"/>
      <c r="O181" s="297"/>
      <c r="P181" s="181"/>
      <c r="Q181" s="297"/>
      <c r="R181" s="297"/>
      <c r="S181" s="297"/>
      <c r="T181" s="181"/>
      <c r="U181" s="333"/>
      <c r="V181" s="333"/>
      <c r="W181" s="333"/>
      <c r="X181" s="333"/>
      <c r="Z181"/>
      <c r="AA181"/>
      <c r="AB181"/>
      <c r="AC181"/>
      <c r="AD181"/>
      <c r="AE181"/>
      <c r="AF181"/>
    </row>
    <row r="182" spans="1:32" s="138" customFormat="1" ht="15.75" customHeight="1" x14ac:dyDescent="0.35">
      <c r="A182" s="181"/>
      <c r="B182" s="295"/>
      <c r="C182" s="296"/>
      <c r="D182" s="285" t="s">
        <v>230</v>
      </c>
      <c r="E182" s="269"/>
      <c r="F182" s="299"/>
      <c r="G182" s="274"/>
      <c r="H182" s="80"/>
      <c r="I182" s="878"/>
      <c r="J182" s="878"/>
      <c r="K182" s="878"/>
      <c r="L182" s="878"/>
      <c r="M182" s="878"/>
      <c r="N182" s="181"/>
      <c r="O182" s="297"/>
      <c r="P182" s="181"/>
      <c r="Q182" s="297"/>
      <c r="R182" s="297"/>
      <c r="S182" s="297"/>
      <c r="T182" s="181"/>
      <c r="U182" s="333"/>
      <c r="V182" s="333"/>
      <c r="W182" s="333"/>
      <c r="X182" s="333"/>
      <c r="Z182"/>
      <c r="AA182"/>
      <c r="AB182"/>
      <c r="AC182"/>
      <c r="AD182"/>
      <c r="AE182"/>
      <c r="AF182"/>
    </row>
    <row r="183" spans="1:32" s="138" customFormat="1" ht="15.75" customHeight="1" x14ac:dyDescent="0.35">
      <c r="A183" s="181"/>
      <c r="B183" s="295"/>
      <c r="C183" s="296"/>
      <c r="D183" s="285" t="s">
        <v>231</v>
      </c>
      <c r="E183" s="269"/>
      <c r="F183" s="299"/>
      <c r="G183" s="274"/>
      <c r="H183" s="80"/>
      <c r="I183" s="878"/>
      <c r="J183" s="878"/>
      <c r="K183" s="878"/>
      <c r="L183" s="878"/>
      <c r="M183" s="878"/>
      <c r="N183" s="181"/>
      <c r="O183" s="297"/>
      <c r="P183" s="181"/>
      <c r="Q183" s="297"/>
      <c r="R183" s="297"/>
      <c r="S183" s="297"/>
      <c r="T183" s="181"/>
      <c r="U183" s="333"/>
      <c r="V183" s="333"/>
      <c r="W183" s="333"/>
      <c r="X183" s="333"/>
      <c r="Z183"/>
      <c r="AA183"/>
      <c r="AB183"/>
      <c r="AC183"/>
      <c r="AD183"/>
      <c r="AE183"/>
      <c r="AF183"/>
    </row>
    <row r="184" spans="1:32" s="138" customFormat="1" ht="15.75" customHeight="1" x14ac:dyDescent="0.35">
      <c r="A184" s="181"/>
      <c r="B184" s="295"/>
      <c r="C184" s="296"/>
      <c r="D184" s="285" t="s">
        <v>232</v>
      </c>
      <c r="E184" s="269"/>
      <c r="F184" s="299"/>
      <c r="G184" s="274"/>
      <c r="H184" s="80"/>
      <c r="I184" s="878"/>
      <c r="J184" s="878"/>
      <c r="K184" s="878"/>
      <c r="L184" s="878"/>
      <c r="M184" s="878"/>
      <c r="N184" s="181"/>
      <c r="O184" s="297"/>
      <c r="P184" s="181"/>
      <c r="Q184" s="297"/>
      <c r="R184" s="297"/>
      <c r="S184" s="297"/>
      <c r="T184" s="181"/>
      <c r="U184" s="333"/>
      <c r="V184" s="333"/>
      <c r="W184" s="333"/>
      <c r="X184" s="333"/>
      <c r="Z184"/>
      <c r="AA184"/>
      <c r="AB184"/>
      <c r="AC184"/>
      <c r="AD184"/>
      <c r="AE184"/>
      <c r="AF184"/>
    </row>
    <row r="185" spans="1:32" s="129" customFormat="1" ht="15.75" customHeight="1" thickBot="1" x14ac:dyDescent="0.4">
      <c r="A185" s="181"/>
      <c r="B185" s="295"/>
      <c r="C185" s="296"/>
      <c r="D185" s="285" t="s">
        <v>233</v>
      </c>
      <c r="E185" s="269"/>
      <c r="F185" s="299"/>
      <c r="G185" s="274"/>
      <c r="H185" s="80"/>
      <c r="I185" s="878"/>
      <c r="J185" s="878"/>
      <c r="K185" s="878"/>
      <c r="L185" s="878"/>
      <c r="M185" s="878"/>
      <c r="N185" s="181"/>
      <c r="O185" s="297"/>
      <c r="P185" s="181"/>
      <c r="Q185" s="297"/>
      <c r="R185" s="297"/>
      <c r="S185" s="297"/>
      <c r="T185" s="181"/>
      <c r="U185" s="331"/>
      <c r="V185" s="331"/>
      <c r="W185" s="331"/>
      <c r="X185" s="331"/>
      <c r="Z185"/>
      <c r="AA185"/>
      <c r="AB185"/>
      <c r="AC185"/>
      <c r="AD185"/>
      <c r="AE185"/>
      <c r="AF185"/>
    </row>
    <row r="186" spans="1:32" s="135" customFormat="1" ht="15.75" customHeight="1" thickTop="1" x14ac:dyDescent="0.35">
      <c r="A186" s="181"/>
      <c r="B186" s="295"/>
      <c r="C186" s="296"/>
      <c r="D186" s="285" t="s">
        <v>234</v>
      </c>
      <c r="E186" s="269"/>
      <c r="F186" s="299"/>
      <c r="G186" s="274"/>
      <c r="H186" s="80"/>
      <c r="I186" s="878"/>
      <c r="J186" s="878"/>
      <c r="K186" s="878"/>
      <c r="L186" s="878"/>
      <c r="M186" s="878"/>
      <c r="N186" s="181"/>
      <c r="O186" s="297"/>
      <c r="P186" s="181"/>
      <c r="Q186" s="297"/>
      <c r="R186" s="297"/>
      <c r="S186" s="297"/>
      <c r="T186" s="181"/>
      <c r="U186" s="340"/>
      <c r="V186" s="340"/>
      <c r="W186" s="340"/>
      <c r="X186" s="340"/>
      <c r="Z186"/>
      <c r="AA186"/>
      <c r="AB186"/>
      <c r="AC186"/>
      <c r="AD186"/>
      <c r="AE186"/>
      <c r="AF186"/>
    </row>
    <row r="187" spans="1:32" s="138" customFormat="1" ht="15.75" customHeight="1" x14ac:dyDescent="0.35">
      <c r="A187" s="181"/>
      <c r="B187" s="295"/>
      <c r="C187" s="296"/>
      <c r="D187" s="285" t="s">
        <v>235</v>
      </c>
      <c r="E187" s="269"/>
      <c r="F187" s="299"/>
      <c r="G187" s="274"/>
      <c r="H187" s="80"/>
      <c r="I187" s="878"/>
      <c r="J187" s="878"/>
      <c r="K187" s="878"/>
      <c r="L187" s="878"/>
      <c r="M187" s="878"/>
      <c r="N187" s="181"/>
      <c r="O187" s="297"/>
      <c r="P187" s="181"/>
      <c r="Q187" s="297"/>
      <c r="R187" s="297"/>
      <c r="S187" s="297"/>
      <c r="T187" s="181"/>
      <c r="U187" s="333"/>
      <c r="V187" s="333"/>
      <c r="W187" s="333"/>
      <c r="X187" s="333"/>
      <c r="Z187"/>
      <c r="AA187"/>
      <c r="AB187"/>
      <c r="AC187"/>
      <c r="AD187"/>
      <c r="AE187"/>
      <c r="AF187"/>
    </row>
    <row r="188" spans="1:32" s="138" customFormat="1" ht="15.75" customHeight="1" x14ac:dyDescent="0.35">
      <c r="A188" s="181"/>
      <c r="B188" s="295"/>
      <c r="C188" s="296"/>
      <c r="D188" s="285" t="s">
        <v>236</v>
      </c>
      <c r="E188" s="269"/>
      <c r="F188" s="299"/>
      <c r="G188" s="274"/>
      <c r="H188" s="80"/>
      <c r="I188" s="878"/>
      <c r="J188" s="878"/>
      <c r="K188" s="878"/>
      <c r="L188" s="878"/>
      <c r="M188" s="878"/>
      <c r="N188" s="181"/>
      <c r="O188" s="297"/>
      <c r="P188" s="181"/>
      <c r="Q188" s="297"/>
      <c r="R188" s="297"/>
      <c r="S188" s="297"/>
      <c r="T188" s="181"/>
      <c r="U188" s="333"/>
      <c r="V188" s="333"/>
      <c r="W188" s="333"/>
      <c r="X188" s="333"/>
      <c r="Z188"/>
      <c r="AA188"/>
      <c r="AB188"/>
      <c r="AC188"/>
      <c r="AD188"/>
      <c r="AE188"/>
      <c r="AF188"/>
    </row>
    <row r="189" spans="1:32" s="138" customFormat="1" ht="15.75" customHeight="1" x14ac:dyDescent="0.35">
      <c r="A189" s="181"/>
      <c r="B189" s="295"/>
      <c r="C189" s="296"/>
      <c r="D189" s="285" t="s">
        <v>237</v>
      </c>
      <c r="E189" s="269"/>
      <c r="F189" s="299"/>
      <c r="G189" s="274"/>
      <c r="H189" s="80"/>
      <c r="I189" s="878"/>
      <c r="J189" s="878"/>
      <c r="K189" s="878"/>
      <c r="L189" s="878"/>
      <c r="M189" s="878"/>
      <c r="N189" s="181"/>
      <c r="O189" s="297"/>
      <c r="P189" s="181"/>
      <c r="Q189" s="297"/>
      <c r="R189" s="297"/>
      <c r="S189" s="297"/>
      <c r="T189" s="181"/>
      <c r="U189" s="333"/>
      <c r="V189" s="333"/>
      <c r="W189" s="333"/>
      <c r="X189" s="333"/>
      <c r="Z189"/>
      <c r="AA189"/>
      <c r="AB189"/>
      <c r="AC189"/>
      <c r="AD189"/>
      <c r="AE189"/>
      <c r="AF189"/>
    </row>
    <row r="190" spans="1:32" s="138" customFormat="1" ht="15.75" customHeight="1" x14ac:dyDescent="0.35">
      <c r="A190" s="181"/>
      <c r="B190" s="295"/>
      <c r="C190" s="296"/>
      <c r="D190" s="285" t="s">
        <v>238</v>
      </c>
      <c r="E190" s="269"/>
      <c r="F190" s="299"/>
      <c r="G190" s="274"/>
      <c r="H190" s="80"/>
      <c r="I190" s="878"/>
      <c r="J190" s="878"/>
      <c r="K190" s="878"/>
      <c r="L190" s="878"/>
      <c r="M190" s="878"/>
      <c r="N190" s="181"/>
      <c r="O190" s="297"/>
      <c r="P190" s="181"/>
      <c r="Q190" s="297"/>
      <c r="R190" s="297"/>
      <c r="S190" s="297"/>
      <c r="T190" s="181"/>
      <c r="U190" s="333"/>
      <c r="V190" s="333"/>
      <c r="W190" s="333"/>
      <c r="X190" s="333"/>
      <c r="Z190"/>
      <c r="AA190"/>
      <c r="AB190"/>
      <c r="AC190"/>
      <c r="AD190"/>
      <c r="AE190"/>
      <c r="AF190"/>
    </row>
    <row r="191" spans="1:32" s="138" customFormat="1" ht="15.75" customHeight="1" x14ac:dyDescent="0.35">
      <c r="A191" s="181"/>
      <c r="B191" s="295"/>
      <c r="C191" s="296"/>
      <c r="D191" s="285" t="s">
        <v>239</v>
      </c>
      <c r="E191" s="269"/>
      <c r="F191" s="299"/>
      <c r="G191" s="274"/>
      <c r="H191" s="80"/>
      <c r="I191" s="878"/>
      <c r="J191" s="878"/>
      <c r="K191" s="878"/>
      <c r="L191" s="878"/>
      <c r="M191" s="878"/>
      <c r="N191" s="181"/>
      <c r="O191" s="297"/>
      <c r="P191" s="181"/>
      <c r="Q191" s="297"/>
      <c r="R191" s="297"/>
      <c r="S191" s="297"/>
      <c r="T191" s="181"/>
      <c r="U191" s="333"/>
      <c r="V191" s="333"/>
      <c r="W191" s="333"/>
      <c r="X191" s="333"/>
      <c r="Z191"/>
      <c r="AA191"/>
      <c r="AB191"/>
      <c r="AC191"/>
      <c r="AD191"/>
      <c r="AE191"/>
      <c r="AF191"/>
    </row>
    <row r="192" spans="1:32" s="129" customFormat="1" ht="15.75" customHeight="1" thickBot="1" x14ac:dyDescent="0.4">
      <c r="A192" s="181"/>
      <c r="B192" s="295"/>
      <c r="C192" s="296"/>
      <c r="D192" s="288" t="s">
        <v>240</v>
      </c>
      <c r="E192" s="271"/>
      <c r="F192" s="300"/>
      <c r="G192" s="274"/>
      <c r="H192" s="80"/>
      <c r="I192" s="878"/>
      <c r="J192" s="878"/>
      <c r="K192" s="878"/>
      <c r="L192" s="878"/>
      <c r="M192" s="878"/>
      <c r="N192" s="181"/>
      <c r="O192" s="297"/>
      <c r="P192" s="181"/>
      <c r="Q192" s="297"/>
      <c r="R192" s="297"/>
      <c r="S192" s="297"/>
      <c r="T192" s="181"/>
      <c r="U192" s="331"/>
      <c r="V192" s="331"/>
      <c r="W192" s="331"/>
      <c r="X192" s="331"/>
      <c r="Z192"/>
      <c r="AA192"/>
      <c r="AB192"/>
      <c r="AC192"/>
      <c r="AD192"/>
      <c r="AE192"/>
      <c r="AF192"/>
    </row>
    <row r="193" spans="1:32" s="135" customFormat="1" ht="36" customHeight="1" thickTop="1" x14ac:dyDescent="0.35">
      <c r="A193" s="138"/>
      <c r="B193" s="115"/>
      <c r="C193" s="241"/>
      <c r="D193" s="154"/>
      <c r="E193" s="119"/>
      <c r="F193" s="118"/>
      <c r="G193" s="210"/>
      <c r="H193" s="210"/>
      <c r="I193" s="210"/>
      <c r="J193" s="138"/>
      <c r="K193" s="143"/>
      <c r="L193" s="138"/>
      <c r="M193" s="143"/>
      <c r="N193" s="138"/>
      <c r="O193" s="143"/>
      <c r="P193" s="138"/>
      <c r="Q193" s="143"/>
      <c r="R193" s="143"/>
      <c r="S193" s="143"/>
      <c r="T193" s="138"/>
      <c r="U193" s="340"/>
      <c r="V193" s="340"/>
      <c r="W193" s="340"/>
      <c r="X193" s="340"/>
      <c r="Z193"/>
      <c r="AA193"/>
      <c r="AB193"/>
      <c r="AC193"/>
      <c r="AD193"/>
      <c r="AE193"/>
      <c r="AF193"/>
    </row>
    <row r="194" spans="1:32" s="138" customFormat="1" ht="36" customHeight="1" x14ac:dyDescent="0.35">
      <c r="A194" s="211"/>
      <c r="B194" s="172" t="s">
        <v>3</v>
      </c>
      <c r="C194" s="242" t="s">
        <v>241</v>
      </c>
      <c r="D194" s="276" t="s">
        <v>242</v>
      </c>
      <c r="E194" s="173"/>
      <c r="F194" s="174"/>
      <c r="G194" s="174"/>
      <c r="H194" s="174"/>
      <c r="I194" s="174"/>
      <c r="J194" s="211"/>
      <c r="K194" s="212"/>
      <c r="L194" s="211"/>
      <c r="M194" s="212"/>
      <c r="N194" s="211"/>
      <c r="O194" s="212"/>
      <c r="P194" s="211"/>
      <c r="Q194" s="212"/>
      <c r="R194" s="212"/>
      <c r="S194" s="212"/>
      <c r="T194" s="211"/>
      <c r="U194" s="333"/>
      <c r="V194" s="333"/>
      <c r="W194" s="333"/>
      <c r="X194" s="333"/>
      <c r="Z194"/>
      <c r="AA194"/>
      <c r="AB194"/>
      <c r="AC194"/>
      <c r="AD194"/>
      <c r="AE194"/>
      <c r="AF194"/>
    </row>
    <row r="195" spans="1:32" s="138" customFormat="1" ht="15.5" x14ac:dyDescent="0.35">
      <c r="A195" s="380"/>
      <c r="B195" s="381" t="s">
        <v>3</v>
      </c>
      <c r="C195" s="382"/>
      <c r="D195" s="383" t="s">
        <v>182</v>
      </c>
      <c r="E195" s="384"/>
      <c r="F195" s="385"/>
      <c r="G195" s="367"/>
      <c r="H195" s="367"/>
      <c r="I195" s="367"/>
      <c r="J195" s="380"/>
      <c r="K195" s="386"/>
      <c r="L195" s="380"/>
      <c r="M195" s="386"/>
      <c r="N195" s="380"/>
      <c r="O195" s="386"/>
      <c r="P195" s="380"/>
      <c r="Q195" s="386"/>
      <c r="R195" s="386"/>
      <c r="S195" s="386"/>
      <c r="T195" s="380"/>
      <c r="U195" s="333"/>
      <c r="V195" s="333"/>
      <c r="W195" s="333"/>
      <c r="X195" s="333"/>
      <c r="Z195"/>
      <c r="AA195"/>
      <c r="AB195"/>
      <c r="AC195"/>
      <c r="AD195"/>
      <c r="AE195"/>
      <c r="AF195"/>
    </row>
    <row r="196" spans="1:32" s="138" customFormat="1" ht="36" customHeight="1" x14ac:dyDescent="0.35">
      <c r="A196" s="135"/>
      <c r="B196" s="123"/>
      <c r="C196" s="236" t="s">
        <v>45</v>
      </c>
      <c r="D196" s="124" t="s">
        <v>243</v>
      </c>
      <c r="E196" s="124"/>
      <c r="F196" s="124"/>
      <c r="G196" s="197"/>
      <c r="H196" s="197"/>
      <c r="I196" s="294" t="s">
        <v>24</v>
      </c>
      <c r="J196" s="149"/>
      <c r="K196" s="149"/>
      <c r="L196" s="149"/>
      <c r="M196" s="147"/>
      <c r="N196" s="147"/>
      <c r="O196" s="147"/>
      <c r="P196" s="135"/>
      <c r="Q196" s="135"/>
      <c r="R196" s="135"/>
      <c r="S196" s="135"/>
      <c r="T196" s="135"/>
      <c r="U196" s="333"/>
      <c r="V196" s="333"/>
      <c r="W196" s="333"/>
      <c r="X196" s="333"/>
      <c r="Z196"/>
      <c r="AA196"/>
      <c r="AB196"/>
      <c r="AC196"/>
      <c r="AD196"/>
      <c r="AE196"/>
      <c r="AF196"/>
    </row>
    <row r="197" spans="1:32" s="138" customFormat="1" ht="30" customHeight="1" x14ac:dyDescent="0.35">
      <c r="B197" s="115"/>
      <c r="C197" s="241"/>
      <c r="D197" s="925" t="s">
        <v>244</v>
      </c>
      <c r="E197" s="925"/>
      <c r="F197" s="925"/>
      <c r="G197" s="925"/>
      <c r="H197" s="198"/>
      <c r="I197" s="878"/>
      <c r="J197" s="878"/>
      <c r="K197" s="878"/>
      <c r="L197" s="878"/>
      <c r="M197" s="878"/>
      <c r="N197" s="878"/>
      <c r="O197" s="878"/>
      <c r="Q197" s="143"/>
      <c r="R197" s="143"/>
      <c r="S197" s="143"/>
      <c r="U197" s="333"/>
      <c r="V197" s="333"/>
      <c r="W197" s="333"/>
      <c r="X197" s="333"/>
      <c r="Z197"/>
      <c r="AA197"/>
      <c r="AB197"/>
      <c r="AC197"/>
      <c r="AD197"/>
      <c r="AE197"/>
      <c r="AF197"/>
    </row>
    <row r="198" spans="1:32" s="138" customFormat="1" ht="19.5" customHeight="1" x14ac:dyDescent="0.35">
      <c r="B198" s="115"/>
      <c r="C198" s="241"/>
      <c r="D198" s="429"/>
      <c r="E198" s="119"/>
      <c r="F198" s="118"/>
      <c r="G198" s="198"/>
      <c r="H198" s="198"/>
      <c r="I198" s="878"/>
      <c r="J198" s="878"/>
      <c r="K198" s="878"/>
      <c r="L198" s="878"/>
      <c r="M198" s="878"/>
      <c r="N198" s="878"/>
      <c r="O198" s="878"/>
      <c r="Q198" s="143"/>
      <c r="R198" s="143"/>
      <c r="S198" s="143"/>
      <c r="U198" s="333"/>
      <c r="V198" s="333"/>
      <c r="W198" s="333"/>
      <c r="X198" s="333"/>
      <c r="Z198"/>
      <c r="AA198"/>
      <c r="AB198"/>
      <c r="AC198"/>
      <c r="AD198"/>
      <c r="AE198"/>
      <c r="AF198"/>
    </row>
    <row r="199" spans="1:32" s="138" customFormat="1" ht="16" thickBot="1" x14ac:dyDescent="0.4">
      <c r="A199" s="129"/>
      <c r="B199" s="120"/>
      <c r="C199" s="246"/>
      <c r="D199" s="206"/>
      <c r="E199" s="207"/>
      <c r="F199" s="209"/>
      <c r="G199" s="213"/>
      <c r="H199" s="213"/>
      <c r="I199" s="213"/>
      <c r="J199" s="129"/>
      <c r="K199" s="134"/>
      <c r="L199" s="129"/>
      <c r="M199" s="134"/>
      <c r="N199" s="129"/>
      <c r="O199" s="134"/>
      <c r="P199" s="129"/>
      <c r="Q199" s="134"/>
      <c r="R199" s="134"/>
      <c r="S199" s="134"/>
      <c r="T199" s="129"/>
      <c r="U199" s="333"/>
      <c r="V199" s="333"/>
      <c r="W199" s="333"/>
      <c r="X199" s="333"/>
      <c r="Z199"/>
      <c r="AA199"/>
      <c r="AB199"/>
      <c r="AC199"/>
      <c r="AD199"/>
      <c r="AE199"/>
      <c r="AF199"/>
    </row>
    <row r="200" spans="1:32" s="129" customFormat="1" ht="14.25" customHeight="1" thickTop="1" thickBot="1" x14ac:dyDescent="0.4">
      <c r="A200" s="166"/>
      <c r="B200" s="472"/>
      <c r="C200" s="473"/>
      <c r="D200" s="474"/>
      <c r="E200" s="475"/>
      <c r="F200" s="210"/>
      <c r="G200" s="277"/>
      <c r="H200" s="277"/>
      <c r="I200" s="277"/>
      <c r="J200" s="166"/>
      <c r="K200" s="170"/>
      <c r="L200" s="166"/>
      <c r="M200" s="170"/>
      <c r="N200" s="166"/>
      <c r="O200" s="170"/>
      <c r="P200" s="166"/>
      <c r="Q200" s="170"/>
      <c r="R200" s="170"/>
      <c r="S200" s="170"/>
      <c r="T200" s="166"/>
      <c r="U200" s="331"/>
      <c r="V200" s="331"/>
      <c r="W200" s="331"/>
      <c r="X200" s="331"/>
      <c r="Z200"/>
      <c r="AA200"/>
      <c r="AB200"/>
      <c r="AC200"/>
      <c r="AD200"/>
      <c r="AE200"/>
      <c r="AF200"/>
    </row>
    <row r="201" spans="1:32" s="135" customFormat="1" ht="36" customHeight="1" thickTop="1" x14ac:dyDescent="0.35">
      <c r="A201" s="166"/>
      <c r="B201" s="472"/>
      <c r="C201" s="473" t="s">
        <v>48</v>
      </c>
      <c r="D201" s="124" t="s">
        <v>245</v>
      </c>
      <c r="E201" s="475"/>
      <c r="F201" s="210"/>
      <c r="G201" s="277"/>
      <c r="H201" s="277"/>
      <c r="I201" s="294" t="s">
        <v>24</v>
      </c>
      <c r="J201" s="149"/>
      <c r="K201" s="149"/>
      <c r="L201" s="149"/>
      <c r="M201" s="147"/>
      <c r="N201" s="147"/>
      <c r="O201" s="147"/>
      <c r="P201" s="166"/>
      <c r="Q201" s="170"/>
      <c r="R201" s="170"/>
      <c r="S201" s="170"/>
      <c r="T201" s="166"/>
      <c r="U201" s="340"/>
      <c r="V201" s="340"/>
      <c r="W201" s="340"/>
      <c r="X201" s="340"/>
      <c r="Z201"/>
      <c r="AA201"/>
      <c r="AB201"/>
      <c r="AC201"/>
      <c r="AD201"/>
      <c r="AE201"/>
      <c r="AF201"/>
    </row>
    <row r="202" spans="1:32" s="138" customFormat="1" ht="19" customHeight="1" x14ac:dyDescent="0.35">
      <c r="B202" s="115"/>
      <c r="C202" s="241"/>
      <c r="D202" s="257" t="s">
        <v>246</v>
      </c>
      <c r="E202" s="150"/>
      <c r="F202" s="141"/>
      <c r="G202" s="198"/>
      <c r="H202" s="198"/>
      <c r="I202" s="878"/>
      <c r="J202" s="878"/>
      <c r="K202" s="878"/>
      <c r="L202" s="878"/>
      <c r="M202" s="878"/>
      <c r="N202" s="878"/>
      <c r="O202" s="878"/>
      <c r="Q202" s="143"/>
      <c r="R202" s="143"/>
      <c r="S202" s="143"/>
      <c r="U202" s="333"/>
      <c r="V202" s="333"/>
      <c r="W202" s="333"/>
      <c r="X202" s="333"/>
      <c r="Z202"/>
      <c r="AA202"/>
      <c r="AB202"/>
      <c r="AC202"/>
      <c r="AD202"/>
      <c r="AE202"/>
      <c r="AF202"/>
    </row>
    <row r="203" spans="1:32" s="138" customFormat="1" ht="19.5" customHeight="1" x14ac:dyDescent="0.35">
      <c r="B203" s="115"/>
      <c r="C203" s="241"/>
      <c r="D203" s="429"/>
      <c r="E203" s="119"/>
      <c r="F203" s="118"/>
      <c r="G203" s="198"/>
      <c r="H203" s="198"/>
      <c r="I203" s="878"/>
      <c r="J203" s="878"/>
      <c r="K203" s="878"/>
      <c r="L203" s="878"/>
      <c r="M203" s="878"/>
      <c r="N203" s="878"/>
      <c r="O203" s="878"/>
      <c r="Q203" s="143"/>
      <c r="R203" s="143"/>
      <c r="S203" s="143"/>
      <c r="U203" s="333"/>
      <c r="V203" s="333"/>
      <c r="W203" s="333"/>
      <c r="X203" s="333"/>
      <c r="Z203"/>
      <c r="AA203"/>
      <c r="AB203"/>
      <c r="AC203"/>
      <c r="AD203"/>
      <c r="AE203"/>
      <c r="AF203"/>
    </row>
    <row r="204" spans="1:32" s="138" customFormat="1" ht="16" thickBot="1" x14ac:dyDescent="0.4">
      <c r="A204" s="129"/>
      <c r="B204" s="120"/>
      <c r="C204" s="246"/>
      <c r="D204" s="206"/>
      <c r="E204" s="207"/>
      <c r="F204" s="209"/>
      <c r="G204" s="213"/>
      <c r="H204" s="213"/>
      <c r="I204" s="213"/>
      <c r="J204" s="129"/>
      <c r="K204" s="134"/>
      <c r="L204" s="129"/>
      <c r="M204" s="134"/>
      <c r="N204" s="129"/>
      <c r="O204" s="134"/>
      <c r="P204" s="129"/>
      <c r="Q204" s="134"/>
      <c r="R204" s="134"/>
      <c r="S204" s="134"/>
      <c r="T204" s="129"/>
      <c r="U204" s="333"/>
      <c r="V204" s="333"/>
      <c r="W204" s="333"/>
      <c r="X204" s="333"/>
      <c r="Z204"/>
      <c r="AA204"/>
      <c r="AB204"/>
      <c r="AC204"/>
      <c r="AD204"/>
      <c r="AE204"/>
      <c r="AF204"/>
    </row>
    <row r="205" spans="1:32" s="138" customFormat="1" ht="16" thickTop="1" x14ac:dyDescent="0.35">
      <c r="A205" s="166"/>
      <c r="B205" s="472"/>
      <c r="C205" s="473"/>
      <c r="D205" s="474"/>
      <c r="E205" s="475"/>
      <c r="F205" s="210"/>
      <c r="G205" s="277"/>
      <c r="H205" s="277"/>
      <c r="I205" s="277"/>
      <c r="J205" s="166"/>
      <c r="K205" s="170"/>
      <c r="L205" s="166"/>
      <c r="M205" s="170"/>
      <c r="N205" s="166"/>
      <c r="O205" s="170"/>
      <c r="P205" s="166"/>
      <c r="Q205" s="170"/>
      <c r="R205" s="170"/>
      <c r="S205" s="170"/>
      <c r="T205" s="166"/>
      <c r="U205" s="333"/>
      <c r="V205" s="333"/>
      <c r="W205" s="333"/>
      <c r="X205" s="333"/>
      <c r="Z205"/>
      <c r="AA205"/>
      <c r="AB205"/>
      <c r="AC205"/>
      <c r="AD205"/>
      <c r="AE205"/>
      <c r="AF205"/>
    </row>
    <row r="206" spans="1:32" s="138" customFormat="1" ht="36" customHeight="1" x14ac:dyDescent="0.35">
      <c r="A206" s="135"/>
      <c r="B206" s="123"/>
      <c r="C206" s="236" t="s">
        <v>55</v>
      </c>
      <c r="D206" s="124" t="s">
        <v>247</v>
      </c>
      <c r="E206" s="124"/>
      <c r="F206" s="124"/>
      <c r="G206" s="197"/>
      <c r="H206" s="197"/>
      <c r="I206" s="294" t="s">
        <v>24</v>
      </c>
      <c r="J206" s="149"/>
      <c r="K206" s="149"/>
      <c r="L206" s="149"/>
      <c r="M206" s="147"/>
      <c r="N206" s="147"/>
      <c r="O206" s="147"/>
      <c r="P206" s="135"/>
      <c r="Q206" s="135"/>
      <c r="R206" s="135"/>
      <c r="S206" s="135"/>
      <c r="T206" s="135"/>
      <c r="U206" s="333"/>
      <c r="V206" s="333"/>
      <c r="W206" s="333"/>
      <c r="X206" s="333"/>
      <c r="Z206"/>
      <c r="AA206"/>
      <c r="AB206"/>
      <c r="AC206"/>
      <c r="AD206"/>
      <c r="AE206"/>
      <c r="AF206"/>
    </row>
    <row r="207" spans="1:32" s="138" customFormat="1" ht="47.25" customHeight="1" x14ac:dyDescent="0.35">
      <c r="B207" s="115"/>
      <c r="C207" s="241"/>
      <c r="D207" s="925" t="s">
        <v>248</v>
      </c>
      <c r="E207" s="925"/>
      <c r="F207" s="925"/>
      <c r="G207" s="925"/>
      <c r="H207" s="198"/>
      <c r="I207" s="878"/>
      <c r="J207" s="878"/>
      <c r="K207" s="878"/>
      <c r="L207" s="878"/>
      <c r="M207" s="878"/>
      <c r="N207" s="878"/>
      <c r="O207" s="878"/>
      <c r="Q207" s="143"/>
      <c r="R207" s="143"/>
      <c r="S207" s="143"/>
      <c r="U207" s="333"/>
      <c r="V207" s="333"/>
      <c r="W207" s="333"/>
      <c r="X207" s="333"/>
      <c r="Z207"/>
      <c r="AA207"/>
      <c r="AB207"/>
      <c r="AC207"/>
      <c r="AD207"/>
      <c r="AE207"/>
      <c r="AF207"/>
    </row>
    <row r="208" spans="1:32" s="129" customFormat="1" ht="19.5" customHeight="1" thickBot="1" x14ac:dyDescent="0.4">
      <c r="A208" s="138"/>
      <c r="B208" s="115"/>
      <c r="C208" s="241"/>
      <c r="D208" s="855"/>
      <c r="E208" s="119"/>
      <c r="F208" s="118"/>
      <c r="G208" s="198"/>
      <c r="H208" s="198"/>
      <c r="I208" s="878"/>
      <c r="J208" s="878"/>
      <c r="K208" s="878"/>
      <c r="L208" s="878"/>
      <c r="M208" s="878"/>
      <c r="N208" s="878"/>
      <c r="O208" s="878"/>
      <c r="P208" s="138"/>
      <c r="Q208" s="143"/>
      <c r="R208" s="143"/>
      <c r="S208" s="143"/>
      <c r="T208" s="138"/>
      <c r="U208" s="331"/>
      <c r="V208" s="331"/>
      <c r="W208" s="331"/>
      <c r="X208" s="331"/>
      <c r="Z208"/>
      <c r="AA208"/>
      <c r="AB208"/>
      <c r="AC208"/>
      <c r="AD208"/>
      <c r="AE208"/>
      <c r="AF208"/>
    </row>
    <row r="209" spans="1:32" s="135" customFormat="1" ht="19.5" customHeight="1" thickTop="1" x14ac:dyDescent="0.35">
      <c r="A209" s="138"/>
      <c r="B209" s="115"/>
      <c r="C209" s="241"/>
      <c r="D209" s="138"/>
      <c r="E209" s="119"/>
      <c r="F209" s="118"/>
      <c r="G209" s="198"/>
      <c r="H209" s="198"/>
      <c r="I209" s="198"/>
      <c r="J209" s="138"/>
      <c r="K209" s="143"/>
      <c r="L209" s="138"/>
      <c r="M209" s="143"/>
      <c r="N209" s="138"/>
      <c r="O209" s="143"/>
      <c r="P209" s="138"/>
      <c r="Q209" s="143"/>
      <c r="R209" s="143"/>
      <c r="S209" s="143"/>
      <c r="T209" s="138"/>
      <c r="U209" s="340"/>
      <c r="V209" s="340"/>
      <c r="W209" s="340"/>
      <c r="X209" s="340"/>
      <c r="Z209"/>
      <c r="AA209"/>
      <c r="AB209"/>
      <c r="AC209"/>
      <c r="AD209"/>
      <c r="AE209"/>
      <c r="AF209"/>
    </row>
    <row r="210" spans="1:32" s="138" customFormat="1" ht="19.5" customHeight="1" x14ac:dyDescent="0.35">
      <c r="B210" s="115"/>
      <c r="C210" s="241"/>
      <c r="D210" s="280" t="s">
        <v>249</v>
      </c>
      <c r="E210" s="119"/>
      <c r="F210" s="844"/>
      <c r="G210" s="198"/>
      <c r="H210" s="198"/>
      <c r="I210" s="198"/>
      <c r="K210" s="143"/>
      <c r="M210" s="143"/>
      <c r="O210" s="143"/>
      <c r="Q210" s="143"/>
      <c r="R210" s="143"/>
      <c r="S210" s="143"/>
      <c r="U210" s="333"/>
      <c r="V210" s="333"/>
      <c r="W210" s="333"/>
      <c r="X210" s="333"/>
      <c r="Z210"/>
      <c r="AA210"/>
      <c r="AB210"/>
      <c r="AC210"/>
      <c r="AD210"/>
      <c r="AE210"/>
      <c r="AF210"/>
    </row>
    <row r="211" spans="1:32" s="138" customFormat="1" ht="19.5" customHeight="1" x14ac:dyDescent="0.35">
      <c r="B211" s="115"/>
      <c r="C211" s="241"/>
      <c r="D211" s="280" t="s">
        <v>250</v>
      </c>
      <c r="E211" s="119"/>
      <c r="F211" s="844"/>
      <c r="G211" s="198"/>
      <c r="H211" s="198"/>
      <c r="I211" s="198"/>
      <c r="K211" s="143"/>
      <c r="M211" s="143"/>
      <c r="O211" s="143"/>
      <c r="Q211" s="143"/>
      <c r="R211" s="143"/>
      <c r="S211" s="143"/>
      <c r="U211" s="333"/>
      <c r="V211" s="333"/>
      <c r="W211" s="333"/>
      <c r="X211" s="333"/>
      <c r="Z211"/>
      <c r="AA211"/>
      <c r="AB211"/>
      <c r="AC211"/>
      <c r="AD211"/>
      <c r="AE211"/>
      <c r="AF211"/>
    </row>
    <row r="212" spans="1:32" s="129" customFormat="1" ht="19.5" customHeight="1" thickBot="1" x14ac:dyDescent="0.4">
      <c r="B212" s="120"/>
      <c r="C212" s="246"/>
      <c r="D212" s="206"/>
      <c r="E212" s="207"/>
      <c r="F212" s="209"/>
      <c r="G212" s="213"/>
      <c r="H212" s="213"/>
      <c r="I212" s="213"/>
      <c r="K212" s="134"/>
      <c r="M212" s="134"/>
      <c r="O212" s="134"/>
      <c r="Q212" s="134"/>
      <c r="R212" s="134"/>
      <c r="S212" s="134"/>
      <c r="U212" s="331"/>
      <c r="V212" s="331"/>
      <c r="W212" s="331"/>
      <c r="X212" s="331"/>
      <c r="Z212"/>
      <c r="AA212"/>
      <c r="AB212"/>
      <c r="AC212"/>
      <c r="AD212"/>
      <c r="AE212"/>
      <c r="AF212"/>
    </row>
    <row r="213" spans="1:32" s="135" customFormat="1" ht="36" customHeight="1" thickTop="1" x14ac:dyDescent="0.35">
      <c r="B213" s="123"/>
      <c r="C213" s="236" t="s">
        <v>65</v>
      </c>
      <c r="D213" s="124" t="s">
        <v>251</v>
      </c>
      <c r="E213" s="124"/>
      <c r="F213" s="124"/>
      <c r="G213" s="197"/>
      <c r="H213" s="197"/>
      <c r="I213" s="294" t="s">
        <v>24</v>
      </c>
      <c r="J213" s="149"/>
      <c r="K213" s="149"/>
      <c r="L213" s="149"/>
      <c r="M213" s="147"/>
      <c r="N213" s="147"/>
      <c r="O213" s="147"/>
      <c r="U213" s="340"/>
      <c r="V213" s="340"/>
      <c r="W213" s="340"/>
      <c r="X213" s="340"/>
      <c r="Z213"/>
      <c r="AA213"/>
      <c r="AB213"/>
      <c r="AC213"/>
      <c r="AD213"/>
      <c r="AE213"/>
      <c r="AF213"/>
    </row>
    <row r="214" spans="1:32" s="138" customFormat="1" ht="60.75" customHeight="1" x14ac:dyDescent="0.35">
      <c r="B214" s="115"/>
      <c r="C214" s="241"/>
      <c r="D214" s="925" t="s">
        <v>252</v>
      </c>
      <c r="E214" s="925"/>
      <c r="F214" s="925"/>
      <c r="G214" s="925"/>
      <c r="H214" s="927"/>
      <c r="I214" s="878"/>
      <c r="J214" s="878"/>
      <c r="K214" s="878"/>
      <c r="L214" s="878"/>
      <c r="M214" s="878"/>
      <c r="N214" s="878"/>
      <c r="O214" s="878"/>
      <c r="Q214" s="143"/>
      <c r="R214" s="143"/>
      <c r="S214" s="143"/>
      <c r="U214" s="333"/>
      <c r="V214" s="333"/>
      <c r="W214" s="333"/>
      <c r="X214" s="333"/>
      <c r="Z214"/>
      <c r="AA214"/>
      <c r="AB214"/>
      <c r="AC214"/>
      <c r="AD214"/>
      <c r="AE214"/>
      <c r="AF214"/>
    </row>
    <row r="215" spans="1:32" s="138" customFormat="1" ht="19.5" customHeight="1" x14ac:dyDescent="0.35">
      <c r="B215" s="115"/>
      <c r="C215" s="241"/>
      <c r="D215" s="886"/>
      <c r="E215" s="926"/>
      <c r="F215" s="926"/>
      <c r="G215" s="887"/>
      <c r="H215" s="198"/>
      <c r="I215" s="878"/>
      <c r="J215" s="878"/>
      <c r="K215" s="878"/>
      <c r="L215" s="878"/>
      <c r="M215" s="878"/>
      <c r="N215" s="878"/>
      <c r="O215" s="878"/>
      <c r="Q215" s="143"/>
      <c r="R215" s="143"/>
      <c r="S215" s="143"/>
      <c r="U215" s="333"/>
      <c r="V215" s="333"/>
      <c r="W215" s="333"/>
      <c r="X215" s="333"/>
      <c r="Z215"/>
      <c r="AA215"/>
      <c r="AB215"/>
      <c r="AC215"/>
      <c r="AD215"/>
      <c r="AE215"/>
      <c r="AF215"/>
    </row>
    <row r="216" spans="1:32" s="138" customFormat="1" ht="19.5" customHeight="1" thickBot="1" x14ac:dyDescent="0.4">
      <c r="A216" s="393"/>
      <c r="B216" s="388"/>
      <c r="C216" s="389"/>
      <c r="D216" s="390"/>
      <c r="E216" s="391"/>
      <c r="F216" s="392"/>
      <c r="G216" s="366"/>
      <c r="H216" s="366"/>
      <c r="I216" s="366"/>
      <c r="J216" s="393"/>
      <c r="K216" s="394"/>
      <c r="L216" s="393"/>
      <c r="M216" s="394"/>
      <c r="N216" s="393"/>
      <c r="O216" s="394"/>
      <c r="P216" s="393"/>
      <c r="Q216" s="394"/>
      <c r="R216" s="394"/>
      <c r="S216" s="394"/>
      <c r="T216" s="393"/>
      <c r="U216" s="333"/>
      <c r="V216" s="333"/>
      <c r="W216" s="333"/>
      <c r="X216" s="333"/>
      <c r="Z216"/>
      <c r="AA216"/>
      <c r="AB216"/>
      <c r="AC216"/>
      <c r="AD216"/>
      <c r="AE216"/>
      <c r="AF216"/>
    </row>
    <row r="217" spans="1:32" s="138" customFormat="1" ht="36" customHeight="1" thickTop="1" x14ac:dyDescent="0.35">
      <c r="A217" s="135"/>
      <c r="B217" s="123"/>
      <c r="C217" s="236" t="s">
        <v>253</v>
      </c>
      <c r="D217" s="124" t="s">
        <v>254</v>
      </c>
      <c r="E217" s="124"/>
      <c r="F217" s="124"/>
      <c r="G217" s="197"/>
      <c r="H217" s="197"/>
      <c r="I217" s="294" t="s">
        <v>24</v>
      </c>
      <c r="J217" s="149"/>
      <c r="K217" s="149"/>
      <c r="L217" s="149"/>
      <c r="M217" s="147"/>
      <c r="N217" s="147"/>
      <c r="O217" s="147"/>
      <c r="P217" s="135"/>
      <c r="Q217" s="135"/>
      <c r="R217" s="135"/>
      <c r="S217" s="135"/>
      <c r="T217" s="135"/>
      <c r="U217" s="333"/>
      <c r="V217" s="333"/>
      <c r="W217" s="333"/>
      <c r="X217" s="333"/>
      <c r="Z217"/>
      <c r="AA217"/>
      <c r="AB217"/>
      <c r="AC217"/>
      <c r="AD217"/>
      <c r="AE217"/>
      <c r="AF217"/>
    </row>
    <row r="218" spans="1:32" s="138" customFormat="1" ht="33.75" customHeight="1" x14ac:dyDescent="0.35">
      <c r="B218" s="115"/>
      <c r="C218" s="241"/>
      <c r="D218" s="896" t="s">
        <v>255</v>
      </c>
      <c r="E218" s="896"/>
      <c r="F218" s="896"/>
      <c r="G218" s="896"/>
      <c r="H218" s="939"/>
      <c r="I218" s="878"/>
      <c r="J218" s="878"/>
      <c r="K218" s="878"/>
      <c r="L218" s="878"/>
      <c r="M218" s="878"/>
      <c r="N218" s="878"/>
      <c r="O218" s="878"/>
      <c r="Q218" s="143"/>
      <c r="R218" s="143"/>
      <c r="S218" s="143"/>
      <c r="U218" s="333"/>
      <c r="V218" s="333"/>
      <c r="W218" s="333"/>
      <c r="X218" s="333"/>
      <c r="Z218"/>
      <c r="AA218"/>
      <c r="AB218"/>
      <c r="AC218"/>
      <c r="AD218"/>
      <c r="AE218"/>
      <c r="AF218"/>
    </row>
    <row r="219" spans="1:32" s="138" customFormat="1" ht="19.5" customHeight="1" x14ac:dyDescent="0.35">
      <c r="B219" s="115"/>
      <c r="C219" s="241"/>
      <c r="D219" s="886"/>
      <c r="E219" s="926"/>
      <c r="F219" s="926"/>
      <c r="G219" s="887"/>
      <c r="H219" s="198"/>
      <c r="I219" s="878"/>
      <c r="J219" s="878"/>
      <c r="K219" s="878"/>
      <c r="L219" s="878"/>
      <c r="M219" s="878"/>
      <c r="N219" s="878"/>
      <c r="O219" s="878"/>
      <c r="Q219" s="143"/>
      <c r="R219" s="143"/>
      <c r="S219" s="143"/>
      <c r="U219" s="333"/>
      <c r="V219" s="333"/>
      <c r="W219" s="333"/>
      <c r="X219" s="333"/>
      <c r="Z219"/>
      <c r="AA219"/>
      <c r="AB219"/>
      <c r="AC219"/>
      <c r="AD219"/>
      <c r="AE219"/>
      <c r="AF219"/>
    </row>
    <row r="220" spans="1:32" s="138" customFormat="1" ht="16" customHeight="1" x14ac:dyDescent="0.35">
      <c r="B220" s="115"/>
      <c r="C220" s="241"/>
      <c r="D220" s="154"/>
      <c r="E220" s="119"/>
      <c r="F220" s="141"/>
      <c r="G220" s="198"/>
      <c r="H220" s="198"/>
      <c r="I220" s="198"/>
      <c r="K220" s="143"/>
      <c r="M220" s="143"/>
      <c r="O220" s="143"/>
      <c r="Q220" s="143"/>
      <c r="R220" s="143"/>
      <c r="S220" s="143"/>
      <c r="U220" s="333"/>
      <c r="V220" s="333"/>
      <c r="W220" s="333"/>
      <c r="X220" s="333"/>
      <c r="Z220"/>
      <c r="AA220"/>
      <c r="AB220"/>
      <c r="AC220"/>
      <c r="AD220"/>
      <c r="AE220"/>
      <c r="AF220"/>
    </row>
    <row r="221" spans="1:32" s="138" customFormat="1" ht="36" customHeight="1" x14ac:dyDescent="0.35">
      <c r="A221" s="211"/>
      <c r="B221" s="172"/>
      <c r="C221" s="242" t="s">
        <v>142</v>
      </c>
      <c r="D221" s="353" t="s">
        <v>256</v>
      </c>
      <c r="E221" s="171"/>
      <c r="F221" s="214"/>
      <c r="G221" s="215"/>
      <c r="H221" s="215"/>
      <c r="I221" s="215"/>
      <c r="J221" s="211"/>
      <c r="K221" s="212"/>
      <c r="L221" s="211"/>
      <c r="M221" s="212"/>
      <c r="N221" s="211"/>
      <c r="O221" s="212"/>
      <c r="P221" s="211"/>
      <c r="Q221" s="212"/>
      <c r="R221" s="212"/>
      <c r="S221" s="212"/>
      <c r="T221" s="211"/>
      <c r="U221" s="333"/>
      <c r="V221" s="333"/>
      <c r="W221" s="333"/>
      <c r="X221" s="333"/>
      <c r="Z221"/>
      <c r="AA221"/>
      <c r="AB221"/>
      <c r="AC221"/>
      <c r="AD221"/>
      <c r="AE221"/>
      <c r="AF221"/>
    </row>
    <row r="222" spans="1:32" s="138" customFormat="1" ht="16" customHeight="1" x14ac:dyDescent="0.35">
      <c r="A222" s="351"/>
      <c r="B222" s="347" t="s">
        <v>3</v>
      </c>
      <c r="C222" s="241"/>
      <c r="D222" s="348" t="s">
        <v>182</v>
      </c>
      <c r="E222" s="349"/>
      <c r="F222" s="350"/>
      <c r="G222" s="198"/>
      <c r="H222" s="198"/>
      <c r="I222" s="198"/>
      <c r="J222" s="351"/>
      <c r="K222" s="143"/>
      <c r="L222" s="351"/>
      <c r="M222" s="143"/>
      <c r="N222" s="351"/>
      <c r="O222" s="143"/>
      <c r="P222" s="351"/>
      <c r="Q222" s="143"/>
      <c r="R222" s="143"/>
      <c r="S222" s="143"/>
      <c r="T222" s="351"/>
      <c r="U222" s="333"/>
      <c r="V222" s="333"/>
      <c r="W222" s="333"/>
      <c r="X222" s="333"/>
      <c r="Z222"/>
      <c r="AA222"/>
      <c r="AB222"/>
      <c r="AC222"/>
      <c r="AD222"/>
      <c r="AE222"/>
      <c r="AF222"/>
    </row>
    <row r="223" spans="1:32" s="138" customFormat="1" ht="36" customHeight="1" x14ac:dyDescent="0.35">
      <c r="A223" s="135"/>
      <c r="B223" s="123"/>
      <c r="C223" s="236" t="s">
        <v>75</v>
      </c>
      <c r="D223" s="124" t="s">
        <v>257</v>
      </c>
      <c r="E223" s="124"/>
      <c r="F223" s="124"/>
      <c r="G223" s="197"/>
      <c r="H223" s="197"/>
      <c r="I223" s="197"/>
      <c r="J223" s="135"/>
      <c r="K223" s="135"/>
      <c r="L223" s="135"/>
      <c r="M223" s="135"/>
      <c r="N223" s="135"/>
      <c r="O223" s="135"/>
      <c r="P223" s="135"/>
      <c r="Q223" s="135"/>
      <c r="R223" s="135"/>
      <c r="S223" s="135"/>
      <c r="T223" s="135"/>
      <c r="U223" s="333"/>
      <c r="V223" s="333"/>
      <c r="W223" s="333"/>
      <c r="X223" s="333"/>
      <c r="Z223"/>
      <c r="AA223"/>
      <c r="AB223"/>
      <c r="AC223"/>
      <c r="AD223"/>
      <c r="AE223"/>
      <c r="AF223"/>
    </row>
    <row r="224" spans="1:32" s="138" customFormat="1" ht="16" customHeight="1" x14ac:dyDescent="0.35">
      <c r="B224" s="115"/>
      <c r="C224" s="241"/>
      <c r="D224" s="896" t="s">
        <v>258</v>
      </c>
      <c r="E224" s="896"/>
      <c r="F224" s="896"/>
      <c r="G224" s="896"/>
      <c r="H224" s="896"/>
      <c r="I224" s="294" t="s">
        <v>24</v>
      </c>
      <c r="J224" s="149"/>
      <c r="K224" s="149"/>
      <c r="L224" s="149"/>
      <c r="M224" s="147"/>
      <c r="N224" s="147"/>
      <c r="O224" s="147"/>
      <c r="Q224" s="143"/>
      <c r="R224" s="143"/>
      <c r="S224" s="143"/>
      <c r="U224" s="333"/>
      <c r="V224" s="333"/>
      <c r="W224" s="333"/>
      <c r="X224" s="333"/>
      <c r="Z224"/>
      <c r="AA224"/>
      <c r="AB224"/>
      <c r="AC224"/>
      <c r="AD224"/>
      <c r="AE224"/>
      <c r="AF224"/>
    </row>
    <row r="225" spans="1:32" s="138" customFormat="1" ht="19.5" customHeight="1" x14ac:dyDescent="0.35">
      <c r="B225" s="115"/>
      <c r="C225" s="241"/>
      <c r="D225" s="280" t="s">
        <v>259</v>
      </c>
      <c r="E225" s="886"/>
      <c r="F225" s="926"/>
      <c r="G225" s="887"/>
      <c r="H225" s="141"/>
      <c r="I225" s="878"/>
      <c r="J225" s="878"/>
      <c r="K225" s="878"/>
      <c r="L225" s="878"/>
      <c r="M225" s="878"/>
      <c r="N225" s="878"/>
      <c r="O225" s="878"/>
      <c r="Q225" s="143"/>
      <c r="R225" s="143"/>
      <c r="S225" s="143"/>
      <c r="U225" s="333"/>
      <c r="V225" s="333"/>
      <c r="W225" s="333"/>
      <c r="X225" s="333"/>
      <c r="Z225"/>
      <c r="AA225"/>
      <c r="AB225"/>
      <c r="AC225"/>
      <c r="AD225"/>
      <c r="AE225"/>
      <c r="AF225"/>
    </row>
    <row r="226" spans="1:32" s="138" customFormat="1" ht="19.5" customHeight="1" x14ac:dyDescent="0.35">
      <c r="B226" s="115"/>
      <c r="C226" s="241"/>
      <c r="D226" s="280" t="s">
        <v>196</v>
      </c>
      <c r="E226" s="886"/>
      <c r="F226" s="926"/>
      <c r="G226" s="887"/>
      <c r="H226" s="141"/>
      <c r="I226" s="878"/>
      <c r="J226" s="878"/>
      <c r="K226" s="878"/>
      <c r="L226" s="878"/>
      <c r="M226" s="878"/>
      <c r="N226" s="878"/>
      <c r="O226" s="878"/>
      <c r="Q226" s="143"/>
      <c r="R226" s="143"/>
      <c r="S226" s="143"/>
      <c r="U226" s="333"/>
      <c r="V226" s="333"/>
      <c r="W226" s="333"/>
      <c r="X226" s="333"/>
      <c r="Z226"/>
      <c r="AA226"/>
      <c r="AB226"/>
      <c r="AC226"/>
      <c r="AD226"/>
      <c r="AE226"/>
      <c r="AF226"/>
    </row>
    <row r="227" spans="1:32" s="138" customFormat="1" ht="19.5" customHeight="1" x14ac:dyDescent="0.35">
      <c r="B227" s="115"/>
      <c r="C227" s="241"/>
      <c r="D227" s="280" t="s">
        <v>197</v>
      </c>
      <c r="E227" s="886"/>
      <c r="F227" s="926"/>
      <c r="G227" s="887"/>
      <c r="H227" s="141"/>
      <c r="I227" s="878"/>
      <c r="J227" s="878"/>
      <c r="K227" s="878"/>
      <c r="L227" s="878"/>
      <c r="M227" s="878"/>
      <c r="N227" s="878"/>
      <c r="O227" s="878"/>
      <c r="Q227" s="143"/>
      <c r="R227" s="143"/>
      <c r="S227" s="143"/>
      <c r="U227" s="333"/>
      <c r="V227" s="333"/>
      <c r="W227" s="333"/>
      <c r="X227" s="333"/>
      <c r="Z227"/>
      <c r="AA227"/>
      <c r="AB227"/>
      <c r="AC227"/>
      <c r="AD227"/>
      <c r="AE227"/>
      <c r="AF227"/>
    </row>
    <row r="228" spans="1:32" s="138" customFormat="1" ht="19.5" customHeight="1" x14ac:dyDescent="0.35">
      <c r="B228" s="115"/>
      <c r="C228" s="241"/>
      <c r="D228" s="154"/>
      <c r="E228" s="119"/>
      <c r="F228" s="141"/>
      <c r="G228" s="198"/>
      <c r="H228" s="198"/>
      <c r="I228" s="198"/>
      <c r="K228" s="143"/>
      <c r="M228" s="143"/>
      <c r="O228" s="143"/>
      <c r="Q228" s="143"/>
      <c r="R228" s="143"/>
      <c r="S228" s="143"/>
      <c r="U228" s="333"/>
      <c r="V228" s="333"/>
      <c r="W228" s="333"/>
      <c r="X228" s="333"/>
      <c r="Z228"/>
      <c r="AA228"/>
      <c r="AB228"/>
      <c r="AC228"/>
      <c r="AD228"/>
      <c r="AE228"/>
      <c r="AF228"/>
    </row>
    <row r="229" spans="1:32" s="138" customFormat="1" ht="19.5" customHeight="1" thickBot="1" x14ac:dyDescent="0.4">
      <c r="A229" s="129"/>
      <c r="B229" s="120"/>
      <c r="C229" s="246"/>
      <c r="D229" s="206"/>
      <c r="E229" s="207"/>
      <c r="F229" s="216"/>
      <c r="G229" s="213"/>
      <c r="H229" s="213"/>
      <c r="I229" s="213"/>
      <c r="J229" s="129"/>
      <c r="K229" s="134"/>
      <c r="L229" s="129"/>
      <c r="M229" s="134"/>
      <c r="N229" s="129"/>
      <c r="O229" s="134"/>
      <c r="P229" s="129"/>
      <c r="Q229" s="134"/>
      <c r="R229" s="134"/>
      <c r="S229" s="134"/>
      <c r="T229" s="129"/>
      <c r="U229" s="333"/>
      <c r="V229" s="333"/>
      <c r="W229" s="333"/>
      <c r="X229" s="333"/>
      <c r="Z229"/>
      <c r="AA229"/>
      <c r="AB229"/>
      <c r="AC229"/>
      <c r="AD229"/>
      <c r="AE229"/>
      <c r="AF229"/>
    </row>
    <row r="230" spans="1:32" s="138" customFormat="1" ht="36" customHeight="1" thickTop="1" x14ac:dyDescent="0.35">
      <c r="A230" s="135"/>
      <c r="B230" s="123"/>
      <c r="C230" s="236" t="s">
        <v>95</v>
      </c>
      <c r="D230" s="124" t="s">
        <v>260</v>
      </c>
      <c r="E230" s="124"/>
      <c r="F230" s="124"/>
      <c r="G230" s="197"/>
      <c r="H230" s="197"/>
      <c r="I230" s="294" t="s">
        <v>24</v>
      </c>
      <c r="J230" s="149"/>
      <c r="K230" s="149"/>
      <c r="L230" s="149"/>
      <c r="M230" s="147"/>
      <c r="N230" s="147"/>
      <c r="O230" s="147"/>
      <c r="P230" s="135"/>
      <c r="Q230" s="135"/>
      <c r="R230" s="135"/>
      <c r="S230" s="135"/>
      <c r="T230" s="135"/>
      <c r="U230" s="333"/>
      <c r="V230" s="333"/>
      <c r="W230" s="333"/>
      <c r="X230" s="333"/>
      <c r="Z230"/>
      <c r="AA230"/>
      <c r="AB230"/>
      <c r="AC230"/>
      <c r="AD230"/>
      <c r="AE230"/>
      <c r="AF230"/>
    </row>
    <row r="231" spans="1:32" s="138" customFormat="1" ht="75" customHeight="1" x14ac:dyDescent="0.35">
      <c r="B231" s="115"/>
      <c r="C231" s="241"/>
      <c r="D231" s="896" t="s">
        <v>261</v>
      </c>
      <c r="E231" s="896"/>
      <c r="F231" s="896"/>
      <c r="G231" s="896"/>
      <c r="H231" s="198"/>
      <c r="I231" s="878"/>
      <c r="J231" s="878"/>
      <c r="K231" s="878"/>
      <c r="L231" s="878"/>
      <c r="M231" s="878"/>
      <c r="N231" s="878"/>
      <c r="O231" s="878"/>
      <c r="Q231" s="143"/>
      <c r="R231" s="143"/>
      <c r="S231" s="143"/>
      <c r="U231" s="333"/>
      <c r="V231" s="333"/>
      <c r="W231" s="333"/>
      <c r="X231" s="333"/>
      <c r="Z231"/>
      <c r="AA231"/>
      <c r="AB231"/>
      <c r="AC231"/>
      <c r="AD231"/>
      <c r="AE231"/>
      <c r="AF231"/>
    </row>
    <row r="232" spans="1:32" s="138" customFormat="1" ht="19.5" customHeight="1" x14ac:dyDescent="0.35">
      <c r="B232" s="115"/>
      <c r="C232" s="241"/>
      <c r="D232" s="855"/>
      <c r="E232" s="150"/>
      <c r="F232" s="80"/>
      <c r="G232" s="80"/>
      <c r="H232" s="80"/>
      <c r="I232" s="878"/>
      <c r="J232" s="878"/>
      <c r="K232" s="878"/>
      <c r="L232" s="878"/>
      <c r="M232" s="878"/>
      <c r="N232" s="878"/>
      <c r="O232" s="878"/>
      <c r="Q232" s="143"/>
      <c r="R232" s="143"/>
      <c r="S232" s="143"/>
      <c r="U232" s="333"/>
      <c r="V232" s="333"/>
      <c r="W232" s="333"/>
      <c r="X232" s="333"/>
      <c r="Z232"/>
      <c r="AA232"/>
      <c r="AB232"/>
      <c r="AC232"/>
      <c r="AD232"/>
      <c r="AE232"/>
      <c r="AF232"/>
    </row>
    <row r="233" spans="1:32" s="138" customFormat="1" ht="19.5" customHeight="1" x14ac:dyDescent="0.35">
      <c r="B233" s="115"/>
      <c r="C233" s="241"/>
      <c r="D233" s="241"/>
      <c r="E233" s="241"/>
      <c r="F233" s="80"/>
      <c r="G233" s="80"/>
      <c r="H233" s="80"/>
      <c r="I233" s="878"/>
      <c r="J233" s="878"/>
      <c r="K233" s="878"/>
      <c r="L233" s="878"/>
      <c r="M233" s="878"/>
      <c r="N233" s="878"/>
      <c r="O233" s="878"/>
      <c r="Q233" s="143"/>
      <c r="R233" s="143"/>
      <c r="S233" s="143"/>
      <c r="U233" s="333"/>
      <c r="V233" s="333"/>
      <c r="W233" s="333"/>
      <c r="X233" s="333"/>
      <c r="Z233"/>
      <c r="AA233"/>
      <c r="AB233"/>
      <c r="AC233"/>
      <c r="AD233"/>
      <c r="AE233"/>
      <c r="AF233"/>
    </row>
    <row r="234" spans="1:32" s="138" customFormat="1" ht="19.5" customHeight="1" x14ac:dyDescent="0.35">
      <c r="B234" s="115"/>
      <c r="C234" s="241"/>
      <c r="D234" s="280" t="s">
        <v>196</v>
      </c>
      <c r="E234" s="241"/>
      <c r="F234" s="855"/>
      <c r="G234" s="80"/>
      <c r="H234" s="80"/>
      <c r="I234" s="878"/>
      <c r="J234" s="878"/>
      <c r="K234" s="878"/>
      <c r="L234" s="878"/>
      <c r="M234" s="878"/>
      <c r="N234" s="878"/>
      <c r="O234" s="878"/>
      <c r="Q234" s="143"/>
      <c r="R234" s="143"/>
      <c r="S234" s="143"/>
      <c r="U234" s="333"/>
      <c r="V234" s="333"/>
      <c r="W234" s="333"/>
      <c r="X234" s="333"/>
      <c r="Z234"/>
      <c r="AA234"/>
      <c r="AB234"/>
      <c r="AC234"/>
      <c r="AD234"/>
      <c r="AE234"/>
      <c r="AF234"/>
    </row>
    <row r="235" spans="1:32" s="129" customFormat="1" ht="19.5" customHeight="1" thickBot="1" x14ac:dyDescent="0.4">
      <c r="A235" s="138"/>
      <c r="B235" s="115"/>
      <c r="C235" s="241"/>
      <c r="D235" s="396" t="s">
        <v>197</v>
      </c>
      <c r="E235" s="241"/>
      <c r="F235" s="855"/>
      <c r="G235" s="80"/>
      <c r="H235" s="80"/>
      <c r="I235" s="878"/>
      <c r="J235" s="878"/>
      <c r="K235" s="878"/>
      <c r="L235" s="878"/>
      <c r="M235" s="878"/>
      <c r="N235" s="878"/>
      <c r="O235" s="878"/>
      <c r="P235" s="138"/>
      <c r="Q235" s="143"/>
      <c r="R235" s="143"/>
      <c r="S235" s="143"/>
      <c r="T235" s="138"/>
      <c r="U235" s="331"/>
      <c r="V235" s="331"/>
      <c r="W235" s="331"/>
      <c r="X235" s="331"/>
      <c r="Z235"/>
      <c r="AA235"/>
      <c r="AB235"/>
      <c r="AC235"/>
      <c r="AD235"/>
      <c r="AE235"/>
      <c r="AF235"/>
    </row>
    <row r="236" spans="1:32" s="135" customFormat="1" ht="19.5" customHeight="1" thickTop="1" thickBot="1" x14ac:dyDescent="0.4">
      <c r="A236" s="129"/>
      <c r="B236" s="120"/>
      <c r="C236" s="246"/>
      <c r="D236" s="368"/>
      <c r="E236" s="217"/>
      <c r="F236" s="208"/>
      <c r="G236" s="213"/>
      <c r="H236" s="213"/>
      <c r="I236" s="213"/>
      <c r="J236" s="129"/>
      <c r="K236" s="134"/>
      <c r="L236" s="129"/>
      <c r="M236" s="134"/>
      <c r="N236" s="129"/>
      <c r="O236" s="134"/>
      <c r="P236" s="129"/>
      <c r="Q236" s="134"/>
      <c r="R236" s="134"/>
      <c r="S236" s="134"/>
      <c r="T236" s="129"/>
      <c r="U236" s="340"/>
      <c r="V236" s="340"/>
      <c r="W236" s="340"/>
      <c r="X236" s="340"/>
      <c r="Z236"/>
      <c r="AA236"/>
      <c r="AB236"/>
      <c r="AC236"/>
      <c r="AD236"/>
      <c r="AE236"/>
      <c r="AF236"/>
    </row>
    <row r="237" spans="1:32" s="138" customFormat="1" ht="36" customHeight="1" thickTop="1" x14ac:dyDescent="0.35">
      <c r="A237" s="135"/>
      <c r="B237" s="123"/>
      <c r="C237" s="236" t="s">
        <v>99</v>
      </c>
      <c r="D237" s="124" t="s">
        <v>262</v>
      </c>
      <c r="E237" s="124"/>
      <c r="F237" s="124"/>
      <c r="G237" s="197"/>
      <c r="H237" s="197"/>
      <c r="I237" s="294" t="s">
        <v>24</v>
      </c>
      <c r="J237" s="149"/>
      <c r="K237" s="149"/>
      <c r="L237" s="149"/>
      <c r="M237" s="147"/>
      <c r="N237" s="147"/>
      <c r="O237" s="147"/>
      <c r="P237" s="135"/>
      <c r="Q237" s="135"/>
      <c r="R237" s="135"/>
      <c r="S237" s="135"/>
      <c r="T237" s="135"/>
      <c r="U237" s="333"/>
      <c r="V237" s="333"/>
      <c r="W237" s="333"/>
      <c r="X237" s="333"/>
      <c r="Z237"/>
      <c r="AA237"/>
      <c r="AB237"/>
      <c r="AC237"/>
      <c r="AD237"/>
      <c r="AE237"/>
      <c r="AF237"/>
    </row>
    <row r="238" spans="1:32" s="138" customFormat="1" ht="225" customHeight="1" x14ac:dyDescent="0.35">
      <c r="B238" s="115"/>
      <c r="C238" s="241"/>
      <c r="D238" s="896" t="s">
        <v>263</v>
      </c>
      <c r="E238" s="896"/>
      <c r="F238" s="896"/>
      <c r="G238" s="896"/>
      <c r="H238" s="198"/>
      <c r="I238" s="878"/>
      <c r="J238" s="878"/>
      <c r="K238" s="878"/>
      <c r="L238" s="878"/>
      <c r="M238" s="878"/>
      <c r="N238" s="878"/>
      <c r="O238" s="878"/>
      <c r="Q238" s="143"/>
      <c r="R238" s="143"/>
      <c r="S238" s="143"/>
      <c r="U238" s="333"/>
      <c r="V238" s="333"/>
      <c r="W238" s="333"/>
      <c r="X238" s="333"/>
      <c r="Z238"/>
      <c r="AA238"/>
      <c r="AB238"/>
      <c r="AC238"/>
      <c r="AD238"/>
      <c r="AE238"/>
      <c r="AF238"/>
    </row>
    <row r="239" spans="1:32" s="138" customFormat="1" ht="6" customHeight="1" x14ac:dyDescent="0.35">
      <c r="B239" s="115"/>
      <c r="C239" s="241"/>
      <c r="D239" s="205"/>
      <c r="E239" s="119"/>
      <c r="F239" s="118"/>
      <c r="G239" s="198"/>
      <c r="H239" s="198"/>
      <c r="I239" s="878"/>
      <c r="J239" s="878"/>
      <c r="K239" s="878"/>
      <c r="L239" s="878"/>
      <c r="M239" s="878"/>
      <c r="N239" s="878"/>
      <c r="O239" s="878"/>
      <c r="Q239" s="143"/>
      <c r="R239" s="143"/>
      <c r="S239" s="143"/>
      <c r="U239" s="333"/>
      <c r="V239" s="333"/>
      <c r="W239" s="333"/>
      <c r="X239" s="333"/>
      <c r="Z239"/>
      <c r="AA239"/>
      <c r="AB239"/>
      <c r="AC239"/>
      <c r="AD239"/>
      <c r="AE239"/>
      <c r="AF239"/>
    </row>
    <row r="240" spans="1:32" s="138" customFormat="1" ht="19.5" customHeight="1" x14ac:dyDescent="0.35">
      <c r="B240" s="115"/>
      <c r="C240" s="241"/>
      <c r="D240" s="855"/>
      <c r="E240" s="119"/>
      <c r="F240" s="118"/>
      <c r="G240" s="198"/>
      <c r="H240" s="198"/>
      <c r="I240" s="198"/>
      <c r="K240" s="143"/>
      <c r="M240" s="143"/>
      <c r="O240" s="143"/>
      <c r="Q240" s="143"/>
      <c r="R240" s="143"/>
      <c r="S240" s="143"/>
      <c r="U240" s="333"/>
      <c r="V240" s="333"/>
      <c r="W240" s="333"/>
      <c r="X240" s="333"/>
      <c r="Z240"/>
      <c r="AA240"/>
      <c r="AB240"/>
      <c r="AC240"/>
      <c r="AD240"/>
      <c r="AE240"/>
      <c r="AF240"/>
    </row>
    <row r="241" spans="1:32" s="138" customFormat="1" ht="19.5" customHeight="1" x14ac:dyDescent="0.35">
      <c r="B241" s="115"/>
      <c r="C241" s="241"/>
      <c r="D241" s="382"/>
      <c r="E241" s="119"/>
      <c r="F241" s="118"/>
      <c r="G241" s="198"/>
      <c r="H241" s="198"/>
      <c r="I241" s="198"/>
      <c r="K241" s="143"/>
      <c r="M241" s="143"/>
      <c r="O241" s="143"/>
      <c r="Q241" s="143"/>
      <c r="R241" s="143"/>
      <c r="S241" s="143"/>
      <c r="U241" s="333"/>
      <c r="V241" s="333"/>
      <c r="W241" s="333"/>
      <c r="X241" s="333"/>
      <c r="Z241"/>
      <c r="AA241"/>
      <c r="AB241"/>
      <c r="AC241"/>
      <c r="AD241"/>
      <c r="AE241"/>
      <c r="AF241"/>
    </row>
    <row r="242" spans="1:32" s="138" customFormat="1" ht="19.5" customHeight="1" x14ac:dyDescent="0.35">
      <c r="B242" s="115"/>
      <c r="C242" s="241"/>
      <c r="D242" s="397" t="s">
        <v>196</v>
      </c>
      <c r="E242" s="382"/>
      <c r="F242" s="855"/>
      <c r="G242" s="198"/>
      <c r="H242" s="198"/>
      <c r="I242" s="198"/>
      <c r="K242" s="143"/>
      <c r="M242" s="143"/>
      <c r="O242" s="143"/>
      <c r="Q242" s="143"/>
      <c r="R242" s="143"/>
      <c r="S242" s="143"/>
      <c r="U242" s="333"/>
      <c r="V242" s="333"/>
      <c r="W242" s="333"/>
      <c r="X242" s="333"/>
      <c r="Z242"/>
      <c r="AA242"/>
      <c r="AB242"/>
      <c r="AC242"/>
      <c r="AD242"/>
      <c r="AE242"/>
      <c r="AF242"/>
    </row>
    <row r="243" spans="1:32" s="211" customFormat="1" ht="19.5" customHeight="1" x14ac:dyDescent="0.35">
      <c r="A243" s="138"/>
      <c r="B243" s="115"/>
      <c r="C243" s="241"/>
      <c r="D243" s="398" t="s">
        <v>197</v>
      </c>
      <c r="E243" s="382"/>
      <c r="F243" s="886"/>
      <c r="G243" s="926"/>
      <c r="H243" s="926"/>
      <c r="I243" s="887"/>
      <c r="J243" s="138"/>
      <c r="K243" s="143"/>
      <c r="L243" s="138"/>
      <c r="M243" s="143"/>
      <c r="N243" s="138"/>
      <c r="O243" s="143"/>
      <c r="P243" s="138"/>
      <c r="Q243" s="143"/>
      <c r="R243" s="143"/>
      <c r="S243" s="143"/>
      <c r="T243" s="138"/>
      <c r="U243" s="346"/>
      <c r="V243" s="346"/>
      <c r="W243" s="346"/>
      <c r="X243" s="346"/>
      <c r="Z243"/>
      <c r="AA243"/>
      <c r="AB243"/>
      <c r="AC243"/>
      <c r="AD243"/>
      <c r="AE243"/>
      <c r="AF243"/>
    </row>
    <row r="244" spans="1:32" s="138" customFormat="1" ht="19.5" customHeight="1" thickBot="1" x14ac:dyDescent="0.4">
      <c r="A244" s="129"/>
      <c r="B244" s="120"/>
      <c r="C244" s="246"/>
      <c r="D244" s="129"/>
      <c r="E244" s="393"/>
      <c r="F244" s="393"/>
      <c r="G244" s="213"/>
      <c r="H244" s="213"/>
      <c r="I244" s="213"/>
      <c r="J244" s="129"/>
      <c r="K244" s="134"/>
      <c r="L244" s="129"/>
      <c r="M244" s="134"/>
      <c r="N244" s="129"/>
      <c r="O244" s="134"/>
      <c r="P244" s="129"/>
      <c r="Q244" s="134"/>
      <c r="R244" s="134"/>
      <c r="S244" s="134"/>
      <c r="T244" s="129"/>
      <c r="U244" s="333"/>
      <c r="V244" s="333"/>
      <c r="W244" s="333"/>
      <c r="X244" s="333"/>
      <c r="Z244"/>
      <c r="AA244"/>
      <c r="AB244"/>
      <c r="AC244"/>
      <c r="AD244"/>
      <c r="AE244"/>
      <c r="AF244"/>
    </row>
    <row r="245" spans="1:32" s="191" customFormat="1" ht="36" customHeight="1" thickTop="1" x14ac:dyDescent="0.35">
      <c r="A245" s="135"/>
      <c r="B245" s="123"/>
      <c r="C245" s="236" t="s">
        <v>102</v>
      </c>
      <c r="D245" s="124" t="s">
        <v>264</v>
      </c>
      <c r="E245" s="124"/>
      <c r="F245" s="124"/>
      <c r="G245" s="197"/>
      <c r="H245" s="197"/>
      <c r="I245" s="294" t="s">
        <v>24</v>
      </c>
      <c r="J245" s="135"/>
      <c r="K245" s="135"/>
      <c r="L245" s="135"/>
      <c r="M245" s="135"/>
      <c r="N245" s="135"/>
      <c r="O245" s="135"/>
      <c r="P245" s="135"/>
      <c r="Q245" s="135"/>
      <c r="R245" s="135"/>
      <c r="S245" s="135"/>
      <c r="T245" s="135"/>
      <c r="U245" s="371"/>
      <c r="V245" s="371"/>
      <c r="W245" s="371"/>
      <c r="X245" s="371"/>
      <c r="Z245"/>
      <c r="AA245"/>
      <c r="AB245"/>
      <c r="AC245"/>
      <c r="AD245"/>
      <c r="AE245"/>
      <c r="AF245"/>
    </row>
    <row r="246" spans="1:32" s="138" customFormat="1" ht="102.75" customHeight="1" x14ac:dyDescent="0.35">
      <c r="B246" s="115"/>
      <c r="C246" s="241"/>
      <c r="D246" s="896" t="s">
        <v>265</v>
      </c>
      <c r="E246" s="896"/>
      <c r="F246" s="896"/>
      <c r="G246" s="896"/>
      <c r="H246" s="198"/>
      <c r="I246" s="878"/>
      <c r="J246" s="878"/>
      <c r="K246" s="878"/>
      <c r="L246" s="878"/>
      <c r="M246" s="878"/>
      <c r="N246" s="878"/>
      <c r="O246" s="878"/>
      <c r="Q246" s="143"/>
      <c r="R246" s="143"/>
      <c r="S246" s="143"/>
      <c r="U246" s="333"/>
      <c r="V246" s="343" t="str">
        <f>CONCATENATE(V247,X247,V248,X248,V249,X249,V250,X250,V251,X251)</f>
        <v xml:space="preserve">; ; ; </v>
      </c>
      <c r="W246" s="343"/>
      <c r="X246" s="343"/>
      <c r="Z246"/>
      <c r="AA246"/>
      <c r="AB246"/>
      <c r="AC246"/>
      <c r="AD246"/>
      <c r="AE246"/>
      <c r="AF246"/>
    </row>
    <row r="247" spans="1:32" s="138" customFormat="1" ht="19.5" customHeight="1" x14ac:dyDescent="0.35">
      <c r="B247" s="115"/>
      <c r="C247" s="241"/>
      <c r="D247" s="862"/>
      <c r="E247" s="862"/>
      <c r="F247" s="862"/>
      <c r="G247" s="862"/>
      <c r="H247" s="198"/>
      <c r="I247" s="198"/>
      <c r="K247" s="143"/>
      <c r="M247" s="143"/>
      <c r="O247" s="143"/>
      <c r="Q247" s="143"/>
      <c r="R247" s="143"/>
      <c r="S247" s="143"/>
      <c r="U247" s="333"/>
      <c r="V247" s="344" t="str">
        <f>IF(E57="X",D57,"")</f>
        <v/>
      </c>
      <c r="W247" s="343"/>
      <c r="X247" s="343" t="s">
        <v>52</v>
      </c>
      <c r="Z247"/>
      <c r="AA247"/>
      <c r="AB247"/>
      <c r="AC247"/>
      <c r="AD247"/>
      <c r="AE247"/>
      <c r="AF247"/>
    </row>
    <row r="248" spans="1:32" s="138" customFormat="1" ht="19.5" customHeight="1" x14ac:dyDescent="0.35">
      <c r="B248" s="115"/>
      <c r="C248" s="241"/>
      <c r="D248" s="302" t="s">
        <v>266</v>
      </c>
      <c r="E248" s="119"/>
      <c r="F248" s="141"/>
      <c r="G248" s="198"/>
      <c r="H248" s="198"/>
      <c r="I248" s="868"/>
      <c r="J248" s="868"/>
      <c r="K248" s="868"/>
      <c r="M248" s="143"/>
      <c r="O248" s="143"/>
      <c r="Q248" s="143"/>
      <c r="R248" s="143"/>
      <c r="S248" s="143"/>
      <c r="U248" s="333"/>
      <c r="V248" s="344" t="str">
        <f>IF(E58="X",D58,"")</f>
        <v/>
      </c>
      <c r="W248" s="343"/>
      <c r="X248" s="343" t="s">
        <v>52</v>
      </c>
      <c r="Z248"/>
      <c r="AA248"/>
      <c r="AB248"/>
      <c r="AC248"/>
      <c r="AD248"/>
      <c r="AE248"/>
      <c r="AF248"/>
    </row>
    <row r="249" spans="1:32" s="138" customFormat="1" ht="19.5" customHeight="1" x14ac:dyDescent="0.35">
      <c r="B249" s="115"/>
      <c r="C249" s="241"/>
      <c r="D249" s="303" t="s">
        <v>267</v>
      </c>
      <c r="E249" s="303"/>
      <c r="F249" s="303"/>
      <c r="G249" s="303"/>
      <c r="H249" s="303"/>
      <c r="I249" s="868"/>
      <c r="J249" s="868"/>
      <c r="K249" s="868"/>
      <c r="M249" s="143"/>
      <c r="O249" s="143"/>
      <c r="Q249" s="143"/>
      <c r="R249" s="143"/>
      <c r="S249" s="143"/>
      <c r="U249" s="333"/>
      <c r="V249" s="344" t="str">
        <f>IF(E60="X",D60,"")</f>
        <v/>
      </c>
      <c r="W249" s="343"/>
      <c r="X249" s="343" t="s">
        <v>52</v>
      </c>
      <c r="Z249"/>
      <c r="AA249"/>
      <c r="AB249"/>
      <c r="AC249"/>
      <c r="AD249"/>
      <c r="AE249"/>
      <c r="AF249"/>
    </row>
    <row r="250" spans="1:32" s="138" customFormat="1" ht="19.5" customHeight="1" x14ac:dyDescent="0.35">
      <c r="B250" s="115"/>
      <c r="C250" s="241"/>
      <c r="D250" s="303" t="s">
        <v>196</v>
      </c>
      <c r="E250" s="303"/>
      <c r="F250" s="303"/>
      <c r="G250" s="303"/>
      <c r="H250" s="303"/>
      <c r="I250" s="868"/>
      <c r="J250" s="868"/>
      <c r="K250" s="868"/>
      <c r="M250" s="143"/>
      <c r="O250" s="143"/>
      <c r="Q250" s="143"/>
      <c r="R250" s="143"/>
      <c r="S250" s="143"/>
      <c r="U250" s="333"/>
      <c r="V250" s="344" t="str">
        <f>IF(E62="X",D62,"")</f>
        <v/>
      </c>
      <c r="W250" s="343"/>
      <c r="X250" s="343"/>
      <c r="Z250"/>
      <c r="AA250"/>
      <c r="AB250"/>
      <c r="AC250"/>
      <c r="AD250"/>
      <c r="AE250"/>
      <c r="AF250"/>
    </row>
    <row r="251" spans="1:32" s="138" customFormat="1" ht="19.5" customHeight="1" x14ac:dyDescent="0.35">
      <c r="B251" s="115"/>
      <c r="C251" s="241"/>
      <c r="D251" s="304" t="s">
        <v>197</v>
      </c>
      <c r="E251" s="119"/>
      <c r="F251" s="141"/>
      <c r="G251" s="198"/>
      <c r="H251" s="198"/>
      <c r="I251" s="868"/>
      <c r="J251" s="868"/>
      <c r="K251" s="868"/>
      <c r="M251" s="143"/>
      <c r="O251" s="143"/>
      <c r="Q251" s="143"/>
      <c r="R251" s="143"/>
      <c r="S251" s="143"/>
      <c r="U251" s="333"/>
      <c r="V251" s="344" t="str">
        <f>IF(E64="X",D64,"")</f>
        <v/>
      </c>
      <c r="W251" s="343"/>
      <c r="X251" s="343"/>
      <c r="Z251"/>
      <c r="AA251"/>
      <c r="AB251"/>
      <c r="AC251"/>
      <c r="AD251"/>
      <c r="AE251"/>
      <c r="AF251"/>
    </row>
    <row r="252" spans="1:32" s="138" customFormat="1" ht="19.5" customHeight="1" thickBot="1" x14ac:dyDescent="0.4">
      <c r="A252" s="129"/>
      <c r="B252" s="120"/>
      <c r="C252" s="246"/>
      <c r="D252" s="206"/>
      <c r="E252" s="207"/>
      <c r="F252" s="208"/>
      <c r="G252" s="213"/>
      <c r="H252" s="213"/>
      <c r="I252" s="213"/>
      <c r="J252" s="129"/>
      <c r="K252" s="134"/>
      <c r="L252" s="129"/>
      <c r="M252" s="134"/>
      <c r="N252" s="129"/>
      <c r="O252" s="134"/>
      <c r="P252" s="129"/>
      <c r="Q252" s="134"/>
      <c r="R252" s="134"/>
      <c r="S252" s="134"/>
      <c r="T252" s="129"/>
      <c r="U252" s="333"/>
      <c r="V252" s="343" t="str">
        <f>CONCATENATE(V253,X253,V254,X254,V255,X255,V257,X257,V258,X258,V259,X259,V260)</f>
        <v xml:space="preserve">; ; ; ; ; ; </v>
      </c>
      <c r="W252" s="333"/>
      <c r="X252" s="343"/>
      <c r="Z252"/>
      <c r="AA252"/>
      <c r="AB252"/>
      <c r="AC252"/>
      <c r="AD252"/>
      <c r="AE252"/>
      <c r="AF252"/>
    </row>
    <row r="253" spans="1:32" s="138" customFormat="1" ht="36" customHeight="1" thickTop="1" x14ac:dyDescent="0.35">
      <c r="A253" s="135"/>
      <c r="B253" s="123"/>
      <c r="C253" s="236" t="s">
        <v>268</v>
      </c>
      <c r="D253" s="124" t="s">
        <v>269</v>
      </c>
      <c r="E253" s="124"/>
      <c r="F253" s="124"/>
      <c r="G253" s="197"/>
      <c r="H253" s="197"/>
      <c r="I253" s="197"/>
      <c r="J253" s="135"/>
      <c r="K253" s="294" t="s">
        <v>24</v>
      </c>
      <c r="L253" s="135"/>
      <c r="M253" s="135"/>
      <c r="N253" s="135"/>
      <c r="O253" s="135"/>
      <c r="P253" s="135"/>
      <c r="Q253" s="135"/>
      <c r="R253" s="135"/>
      <c r="S253" s="135"/>
      <c r="T253" s="135"/>
      <c r="U253" s="333"/>
      <c r="V253" s="344" t="str">
        <f>IF(E67="X",D67,"")</f>
        <v/>
      </c>
      <c r="W253" s="333"/>
      <c r="X253" s="343" t="s">
        <v>52</v>
      </c>
      <c r="Z253"/>
      <c r="AA253"/>
      <c r="AB253"/>
      <c r="AC253"/>
      <c r="AD253"/>
      <c r="AE253"/>
      <c r="AF253"/>
    </row>
    <row r="254" spans="1:32" s="138" customFormat="1" ht="224.15" customHeight="1" x14ac:dyDescent="0.35">
      <c r="B254" s="115"/>
      <c r="C254" s="241"/>
      <c r="D254" s="940" t="s">
        <v>270</v>
      </c>
      <c r="E254" s="940"/>
      <c r="F254" s="940"/>
      <c r="G254" s="940"/>
      <c r="H254" s="940"/>
      <c r="I254" s="198"/>
      <c r="K254" s="878"/>
      <c r="L254" s="878"/>
      <c r="M254" s="878"/>
      <c r="N254" s="878"/>
      <c r="O254" s="878"/>
      <c r="P254" s="878"/>
      <c r="Q254" s="878"/>
      <c r="R254" s="862"/>
      <c r="S254" s="862"/>
      <c r="U254" s="333"/>
      <c r="V254" s="344" t="str">
        <f>IF(E68="X",D68,"")</f>
        <v/>
      </c>
      <c r="W254" s="333"/>
      <c r="X254" s="343" t="s">
        <v>52</v>
      </c>
      <c r="Z254"/>
      <c r="AA254"/>
      <c r="AB254"/>
      <c r="AC254"/>
      <c r="AD254"/>
      <c r="AE254"/>
      <c r="AF254"/>
    </row>
    <row r="255" spans="1:32" s="138" customFormat="1" ht="19.5" customHeight="1" x14ac:dyDescent="0.35">
      <c r="B255" s="115"/>
      <c r="C255" s="241"/>
      <c r="D255" s="855"/>
      <c r="E255" s="119"/>
      <c r="F255" s="218"/>
      <c r="G255" s="198"/>
      <c r="H255" s="198"/>
      <c r="I255" s="198"/>
      <c r="K255" s="143"/>
      <c r="M255" s="143"/>
      <c r="O255" s="143"/>
      <c r="Q255" s="143"/>
      <c r="R255" s="143"/>
      <c r="S255" s="143"/>
      <c r="U255" s="333"/>
      <c r="V255" s="344" t="str">
        <f>IF(E70="X",D70,"")</f>
        <v/>
      </c>
      <c r="W255" s="333"/>
      <c r="X255" s="343" t="s">
        <v>52</v>
      </c>
      <c r="Z255"/>
      <c r="AA255"/>
      <c r="AB255"/>
      <c r="AC255"/>
      <c r="AD255"/>
      <c r="AE255"/>
      <c r="AF255"/>
    </row>
    <row r="256" spans="1:32" s="833" customFormat="1" ht="16.5" customHeight="1" thickBot="1" x14ac:dyDescent="0.4">
      <c r="A256" s="129"/>
      <c r="B256" s="120"/>
      <c r="C256" s="247"/>
      <c r="D256" s="219"/>
      <c r="E256" s="207"/>
      <c r="F256" s="209"/>
      <c r="G256" s="213"/>
      <c r="H256" s="213"/>
      <c r="I256" s="213"/>
      <c r="J256" s="129"/>
      <c r="K256" s="134"/>
      <c r="L256" s="129"/>
      <c r="M256" s="134"/>
      <c r="N256" s="129"/>
      <c r="O256" s="134"/>
      <c r="P256" s="129"/>
      <c r="Q256" s="134"/>
      <c r="R256" s="134"/>
      <c r="S256" s="134"/>
      <c r="T256" s="129"/>
      <c r="U256" s="661"/>
      <c r="V256" s="661"/>
      <c r="W256" s="661"/>
      <c r="X256" s="661"/>
      <c r="Y256" s="862"/>
      <c r="Z256"/>
      <c r="AA256"/>
      <c r="AB256"/>
      <c r="AC256"/>
      <c r="AD256"/>
      <c r="AE256"/>
      <c r="AF256"/>
    </row>
    <row r="257" spans="1:32" s="138" customFormat="1" ht="36" customHeight="1" thickTop="1" x14ac:dyDescent="0.35">
      <c r="A257" s="135"/>
      <c r="B257" s="123"/>
      <c r="C257" s="236" t="s">
        <v>271</v>
      </c>
      <c r="D257" s="124" t="s">
        <v>76</v>
      </c>
      <c r="E257" s="124"/>
      <c r="F257" s="124"/>
      <c r="G257" s="197"/>
      <c r="H257" s="197"/>
      <c r="I257" s="197"/>
      <c r="J257" s="135"/>
      <c r="K257" s="135"/>
      <c r="L257" s="135"/>
      <c r="M257" s="135"/>
      <c r="N257" s="135"/>
      <c r="O257" s="135"/>
      <c r="P257" s="135"/>
      <c r="Q257" s="135"/>
      <c r="R257" s="135"/>
      <c r="S257" s="135"/>
      <c r="T257" s="135"/>
      <c r="U257" s="333"/>
      <c r="V257" s="344" t="str">
        <f>IF(E84="X",D84,"")</f>
        <v/>
      </c>
      <c r="W257" s="333"/>
      <c r="X257" s="343" t="s">
        <v>52</v>
      </c>
      <c r="Z257"/>
      <c r="AA257"/>
      <c r="AB257"/>
      <c r="AC257"/>
      <c r="AD257"/>
      <c r="AE257"/>
      <c r="AF257"/>
    </row>
    <row r="258" spans="1:32" s="138" customFormat="1" ht="39.75" customHeight="1" x14ac:dyDescent="0.35">
      <c r="B258" s="115"/>
      <c r="C258" s="241"/>
      <c r="D258" s="925" t="s">
        <v>272</v>
      </c>
      <c r="E258" s="925"/>
      <c r="F258" s="925"/>
      <c r="G258" s="925"/>
      <c r="H258" s="925"/>
      <c r="I258" s="925"/>
      <c r="K258" s="143"/>
      <c r="M258" s="143"/>
      <c r="O258" s="143"/>
      <c r="Q258" s="143"/>
      <c r="R258" s="143"/>
      <c r="S258" s="143"/>
      <c r="U258" s="333"/>
      <c r="V258" s="344" t="str">
        <f>IF(E85="X",D85,"")</f>
        <v/>
      </c>
      <c r="W258" s="334"/>
      <c r="X258" s="343" t="s">
        <v>52</v>
      </c>
      <c r="Z258"/>
      <c r="AA258"/>
      <c r="AB258"/>
      <c r="AC258"/>
      <c r="AD258"/>
      <c r="AE258"/>
      <c r="AF258"/>
    </row>
    <row r="259" spans="1:32" s="138" customFormat="1" ht="19.5" customHeight="1" x14ac:dyDescent="0.35">
      <c r="B259" s="115"/>
      <c r="C259" s="236"/>
      <c r="D259" s="280" t="s">
        <v>273</v>
      </c>
      <c r="E259" s="119"/>
      <c r="F259" s="118"/>
      <c r="G259" s="198"/>
      <c r="H259" s="198"/>
      <c r="I259" s="198"/>
      <c r="K259" s="143"/>
      <c r="M259" s="143"/>
      <c r="O259" s="143"/>
      <c r="Q259" s="143"/>
      <c r="R259" s="143"/>
      <c r="S259" s="143"/>
      <c r="U259" s="333"/>
      <c r="V259" s="344" t="str">
        <f>IF(E86="X",D86,"")</f>
        <v/>
      </c>
      <c r="W259" s="334"/>
      <c r="X259" s="334" t="s">
        <v>52</v>
      </c>
      <c r="Z259"/>
      <c r="AA259"/>
      <c r="AB259"/>
      <c r="AC259"/>
      <c r="AD259"/>
      <c r="AE259"/>
      <c r="AF259"/>
    </row>
    <row r="260" spans="1:32" s="138" customFormat="1" ht="19.5" customHeight="1" x14ac:dyDescent="0.35">
      <c r="B260" s="115"/>
      <c r="C260" s="241"/>
      <c r="D260" s="301"/>
      <c r="E260" s="886"/>
      <c r="F260" s="926"/>
      <c r="G260" s="926"/>
      <c r="H260" s="926"/>
      <c r="I260" s="887"/>
      <c r="K260" s="143"/>
      <c r="M260" s="143"/>
      <c r="O260" s="143"/>
      <c r="Q260" s="143"/>
      <c r="R260" s="143"/>
      <c r="S260" s="143"/>
      <c r="U260" s="333"/>
      <c r="V260" s="344" t="str">
        <f>IF(E109="X",D109,"")</f>
        <v/>
      </c>
      <c r="W260" s="333"/>
      <c r="X260" s="333"/>
      <c r="Z260"/>
      <c r="AA260"/>
      <c r="AB260"/>
      <c r="AC260"/>
      <c r="AD260"/>
      <c r="AE260"/>
      <c r="AF260"/>
    </row>
    <row r="261" spans="1:32" s="138" customFormat="1" ht="19.5" customHeight="1" x14ac:dyDescent="0.35">
      <c r="B261" s="115"/>
      <c r="C261" s="236"/>
      <c r="D261" s="280" t="s">
        <v>274</v>
      </c>
      <c r="E261" s="119"/>
      <c r="F261" s="118"/>
      <c r="G261" s="198"/>
      <c r="H261" s="198"/>
      <c r="I261" s="198"/>
      <c r="K261" s="143"/>
      <c r="M261" s="143"/>
      <c r="O261" s="143"/>
      <c r="Q261" s="143"/>
      <c r="R261" s="143"/>
      <c r="S261" s="143"/>
      <c r="U261" s="333"/>
      <c r="V261" s="344" t="e">
        <f>IF(#REF!="X",#REF!,"")</f>
        <v>#REF!</v>
      </c>
      <c r="W261" s="333"/>
      <c r="X261" s="333"/>
      <c r="Z261"/>
      <c r="AA261"/>
      <c r="AB261"/>
      <c r="AC261"/>
      <c r="AD261"/>
      <c r="AE261"/>
      <c r="AF261"/>
    </row>
    <row r="262" spans="1:32" s="138" customFormat="1" ht="19.5" customHeight="1" x14ac:dyDescent="0.35">
      <c r="B262" s="115"/>
      <c r="C262" s="236"/>
      <c r="D262" s="301"/>
      <c r="E262" s="886"/>
      <c r="F262" s="926"/>
      <c r="G262" s="926"/>
      <c r="H262" s="926"/>
      <c r="I262" s="887"/>
      <c r="K262" s="143"/>
      <c r="M262" s="143"/>
      <c r="O262" s="143"/>
      <c r="Q262" s="143"/>
      <c r="R262" s="143"/>
      <c r="S262" s="143"/>
      <c r="U262" s="333"/>
      <c r="V262" s="343" t="e">
        <f>CONCATENATE(V263,X263,V264,X264,V265,X265,V266,X266,V269,X269,V270,X270,V271)</f>
        <v>#REF!</v>
      </c>
      <c r="W262" s="333"/>
      <c r="X262" s="333"/>
      <c r="Z262"/>
      <c r="AA262"/>
      <c r="AB262"/>
      <c r="AC262"/>
      <c r="AD262"/>
      <c r="AE262"/>
      <c r="AF262"/>
    </row>
    <row r="263" spans="1:32" s="138" customFormat="1" ht="19.5" customHeight="1" x14ac:dyDescent="0.35">
      <c r="B263" s="115"/>
      <c r="C263" s="236"/>
      <c r="D263" s="280" t="s">
        <v>275</v>
      </c>
      <c r="E263" s="119"/>
      <c r="F263" s="118"/>
      <c r="G263" s="198"/>
      <c r="H263" s="198"/>
      <c r="I263" s="198"/>
      <c r="K263" s="143"/>
      <c r="M263" s="143"/>
      <c r="O263" s="143"/>
      <c r="Q263" s="143"/>
      <c r="R263" s="143"/>
      <c r="S263" s="143"/>
      <c r="U263" s="333"/>
      <c r="V263" s="344" t="str">
        <f>IF(E112="X",D112,"")</f>
        <v/>
      </c>
      <c r="W263" s="333"/>
      <c r="X263" s="343" t="s">
        <v>52</v>
      </c>
      <c r="Z263"/>
      <c r="AA263"/>
      <c r="AB263"/>
      <c r="AC263"/>
      <c r="AD263"/>
      <c r="AE263"/>
      <c r="AF263"/>
    </row>
    <row r="264" spans="1:32" s="138" customFormat="1" ht="19.5" customHeight="1" x14ac:dyDescent="0.35">
      <c r="B264" s="115"/>
      <c r="C264" s="236"/>
      <c r="D264" s="280"/>
      <c r="E264" s="886"/>
      <c r="F264" s="926"/>
      <c r="G264" s="926"/>
      <c r="H264" s="926"/>
      <c r="I264" s="887"/>
      <c r="K264" s="143"/>
      <c r="M264" s="143"/>
      <c r="O264" s="143"/>
      <c r="Q264" s="143"/>
      <c r="R264" s="143"/>
      <c r="S264" s="143"/>
      <c r="U264" s="333"/>
      <c r="V264" s="344" t="str">
        <f>IF(E113="X",D113,"")</f>
        <v/>
      </c>
      <c r="W264" s="333"/>
      <c r="X264" s="343" t="s">
        <v>52</v>
      </c>
      <c r="Z264"/>
      <c r="AA264"/>
      <c r="AB264"/>
      <c r="AC264"/>
      <c r="AD264"/>
      <c r="AE264"/>
      <c r="AF264"/>
    </row>
    <row r="265" spans="1:32" s="138" customFormat="1" ht="19.5" customHeight="1" x14ac:dyDescent="0.35">
      <c r="B265" s="115"/>
      <c r="C265" s="236"/>
      <c r="D265" s="280" t="s">
        <v>276</v>
      </c>
      <c r="E265" s="119"/>
      <c r="F265" s="118"/>
      <c r="G265" s="198"/>
      <c r="H265" s="198"/>
      <c r="I265" s="198"/>
      <c r="K265" s="143"/>
      <c r="M265" s="143"/>
      <c r="O265" s="143"/>
      <c r="Q265" s="143"/>
      <c r="R265" s="143"/>
      <c r="S265" s="143"/>
      <c r="U265" s="333"/>
      <c r="V265" s="344" t="str">
        <f>IF(E114="X",D114,"")</f>
        <v/>
      </c>
      <c r="W265" s="333"/>
      <c r="X265" s="343" t="s">
        <v>52</v>
      </c>
      <c r="Z265"/>
      <c r="AA265"/>
      <c r="AB265"/>
      <c r="AC265"/>
      <c r="AD265"/>
      <c r="AE265"/>
      <c r="AF265"/>
    </row>
    <row r="266" spans="1:32" s="138" customFormat="1" ht="19.5" customHeight="1" x14ac:dyDescent="0.35">
      <c r="B266" s="115"/>
      <c r="C266" s="236"/>
      <c r="D266" s="280"/>
      <c r="E266" s="886"/>
      <c r="F266" s="926"/>
      <c r="G266" s="926"/>
      <c r="H266" s="926"/>
      <c r="I266" s="887"/>
      <c r="K266" s="143"/>
      <c r="M266" s="143"/>
      <c r="O266" s="143"/>
      <c r="Q266" s="143"/>
      <c r="R266" s="143"/>
      <c r="S266" s="143"/>
      <c r="U266" s="333"/>
      <c r="V266" s="344" t="str">
        <f>IF(E115="X",D115,"")</f>
        <v/>
      </c>
      <c r="W266" s="333"/>
      <c r="X266" s="343" t="s">
        <v>52</v>
      </c>
      <c r="Z266"/>
      <c r="AA266"/>
      <c r="AB266"/>
      <c r="AC266"/>
      <c r="AD266"/>
      <c r="AE266"/>
      <c r="AF266"/>
    </row>
    <row r="267" spans="1:32" s="833" customFormat="1" ht="19.5" customHeight="1" x14ac:dyDescent="0.35">
      <c r="A267" s="138"/>
      <c r="B267" s="115"/>
      <c r="C267" s="236"/>
      <c r="D267" s="280" t="s">
        <v>277</v>
      </c>
      <c r="E267" s="119"/>
      <c r="F267" s="118"/>
      <c r="G267" s="198"/>
      <c r="H267" s="198"/>
      <c r="I267" s="198"/>
      <c r="J267" s="138"/>
      <c r="K267" s="143"/>
      <c r="L267" s="138"/>
      <c r="M267" s="143"/>
      <c r="N267" s="138"/>
      <c r="O267" s="143"/>
      <c r="P267" s="138"/>
      <c r="Q267" s="143"/>
      <c r="R267" s="143"/>
      <c r="S267" s="143"/>
      <c r="T267" s="138"/>
      <c r="U267" s="862"/>
      <c r="V267" s="862"/>
      <c r="W267" s="862"/>
      <c r="X267" s="862"/>
      <c r="Y267" s="862"/>
      <c r="Z267"/>
      <c r="AA267"/>
      <c r="AB267"/>
      <c r="AC267"/>
      <c r="AD267"/>
      <c r="AE267"/>
      <c r="AF267"/>
    </row>
    <row r="268" spans="1:32" s="138" customFormat="1" ht="19.5" customHeight="1" x14ac:dyDescent="0.35">
      <c r="B268" s="115"/>
      <c r="C268" s="236"/>
      <c r="D268" s="280"/>
      <c r="E268" s="886"/>
      <c r="F268" s="926"/>
      <c r="G268" s="926"/>
      <c r="H268" s="926"/>
      <c r="I268" s="887"/>
      <c r="K268" s="143"/>
      <c r="M268" s="143"/>
      <c r="O268" s="143"/>
      <c r="Q268" s="143"/>
      <c r="R268" s="143"/>
      <c r="S268" s="143"/>
      <c r="U268" s="333"/>
      <c r="V268" s="344"/>
      <c r="W268" s="333"/>
      <c r="X268" s="343"/>
      <c r="Z268"/>
      <c r="AA268"/>
      <c r="AB268"/>
      <c r="AC268"/>
      <c r="AD268"/>
      <c r="AE268"/>
      <c r="AF268"/>
    </row>
    <row r="269" spans="1:32" s="138" customFormat="1" ht="19.5" customHeight="1" x14ac:dyDescent="0.35">
      <c r="B269" s="115"/>
      <c r="C269" s="236"/>
      <c r="D269" s="916" t="s">
        <v>278</v>
      </c>
      <c r="E269" s="916"/>
      <c r="F269" s="916"/>
      <c r="G269" s="916"/>
      <c r="H269" s="916"/>
      <c r="I269" s="916"/>
      <c r="K269" s="143"/>
      <c r="M269" s="143"/>
      <c r="O269" s="143"/>
      <c r="Q269" s="143"/>
      <c r="R269" s="143"/>
      <c r="S269" s="143"/>
      <c r="U269" s="333"/>
      <c r="V269" s="344" t="str">
        <f>IF(E118="X",D118,"")</f>
        <v/>
      </c>
      <c r="W269" s="333"/>
      <c r="X269" s="343" t="s">
        <v>52</v>
      </c>
      <c r="Z269"/>
      <c r="AA269"/>
      <c r="AB269"/>
      <c r="AC269"/>
      <c r="AD269"/>
      <c r="AE269"/>
      <c r="AF269"/>
    </row>
    <row r="270" spans="1:32" s="138" customFormat="1" ht="19.5" customHeight="1" x14ac:dyDescent="0.35">
      <c r="B270" s="115"/>
      <c r="C270" s="236"/>
      <c r="D270" s="280"/>
      <c r="E270" s="949"/>
      <c r="F270" s="950"/>
      <c r="G270" s="950"/>
      <c r="H270" s="950"/>
      <c r="I270" s="951"/>
      <c r="K270" s="143"/>
      <c r="M270" s="143"/>
      <c r="O270" s="143"/>
      <c r="Q270" s="143"/>
      <c r="R270" s="143"/>
      <c r="S270" s="143"/>
      <c r="U270" s="333"/>
      <c r="V270" s="344" t="str">
        <f>IF(E119="X",D119,"")</f>
        <v/>
      </c>
      <c r="W270" s="333"/>
      <c r="X270" s="334"/>
      <c r="Z270"/>
      <c r="AA270"/>
      <c r="AB270"/>
      <c r="AC270"/>
      <c r="AD270"/>
      <c r="AE270"/>
      <c r="AF270"/>
    </row>
    <row r="271" spans="1:32" s="138" customFormat="1" ht="19.5" customHeight="1" x14ac:dyDescent="0.35">
      <c r="B271" s="115"/>
      <c r="C271" s="236"/>
      <c r="D271" s="280" t="s">
        <v>279</v>
      </c>
      <c r="E271" s="119"/>
      <c r="F271" s="118"/>
      <c r="G271" s="198"/>
      <c r="H271" s="198"/>
      <c r="I271" s="198"/>
      <c r="K271" s="143"/>
      <c r="M271" s="143"/>
      <c r="O271" s="143"/>
      <c r="Q271" s="143"/>
      <c r="R271" s="143"/>
      <c r="S271" s="143"/>
      <c r="U271" s="333"/>
      <c r="V271" s="344" t="e">
        <f>IF(#REF!="X",#REF!,"")</f>
        <v>#REF!</v>
      </c>
      <c r="W271" s="333"/>
      <c r="X271" s="333"/>
      <c r="Z271"/>
      <c r="AA271"/>
      <c r="AB271"/>
      <c r="AC271"/>
      <c r="AD271"/>
      <c r="AE271"/>
      <c r="AF271"/>
    </row>
    <row r="272" spans="1:32" s="138" customFormat="1" ht="19.5" customHeight="1" x14ac:dyDescent="0.35">
      <c r="B272" s="115"/>
      <c r="C272" s="236"/>
      <c r="D272" s="280"/>
      <c r="E272" s="886"/>
      <c r="F272" s="926"/>
      <c r="G272" s="926"/>
      <c r="H272" s="926"/>
      <c r="I272" s="887"/>
      <c r="K272" s="294" t="s">
        <v>24</v>
      </c>
      <c r="L272" s="135"/>
      <c r="M272" s="135"/>
      <c r="N272" s="135"/>
      <c r="O272" s="135"/>
      <c r="P272" s="135"/>
      <c r="Q272" s="135"/>
      <c r="R272" s="135"/>
      <c r="S272" s="135"/>
      <c r="U272" s="333"/>
      <c r="V272" s="333"/>
      <c r="W272" s="333"/>
      <c r="X272" s="333"/>
      <c r="Z272"/>
      <c r="AA272"/>
      <c r="AB272"/>
      <c r="AC272"/>
      <c r="AD272"/>
      <c r="AE272"/>
      <c r="AF272"/>
    </row>
    <row r="273" spans="1:32" s="833" customFormat="1" ht="19.5" customHeight="1" x14ac:dyDescent="0.35">
      <c r="A273" s="138"/>
      <c r="B273" s="115"/>
      <c r="C273" s="236"/>
      <c r="D273" s="280" t="s">
        <v>280</v>
      </c>
      <c r="E273" s="119"/>
      <c r="F273" s="118"/>
      <c r="G273" s="198"/>
      <c r="H273" s="198"/>
      <c r="I273" s="198"/>
      <c r="J273" s="138"/>
      <c r="K273" s="878"/>
      <c r="L273" s="878"/>
      <c r="M273" s="878"/>
      <c r="N273" s="878"/>
      <c r="O273" s="878"/>
      <c r="P273" s="878"/>
      <c r="Q273" s="878"/>
      <c r="R273" s="862"/>
      <c r="S273" s="862"/>
      <c r="T273" s="138"/>
      <c r="U273" s="862"/>
      <c r="V273" s="862"/>
      <c r="W273" s="862"/>
      <c r="X273" s="862"/>
      <c r="Y273" s="862"/>
      <c r="Z273"/>
      <c r="AA273"/>
      <c r="AB273"/>
      <c r="AC273"/>
      <c r="AD273"/>
      <c r="AE273"/>
      <c r="AF273"/>
    </row>
    <row r="274" spans="1:32" s="138" customFormat="1" ht="19.5" customHeight="1" x14ac:dyDescent="0.35">
      <c r="B274" s="115"/>
      <c r="C274" s="236"/>
      <c r="D274" s="280"/>
      <c r="E274" s="886"/>
      <c r="F274" s="926"/>
      <c r="G274" s="926"/>
      <c r="H274" s="926"/>
      <c r="I274" s="887"/>
      <c r="K274" s="878"/>
      <c r="L274" s="878"/>
      <c r="M274" s="878"/>
      <c r="N274" s="878"/>
      <c r="O274" s="878"/>
      <c r="P274" s="878"/>
      <c r="Q274" s="878"/>
      <c r="R274" s="862"/>
      <c r="S274" s="862"/>
      <c r="U274" s="333"/>
      <c r="V274" s="333"/>
      <c r="W274" s="333"/>
      <c r="X274" s="333"/>
      <c r="Z274"/>
      <c r="AA274"/>
      <c r="AB274"/>
      <c r="AC274"/>
      <c r="AD274"/>
      <c r="AE274"/>
      <c r="AF274"/>
    </row>
    <row r="275" spans="1:32" s="138" customFormat="1" ht="34" customHeight="1" x14ac:dyDescent="0.35">
      <c r="B275" s="115"/>
      <c r="C275" s="236"/>
      <c r="D275" s="916" t="s">
        <v>281</v>
      </c>
      <c r="E275" s="916"/>
      <c r="F275" s="916"/>
      <c r="G275" s="916"/>
      <c r="H275" s="916"/>
      <c r="I275" s="916"/>
      <c r="K275" s="878"/>
      <c r="L275" s="878"/>
      <c r="M275" s="878"/>
      <c r="N275" s="878"/>
      <c r="O275" s="878"/>
      <c r="P275" s="878"/>
      <c r="Q275" s="878"/>
      <c r="R275" s="862"/>
      <c r="S275" s="862"/>
      <c r="U275" s="333"/>
      <c r="V275" s="333"/>
      <c r="W275" s="333"/>
      <c r="X275" s="333"/>
      <c r="Z275"/>
      <c r="AA275"/>
      <c r="AB275"/>
      <c r="AC275"/>
      <c r="AD275"/>
      <c r="AE275"/>
      <c r="AF275"/>
    </row>
    <row r="276" spans="1:32" s="138" customFormat="1" ht="19.5" customHeight="1" x14ac:dyDescent="0.35">
      <c r="B276" s="115"/>
      <c r="C276" s="241"/>
      <c r="D276" s="280"/>
      <c r="E276" s="946"/>
      <c r="F276" s="947"/>
      <c r="G276" s="947"/>
      <c r="H276" s="947"/>
      <c r="I276" s="948"/>
      <c r="K276" s="878"/>
      <c r="L276" s="878"/>
      <c r="M276" s="878"/>
      <c r="N276" s="878"/>
      <c r="O276" s="878"/>
      <c r="P276" s="878"/>
      <c r="Q276" s="878"/>
      <c r="R276" s="862"/>
      <c r="S276" s="862"/>
      <c r="U276" s="333"/>
      <c r="V276" s="333"/>
      <c r="W276" s="333"/>
      <c r="X276" s="333"/>
      <c r="Z276"/>
      <c r="AA276"/>
      <c r="AB276"/>
      <c r="AC276"/>
      <c r="AD276"/>
      <c r="AE276"/>
      <c r="AF276"/>
    </row>
    <row r="277" spans="1:32" s="138" customFormat="1" ht="19.5" customHeight="1" x14ac:dyDescent="0.35">
      <c r="B277" s="115"/>
      <c r="C277" s="236"/>
      <c r="D277" s="280" t="s">
        <v>282</v>
      </c>
      <c r="E277" s="119"/>
      <c r="F277" s="118"/>
      <c r="G277" s="198"/>
      <c r="H277" s="198"/>
      <c r="I277" s="198"/>
      <c r="K277" s="878"/>
      <c r="L277" s="878"/>
      <c r="M277" s="878"/>
      <c r="N277" s="878"/>
      <c r="O277" s="878"/>
      <c r="P277" s="878"/>
      <c r="Q277" s="878"/>
      <c r="R277" s="862"/>
      <c r="S277" s="862"/>
      <c r="U277" s="333"/>
      <c r="V277" s="333"/>
      <c r="W277" s="333"/>
      <c r="X277" s="333"/>
      <c r="Z277"/>
      <c r="AA277"/>
      <c r="AB277"/>
      <c r="AC277"/>
      <c r="AD277"/>
      <c r="AE277"/>
      <c r="AF277"/>
    </row>
    <row r="278" spans="1:32" s="833" customFormat="1" ht="19.5" customHeight="1" x14ac:dyDescent="0.35">
      <c r="A278" s="138"/>
      <c r="B278" s="115"/>
      <c r="C278" s="241"/>
      <c r="D278" s="154"/>
      <c r="E278" s="917"/>
      <c r="F278" s="918"/>
      <c r="G278" s="918"/>
      <c r="H278" s="918"/>
      <c r="I278" s="919"/>
      <c r="J278" s="138"/>
      <c r="K278" s="878"/>
      <c r="L278" s="878"/>
      <c r="M278" s="878"/>
      <c r="N278" s="878"/>
      <c r="O278" s="878"/>
      <c r="P278" s="878"/>
      <c r="Q278" s="878"/>
      <c r="R278" s="862"/>
      <c r="S278" s="862"/>
      <c r="T278" s="138"/>
      <c r="U278" s="862"/>
      <c r="V278" s="862"/>
      <c r="W278" s="862"/>
      <c r="X278" s="862"/>
      <c r="Y278" s="862"/>
      <c r="Z278"/>
      <c r="AA278"/>
      <c r="AB278"/>
      <c r="AC278"/>
      <c r="AD278"/>
      <c r="AE278"/>
      <c r="AF278"/>
    </row>
    <row r="279" spans="1:32" ht="19.5" customHeight="1" thickBot="1" x14ac:dyDescent="0.4">
      <c r="A279" s="129"/>
      <c r="B279" s="120"/>
      <c r="C279" s="246"/>
      <c r="D279" s="206"/>
      <c r="E279" s="207"/>
      <c r="F279" s="208"/>
      <c r="G279" s="213"/>
      <c r="H279" s="213"/>
      <c r="I279" s="213"/>
      <c r="J279" s="129"/>
      <c r="K279" s="134"/>
      <c r="L279" s="129"/>
      <c r="M279" s="134"/>
      <c r="N279" s="129"/>
      <c r="O279" s="134"/>
      <c r="P279" s="129"/>
      <c r="Q279" s="134"/>
      <c r="R279" s="134"/>
      <c r="S279" s="134"/>
      <c r="T279" s="129"/>
    </row>
    <row r="280" spans="1:32" ht="36" customHeight="1" thickTop="1" x14ac:dyDescent="0.35">
      <c r="A280" s="135"/>
      <c r="B280" s="123"/>
      <c r="C280" s="236" t="s">
        <v>283</v>
      </c>
      <c r="D280" s="124" t="s">
        <v>284</v>
      </c>
      <c r="E280" s="124"/>
      <c r="F280" s="124"/>
      <c r="G280" s="197"/>
      <c r="H280" s="197"/>
      <c r="I280" s="197"/>
      <c r="J280" s="135"/>
      <c r="K280" s="294" t="s">
        <v>24</v>
      </c>
      <c r="L280" s="135"/>
      <c r="M280" s="135"/>
      <c r="N280" s="135"/>
      <c r="O280" s="135"/>
      <c r="P280" s="135"/>
      <c r="Q280" s="135"/>
      <c r="R280" s="135"/>
      <c r="S280" s="135"/>
      <c r="T280" s="135"/>
    </row>
    <row r="281" spans="1:32" ht="19.5" customHeight="1" x14ac:dyDescent="0.35">
      <c r="A281" s="138"/>
      <c r="B281" s="115"/>
      <c r="C281" s="241"/>
      <c r="D281" s="306" t="s">
        <v>285</v>
      </c>
      <c r="E281" s="119"/>
      <c r="F281" s="118"/>
      <c r="G281" s="198"/>
      <c r="H281" s="198"/>
      <c r="I281" s="198"/>
      <c r="J281" s="138"/>
      <c r="K281" s="878"/>
      <c r="L281" s="878"/>
      <c r="M281" s="878"/>
      <c r="N281" s="878"/>
      <c r="O281" s="878"/>
      <c r="P281" s="878"/>
      <c r="Q281" s="878"/>
      <c r="R281" s="862"/>
      <c r="S281" s="862"/>
      <c r="T281" s="138"/>
    </row>
    <row r="282" spans="1:32" ht="19.5" customHeight="1" x14ac:dyDescent="0.35">
      <c r="A282" s="138"/>
      <c r="B282" s="115"/>
      <c r="C282" s="234" t="s">
        <v>286</v>
      </c>
      <c r="D282" s="916" t="s">
        <v>287</v>
      </c>
      <c r="E282" s="916"/>
      <c r="F282" s="916"/>
      <c r="G282" s="916"/>
      <c r="H282" s="198"/>
      <c r="I282" s="308"/>
      <c r="J282" s="307" t="s">
        <v>288</v>
      </c>
      <c r="K282" s="878"/>
      <c r="L282" s="878"/>
      <c r="M282" s="878"/>
      <c r="N282" s="878"/>
      <c r="O282" s="878"/>
      <c r="P282" s="878"/>
      <c r="Q282" s="878"/>
      <c r="R282" s="862"/>
      <c r="S282" s="862"/>
      <c r="T282" s="138"/>
    </row>
    <row r="283" spans="1:32" ht="19.5" customHeight="1" x14ac:dyDescent="0.35">
      <c r="A283" s="138"/>
      <c r="B283" s="115"/>
      <c r="C283" s="234"/>
      <c r="D283" s="280"/>
      <c r="E283" s="119"/>
      <c r="F283" s="141"/>
      <c r="G283" s="198"/>
      <c r="H283" s="198"/>
      <c r="I283" s="141"/>
      <c r="J283" s="305"/>
      <c r="K283" s="878"/>
      <c r="L283" s="878"/>
      <c r="M283" s="878"/>
      <c r="N283" s="878"/>
      <c r="O283" s="878"/>
      <c r="P283" s="878"/>
      <c r="Q283" s="878"/>
      <c r="R283" s="862"/>
      <c r="S283" s="862"/>
      <c r="T283" s="138"/>
    </row>
    <row r="284" spans="1:32" ht="25" customHeight="1" x14ac:dyDescent="0.35">
      <c r="A284" s="138"/>
      <c r="B284" s="115"/>
      <c r="C284" s="234" t="s">
        <v>289</v>
      </c>
      <c r="D284" s="916" t="s">
        <v>290</v>
      </c>
      <c r="E284" s="916"/>
      <c r="F284" s="916"/>
      <c r="G284" s="916"/>
      <c r="H284" s="198"/>
      <c r="I284" s="308"/>
      <c r="J284" s="307" t="s">
        <v>291</v>
      </c>
      <c r="K284" s="878"/>
      <c r="L284" s="878"/>
      <c r="M284" s="878"/>
      <c r="N284" s="878"/>
      <c r="O284" s="878"/>
      <c r="P284" s="878"/>
      <c r="Q284" s="878"/>
      <c r="R284" s="862"/>
      <c r="S284" s="862"/>
      <c r="T284" s="138"/>
    </row>
    <row r="285" spans="1:32" s="380" customFormat="1" ht="19.5" customHeight="1" x14ac:dyDescent="0.35">
      <c r="A285" s="138"/>
      <c r="B285" s="115"/>
      <c r="C285" s="241"/>
      <c r="D285" s="280"/>
      <c r="E285" s="119"/>
      <c r="F285" s="141"/>
      <c r="G285" s="198"/>
      <c r="H285" s="198"/>
      <c r="I285" s="141"/>
      <c r="J285" s="305"/>
      <c r="K285" s="878"/>
      <c r="L285" s="878"/>
      <c r="M285" s="878"/>
      <c r="N285" s="878"/>
      <c r="O285" s="878"/>
      <c r="P285" s="878"/>
      <c r="Q285" s="878"/>
      <c r="R285" s="862"/>
      <c r="S285" s="862"/>
      <c r="T285" s="138"/>
      <c r="U285" s="387"/>
      <c r="V285" s="387"/>
      <c r="W285" s="387"/>
      <c r="X285" s="387"/>
      <c r="Z285"/>
      <c r="AA285"/>
      <c r="AB285"/>
      <c r="AC285"/>
      <c r="AD285"/>
      <c r="AE285"/>
      <c r="AF285"/>
    </row>
    <row r="286" spans="1:32" s="159" customFormat="1" ht="16" customHeight="1" thickBot="1" x14ac:dyDescent="0.4">
      <c r="A286" s="129"/>
      <c r="B286" s="130"/>
      <c r="C286" s="237"/>
      <c r="D286" s="221"/>
      <c r="E286" s="131"/>
      <c r="F286" s="132"/>
      <c r="G286" s="132"/>
      <c r="H286" s="132"/>
      <c r="I286" s="132"/>
      <c r="J286" s="129"/>
      <c r="K286" s="134"/>
      <c r="L286" s="129"/>
      <c r="M286" s="134"/>
      <c r="N286" s="129"/>
      <c r="O286" s="134"/>
      <c r="P286" s="129"/>
      <c r="Q286" s="134"/>
      <c r="R286" s="134"/>
      <c r="S286" s="134"/>
      <c r="T286" s="129"/>
      <c r="U286" s="344" t="str">
        <f>IF(G338="X",D338,"")</f>
        <v/>
      </c>
      <c r="V286" s="343"/>
      <c r="W286" s="343" t="s">
        <v>52</v>
      </c>
      <c r="X286" s="328"/>
      <c r="Y286" s="158"/>
      <c r="Z286"/>
      <c r="AA286"/>
      <c r="AB286"/>
      <c r="AC286"/>
    </row>
    <row r="287" spans="1:32" s="159" customFormat="1" ht="36" customHeight="1" thickTop="1" x14ac:dyDescent="0.35">
      <c r="A287" s="248"/>
      <c r="B287" s="249"/>
      <c r="C287" s="250"/>
      <c r="D287" s="276" t="s">
        <v>292</v>
      </c>
      <c r="E287" s="276"/>
      <c r="F287" s="276"/>
      <c r="G287" s="276"/>
      <c r="H287" s="276"/>
      <c r="I287" s="276"/>
      <c r="J287" s="276"/>
      <c r="K287" s="276"/>
      <c r="L287" s="248"/>
      <c r="M287" s="251"/>
      <c r="N287" s="248"/>
      <c r="O287" s="251"/>
      <c r="P287" s="248"/>
      <c r="Q287" s="251"/>
      <c r="R287" s="251"/>
      <c r="S287" s="251"/>
      <c r="T287" s="248"/>
      <c r="U287" s="344" t="str">
        <f>IF(G338="X",D338,"")</f>
        <v/>
      </c>
      <c r="V287" s="343"/>
      <c r="W287" s="343" t="s">
        <v>52</v>
      </c>
      <c r="X287" s="328"/>
      <c r="Y287" s="158"/>
      <c r="Z287"/>
      <c r="AA287"/>
      <c r="AB287"/>
      <c r="AC287"/>
    </row>
    <row r="288" spans="1:32" s="159" customFormat="1" ht="36" customHeight="1" x14ac:dyDescent="0.35">
      <c r="A288" s="248"/>
      <c r="B288" s="249"/>
      <c r="C288" s="250"/>
      <c r="D288" s="945" t="s">
        <v>293</v>
      </c>
      <c r="E288" s="945"/>
      <c r="F288" s="945"/>
      <c r="G288" s="945"/>
      <c r="H288" s="945"/>
      <c r="I288" s="945"/>
      <c r="J288" s="945"/>
      <c r="K288" s="945"/>
      <c r="L288" s="248"/>
      <c r="M288" s="251"/>
      <c r="N288" s="248"/>
      <c r="O288" s="251"/>
      <c r="P288" s="248"/>
      <c r="Q288" s="251"/>
      <c r="R288" s="251"/>
      <c r="S288" s="251"/>
      <c r="T288" s="248"/>
      <c r="U288" s="344" t="str">
        <f>IF(G339="X",D339,"")</f>
        <v/>
      </c>
      <c r="V288" s="343"/>
      <c r="W288" s="343" t="s">
        <v>52</v>
      </c>
      <c r="X288" s="328"/>
      <c r="Y288" s="158"/>
      <c r="Z288"/>
      <c r="AA288"/>
      <c r="AB288"/>
      <c r="AC288"/>
    </row>
    <row r="289" spans="1:29" s="159" customFormat="1" ht="16" customHeight="1" thickBot="1" x14ac:dyDescent="0.4">
      <c r="A289" s="129"/>
      <c r="B289" s="130"/>
      <c r="C289" s="237"/>
      <c r="D289" s="221"/>
      <c r="E289" s="131"/>
      <c r="F289" s="132"/>
      <c r="G289" s="132"/>
      <c r="H289" s="132"/>
      <c r="I289" s="132"/>
      <c r="J289" s="129"/>
      <c r="K289" s="134"/>
      <c r="L289" s="129"/>
      <c r="M289" s="134"/>
      <c r="N289" s="129"/>
      <c r="O289" s="134"/>
      <c r="P289" s="129"/>
      <c r="Q289" s="134"/>
      <c r="R289" s="134"/>
      <c r="S289" s="134"/>
      <c r="T289" s="129"/>
      <c r="U289" s="344" t="str">
        <f>IF(G340="X",D340,"")</f>
        <v/>
      </c>
      <c r="V289" s="343"/>
      <c r="W289" s="343" t="s">
        <v>52</v>
      </c>
      <c r="X289" s="328"/>
      <c r="Y289" s="158"/>
      <c r="Z289"/>
      <c r="AA289"/>
      <c r="AB289"/>
      <c r="AC289"/>
    </row>
    <row r="290" spans="1:29" s="159" customFormat="1" ht="16" customHeight="1" thickTop="1" x14ac:dyDescent="0.35">
      <c r="A290" s="166"/>
      <c r="B290" s="167"/>
      <c r="C290" s="239"/>
      <c r="D290" s="222"/>
      <c r="E290" s="168"/>
      <c r="F290" s="169"/>
      <c r="G290" s="169"/>
      <c r="H290" s="169"/>
      <c r="I290" s="145"/>
      <c r="J290" s="166"/>
      <c r="K290" s="170"/>
      <c r="L290" s="166"/>
      <c r="M290" s="170"/>
      <c r="N290" s="166"/>
      <c r="O290" s="170"/>
      <c r="P290" s="166"/>
      <c r="Q290" s="170"/>
      <c r="R290" s="170"/>
      <c r="S290" s="170"/>
      <c r="T290" s="166"/>
      <c r="U290" s="344" t="str">
        <f>IF(G341="X",D341,"")</f>
        <v/>
      </c>
      <c r="V290" s="343"/>
      <c r="W290" s="343" t="s">
        <v>52</v>
      </c>
      <c r="X290" s="328"/>
      <c r="Y290" s="158"/>
      <c r="Z290"/>
      <c r="AA290"/>
      <c r="AB290"/>
      <c r="AC290"/>
    </row>
    <row r="291" spans="1:29" s="159" customFormat="1" ht="36" customHeight="1" x14ac:dyDescent="0.35">
      <c r="A291" s="166"/>
      <c r="B291" s="167"/>
      <c r="C291" s="379" t="s">
        <v>294</v>
      </c>
      <c r="D291" s="361" t="s">
        <v>295</v>
      </c>
      <c r="E291" s="168"/>
      <c r="F291" s="169"/>
      <c r="G291" s="169"/>
      <c r="H291" s="169"/>
      <c r="I291" s="145"/>
      <c r="J291" s="166"/>
      <c r="K291" s="170"/>
      <c r="L291" s="166"/>
      <c r="M291" s="170"/>
      <c r="N291" s="166"/>
      <c r="O291" s="170"/>
      <c r="P291" s="166"/>
      <c r="Q291" s="170"/>
      <c r="R291" s="170"/>
      <c r="S291" s="170"/>
      <c r="T291" s="166"/>
      <c r="U291" s="344" t="str">
        <f>IF(G342="X",D342,"")</f>
        <v/>
      </c>
      <c r="V291" s="343"/>
      <c r="W291" s="343"/>
      <c r="X291" s="328"/>
      <c r="Y291" s="158"/>
      <c r="Z291"/>
      <c r="AA291"/>
      <c r="AB291"/>
      <c r="AC291"/>
    </row>
    <row r="292" spans="1:29" s="129" customFormat="1" ht="19.5" customHeight="1" thickBot="1" x14ac:dyDescent="0.4">
      <c r="A292" s="135"/>
      <c r="B292" s="146"/>
      <c r="C292" s="236"/>
      <c r="D292" s="943" t="s">
        <v>296</v>
      </c>
      <c r="E292" s="124"/>
      <c r="F292" s="917"/>
      <c r="G292" s="918"/>
      <c r="H292" s="918"/>
      <c r="I292" s="918"/>
      <c r="J292" s="919"/>
      <c r="K292" s="135"/>
      <c r="L292" s="135"/>
      <c r="M292" s="135"/>
      <c r="N292" s="135"/>
      <c r="O292" s="135"/>
      <c r="P292" s="135"/>
      <c r="Q292" s="135"/>
      <c r="R292" s="135"/>
      <c r="S292" s="135"/>
      <c r="T292" s="135"/>
      <c r="U292" s="331"/>
      <c r="V292" s="331"/>
      <c r="W292" s="331"/>
      <c r="X292" s="331"/>
      <c r="Z292"/>
      <c r="AA292"/>
      <c r="AB292"/>
      <c r="AC292"/>
    </row>
    <row r="293" spans="1:29" s="166" customFormat="1" ht="27" customHeight="1" thickTop="1" thickBot="1" x14ac:dyDescent="0.4">
      <c r="A293" s="129"/>
      <c r="B293" s="130"/>
      <c r="C293" s="237"/>
      <c r="D293" s="944"/>
      <c r="E293" s="131"/>
      <c r="F293" s="132"/>
      <c r="G293" s="132"/>
      <c r="H293" s="132"/>
      <c r="I293" s="133"/>
      <c r="J293" s="129"/>
      <c r="K293" s="134"/>
      <c r="L293" s="129"/>
      <c r="M293" s="134"/>
      <c r="N293" s="129"/>
      <c r="O293" s="134"/>
      <c r="P293" s="129"/>
      <c r="Q293" s="134"/>
      <c r="R293" s="134"/>
      <c r="S293" s="134"/>
      <c r="T293" s="129"/>
      <c r="U293" s="339"/>
      <c r="V293" s="339"/>
      <c r="W293" s="339"/>
      <c r="X293" s="339"/>
      <c r="Z293"/>
      <c r="AA293"/>
      <c r="AB293"/>
      <c r="AC293"/>
    </row>
    <row r="294" spans="1:29" s="97" customFormat="1" ht="36" customHeight="1" thickTop="1" x14ac:dyDescent="0.35">
      <c r="A294" s="147"/>
      <c r="B294" s="147"/>
      <c r="C294" s="236" t="s">
        <v>297</v>
      </c>
      <c r="D294" s="124" t="s">
        <v>298</v>
      </c>
      <c r="E294" s="148"/>
      <c r="F294" s="148"/>
      <c r="G294" s="149"/>
      <c r="H294" s="149"/>
      <c r="I294" s="149"/>
      <c r="J294" s="149"/>
      <c r="K294" s="149"/>
      <c r="L294" s="149"/>
      <c r="M294" s="147"/>
      <c r="N294" s="147"/>
      <c r="O294" s="147"/>
      <c r="P294" s="147"/>
      <c r="Q294" s="147"/>
      <c r="R294" s="147"/>
      <c r="S294" s="147"/>
      <c r="T294" s="147"/>
      <c r="U294" s="341"/>
      <c r="V294" s="341"/>
      <c r="W294" s="341"/>
      <c r="X294" s="341"/>
      <c r="Y294" s="96"/>
      <c r="Z294"/>
      <c r="AA294"/>
      <c r="AB294"/>
      <c r="AC294"/>
    </row>
    <row r="295" spans="1:29" s="97" customFormat="1" ht="28" customHeight="1" x14ac:dyDescent="0.35">
      <c r="A295" s="150"/>
      <c r="B295" s="151"/>
      <c r="C295" s="240"/>
      <c r="D295" s="925" t="s">
        <v>299</v>
      </c>
      <c r="E295" s="925"/>
      <c r="F295" s="925"/>
      <c r="G295" s="925"/>
      <c r="H295" s="925"/>
      <c r="I295" s="925"/>
      <c r="J295" s="925"/>
      <c r="K295" s="925"/>
      <c r="L295" s="152"/>
      <c r="M295" s="150"/>
      <c r="N295" s="150"/>
      <c r="O295" s="150"/>
      <c r="P295" s="150"/>
      <c r="Q295" s="150"/>
      <c r="R295" s="150"/>
      <c r="S295" s="150"/>
      <c r="T295" s="150"/>
      <c r="U295" s="341"/>
      <c r="V295" s="341"/>
      <c r="W295" s="341"/>
      <c r="X295" s="341"/>
      <c r="Y295" s="96"/>
      <c r="Z295"/>
      <c r="AA295"/>
      <c r="AB295"/>
      <c r="AC295"/>
    </row>
    <row r="296" spans="1:29" s="159" customFormat="1" ht="31" customHeight="1" x14ac:dyDescent="0.35">
      <c r="A296" s="119"/>
      <c r="B296" s="153"/>
      <c r="C296" s="241"/>
      <c r="D296" s="273" t="s">
        <v>300</v>
      </c>
      <c r="E296" s="119"/>
      <c r="F296" s="119"/>
      <c r="G296" s="155"/>
      <c r="H296" s="155"/>
      <c r="I296" s="294" t="s">
        <v>24</v>
      </c>
      <c r="J296" s="157"/>
      <c r="K296" s="157"/>
      <c r="L296" s="157"/>
      <c r="M296" s="119"/>
      <c r="N296" s="119"/>
      <c r="O296" s="119"/>
      <c r="P296" s="119"/>
      <c r="Q296" s="119"/>
      <c r="R296" s="119"/>
      <c r="S296" s="119"/>
      <c r="T296" s="119"/>
      <c r="U296" s="328"/>
      <c r="V296" s="328"/>
      <c r="W296" s="328"/>
      <c r="X296" s="328"/>
      <c r="Y296" s="158"/>
      <c r="Z296"/>
      <c r="AA296"/>
      <c r="AB296"/>
      <c r="AC296"/>
    </row>
    <row r="297" spans="1:29" s="159" customFormat="1" ht="15.75" customHeight="1" x14ac:dyDescent="0.35">
      <c r="A297" s="119"/>
      <c r="B297" s="153"/>
      <c r="C297" s="241"/>
      <c r="D297" s="253" t="s">
        <v>301</v>
      </c>
      <c r="E297" s="160"/>
      <c r="F297" s="160"/>
      <c r="G297" s="274"/>
      <c r="H297" s="161"/>
      <c r="I297" s="903"/>
      <c r="J297" s="904"/>
      <c r="K297" s="904"/>
      <c r="L297" s="904"/>
      <c r="M297" s="904"/>
      <c r="N297" s="904"/>
      <c r="O297" s="905"/>
      <c r="P297" s="119"/>
      <c r="Q297" s="119"/>
      <c r="R297" s="119"/>
      <c r="S297" s="119"/>
      <c r="T297" s="119"/>
      <c r="U297" s="328"/>
      <c r="V297" s="328"/>
      <c r="W297" s="328"/>
      <c r="X297" s="328"/>
      <c r="Y297" s="158"/>
      <c r="Z297"/>
      <c r="AA297"/>
      <c r="AB297"/>
      <c r="AC297"/>
    </row>
    <row r="298" spans="1:29" s="171" customFormat="1" ht="15.75" customHeight="1" x14ac:dyDescent="0.35">
      <c r="A298" s="119"/>
      <c r="B298" s="153"/>
      <c r="C298" s="241"/>
      <c r="D298" s="254" t="s">
        <v>302</v>
      </c>
      <c r="E298" s="162"/>
      <c r="F298" s="162"/>
      <c r="G298" s="274"/>
      <c r="H298" s="161"/>
      <c r="I298" s="906"/>
      <c r="J298" s="907"/>
      <c r="K298" s="907"/>
      <c r="L298" s="907"/>
      <c r="M298" s="907"/>
      <c r="N298" s="907"/>
      <c r="O298" s="908"/>
      <c r="P298" s="119"/>
      <c r="Q298" s="119"/>
      <c r="R298" s="119"/>
      <c r="S298" s="119"/>
      <c r="T298" s="119"/>
      <c r="U298" s="345"/>
      <c r="V298" s="345"/>
      <c r="W298" s="345"/>
      <c r="X298" s="345"/>
      <c r="Z298"/>
      <c r="AA298"/>
      <c r="AB298"/>
      <c r="AC298"/>
    </row>
    <row r="299" spans="1:29" s="364" customFormat="1" ht="15.75" customHeight="1" x14ac:dyDescent="0.35">
      <c r="A299" s="119"/>
      <c r="B299" s="153"/>
      <c r="C299" s="241"/>
      <c r="D299" s="254" t="s">
        <v>303</v>
      </c>
      <c r="E299" s="162"/>
      <c r="F299" s="162"/>
      <c r="G299" s="274"/>
      <c r="H299" s="161"/>
      <c r="I299" s="906"/>
      <c r="J299" s="907"/>
      <c r="K299" s="907"/>
      <c r="L299" s="907"/>
      <c r="M299" s="907"/>
      <c r="N299" s="907"/>
      <c r="O299" s="908"/>
      <c r="P299" s="119"/>
      <c r="Q299" s="119"/>
      <c r="R299" s="119"/>
      <c r="S299" s="119"/>
      <c r="T299" s="119"/>
      <c r="U299" s="387"/>
      <c r="V299" s="387"/>
      <c r="W299" s="387"/>
      <c r="X299" s="387"/>
      <c r="Y299" s="380"/>
      <c r="Z299"/>
      <c r="AA299"/>
      <c r="AB299"/>
      <c r="AC299"/>
    </row>
    <row r="300" spans="1:29" s="97" customFormat="1" ht="15.75" customHeight="1" x14ac:dyDescent="0.35">
      <c r="A300" s="119"/>
      <c r="B300" s="153"/>
      <c r="C300" s="241"/>
      <c r="D300" s="254" t="s">
        <v>304</v>
      </c>
      <c r="E300" s="162"/>
      <c r="F300" s="162"/>
      <c r="G300" s="274"/>
      <c r="H300" s="161"/>
      <c r="I300" s="906"/>
      <c r="J300" s="907"/>
      <c r="K300" s="907"/>
      <c r="L300" s="907"/>
      <c r="M300" s="907"/>
      <c r="N300" s="907"/>
      <c r="O300" s="908"/>
      <c r="P300" s="119"/>
      <c r="Q300" s="119"/>
      <c r="R300" s="119"/>
      <c r="S300" s="119"/>
      <c r="T300" s="119"/>
      <c r="U300" s="341"/>
      <c r="V300" s="341"/>
      <c r="W300" s="341"/>
      <c r="X300" s="341"/>
      <c r="Y300" s="96"/>
      <c r="Z300"/>
      <c r="AA300"/>
      <c r="AB300"/>
      <c r="AC300"/>
    </row>
    <row r="301" spans="1:29" s="159" customFormat="1" ht="31" customHeight="1" x14ac:dyDescent="0.35">
      <c r="A301" s="119"/>
      <c r="B301" s="153"/>
      <c r="C301" s="241"/>
      <c r="D301" s="714" t="s">
        <v>305</v>
      </c>
      <c r="E301" s="162"/>
      <c r="F301" s="162"/>
      <c r="G301" s="163"/>
      <c r="H301" s="163"/>
      <c r="I301" s="906"/>
      <c r="J301" s="907"/>
      <c r="K301" s="907"/>
      <c r="L301" s="907"/>
      <c r="M301" s="907"/>
      <c r="N301" s="907"/>
      <c r="O301" s="908"/>
      <c r="P301" s="119"/>
      <c r="Q301" s="119"/>
      <c r="R301" s="119"/>
      <c r="S301" s="119"/>
      <c r="T301" s="119"/>
      <c r="U301" s="328"/>
      <c r="V301" s="328"/>
      <c r="W301" s="328"/>
      <c r="X301" s="328"/>
      <c r="Y301" s="158"/>
      <c r="Z301"/>
      <c r="AA301"/>
      <c r="AB301"/>
      <c r="AC301"/>
    </row>
    <row r="302" spans="1:29" s="159" customFormat="1" ht="15.75" customHeight="1" x14ac:dyDescent="0.35">
      <c r="A302" s="119"/>
      <c r="B302" s="153"/>
      <c r="C302" s="241"/>
      <c r="D302" s="254" t="s">
        <v>306</v>
      </c>
      <c r="E302" s="162"/>
      <c r="F302" s="162"/>
      <c r="G302" s="274"/>
      <c r="H302" s="161"/>
      <c r="I302" s="906"/>
      <c r="J302" s="907"/>
      <c r="K302" s="907"/>
      <c r="L302" s="907"/>
      <c r="M302" s="907"/>
      <c r="N302" s="907"/>
      <c r="O302" s="908"/>
      <c r="P302" s="119"/>
      <c r="Q302" s="119"/>
      <c r="R302" s="119"/>
      <c r="S302" s="119"/>
      <c r="T302" s="119"/>
      <c r="U302" s="328"/>
      <c r="V302" s="328"/>
      <c r="W302" s="328"/>
      <c r="X302" s="328"/>
      <c r="Y302" s="158"/>
      <c r="Z302"/>
      <c r="AA302"/>
      <c r="AB302"/>
      <c r="AC302"/>
    </row>
    <row r="303" spans="1:29" s="159" customFormat="1" ht="15.75" customHeight="1" x14ac:dyDescent="0.35">
      <c r="A303" s="119"/>
      <c r="B303" s="153"/>
      <c r="C303" s="241"/>
      <c r="D303" s="254" t="s">
        <v>307</v>
      </c>
      <c r="E303" s="162"/>
      <c r="F303" s="162"/>
      <c r="G303" s="274"/>
      <c r="H303" s="161"/>
      <c r="I303" s="906"/>
      <c r="J303" s="907"/>
      <c r="K303" s="907"/>
      <c r="L303" s="907"/>
      <c r="M303" s="907"/>
      <c r="N303" s="907"/>
      <c r="O303" s="908"/>
      <c r="P303" s="119"/>
      <c r="Q303" s="119"/>
      <c r="R303" s="119"/>
      <c r="S303" s="119"/>
      <c r="T303" s="119"/>
      <c r="U303" s="328"/>
      <c r="V303" s="328"/>
      <c r="W303" s="328"/>
      <c r="X303" s="328"/>
      <c r="Y303" s="158"/>
      <c r="Z303"/>
      <c r="AA303"/>
      <c r="AB303"/>
      <c r="AC303"/>
    </row>
    <row r="304" spans="1:29" s="159" customFormat="1" ht="15.75" customHeight="1" x14ac:dyDescent="0.35">
      <c r="A304" s="119"/>
      <c r="B304" s="153"/>
      <c r="C304" s="241"/>
      <c r="D304" s="254" t="s">
        <v>308</v>
      </c>
      <c r="E304" s="162"/>
      <c r="F304" s="162"/>
      <c r="G304" s="274"/>
      <c r="H304" s="161"/>
      <c r="I304" s="906"/>
      <c r="J304" s="907"/>
      <c r="K304" s="907"/>
      <c r="L304" s="907"/>
      <c r="M304" s="907"/>
      <c r="N304" s="907"/>
      <c r="O304" s="908"/>
      <c r="P304" s="119"/>
      <c r="Q304" s="119"/>
      <c r="R304" s="119"/>
      <c r="S304" s="119"/>
      <c r="T304" s="119"/>
      <c r="U304" s="328"/>
      <c r="V304" s="328"/>
      <c r="W304" s="328"/>
      <c r="X304" s="328"/>
      <c r="Y304" s="158"/>
      <c r="Z304"/>
      <c r="AA304"/>
      <c r="AB304"/>
      <c r="AC304"/>
    </row>
    <row r="305" spans="1:29" s="159" customFormat="1" ht="15.75" customHeight="1" x14ac:dyDescent="0.35">
      <c r="A305" s="119"/>
      <c r="B305" s="153"/>
      <c r="C305" s="241"/>
      <c r="D305" s="254" t="s">
        <v>309</v>
      </c>
      <c r="E305" s="162"/>
      <c r="F305" s="162"/>
      <c r="G305" s="274"/>
      <c r="H305" s="161"/>
      <c r="I305" s="906"/>
      <c r="J305" s="907"/>
      <c r="K305" s="907"/>
      <c r="L305" s="907"/>
      <c r="M305" s="907"/>
      <c r="N305" s="907"/>
      <c r="O305" s="908"/>
      <c r="P305" s="119"/>
      <c r="Q305" s="119"/>
      <c r="R305" s="119"/>
      <c r="S305" s="119"/>
      <c r="T305" s="119"/>
      <c r="U305" s="328"/>
      <c r="V305" s="328"/>
      <c r="W305" s="328"/>
      <c r="X305" s="328"/>
      <c r="Y305" s="158"/>
      <c r="Z305"/>
      <c r="AA305"/>
      <c r="AB305"/>
      <c r="AC305"/>
    </row>
    <row r="306" spans="1:29" s="159" customFormat="1" ht="15.75" customHeight="1" x14ac:dyDescent="0.35">
      <c r="A306" s="119"/>
      <c r="B306" s="153"/>
      <c r="C306" s="241"/>
      <c r="D306" s="254" t="s">
        <v>310</v>
      </c>
      <c r="E306" s="162"/>
      <c r="F306" s="162"/>
      <c r="G306" s="274"/>
      <c r="H306" s="161"/>
      <c r="I306" s="906"/>
      <c r="J306" s="907"/>
      <c r="K306" s="907"/>
      <c r="L306" s="907"/>
      <c r="M306" s="907"/>
      <c r="N306" s="907"/>
      <c r="O306" s="908"/>
      <c r="P306" s="119"/>
      <c r="Q306" s="119"/>
      <c r="R306" s="119"/>
      <c r="S306" s="119"/>
      <c r="T306" s="119"/>
      <c r="U306" s="328"/>
      <c r="V306" s="328"/>
      <c r="W306" s="328"/>
      <c r="X306" s="328"/>
      <c r="Y306" s="158"/>
      <c r="Z306"/>
      <c r="AA306"/>
      <c r="AB306"/>
      <c r="AC306"/>
    </row>
    <row r="307" spans="1:29" s="159" customFormat="1" ht="15.75" customHeight="1" x14ac:dyDescent="0.35">
      <c r="A307" s="119"/>
      <c r="B307" s="153"/>
      <c r="C307" s="241"/>
      <c r="D307" s="255" t="s">
        <v>311</v>
      </c>
      <c r="E307" s="164"/>
      <c r="F307" s="164"/>
      <c r="G307" s="274"/>
      <c r="H307" s="161"/>
      <c r="I307" s="909"/>
      <c r="J307" s="910"/>
      <c r="K307" s="910"/>
      <c r="L307" s="910"/>
      <c r="M307" s="910"/>
      <c r="N307" s="910"/>
      <c r="O307" s="911"/>
      <c r="P307" s="119"/>
      <c r="Q307" s="119"/>
      <c r="R307" s="119"/>
      <c r="S307" s="119"/>
      <c r="T307" s="119"/>
      <c r="U307" s="328"/>
      <c r="V307" s="328"/>
      <c r="W307" s="328"/>
      <c r="X307" s="328"/>
      <c r="Y307" s="158"/>
      <c r="Z307"/>
      <c r="AA307"/>
      <c r="AB307"/>
      <c r="AC307"/>
    </row>
    <row r="308" spans="1:29" s="159" customFormat="1" ht="36" customHeight="1" thickBot="1" x14ac:dyDescent="0.4">
      <c r="A308" s="129"/>
      <c r="B308" s="130"/>
      <c r="C308" s="237"/>
      <c r="D308" s="221"/>
      <c r="E308" s="131"/>
      <c r="F308" s="132"/>
      <c r="G308" s="132"/>
      <c r="H308" s="132"/>
      <c r="I308" s="133"/>
      <c r="J308" s="129"/>
      <c r="K308" s="134"/>
      <c r="L308" s="129"/>
      <c r="M308" s="134"/>
      <c r="N308" s="129"/>
      <c r="O308" s="134"/>
      <c r="P308" s="129"/>
      <c r="Q308" s="134"/>
      <c r="R308" s="134"/>
      <c r="S308" s="134"/>
      <c r="T308" s="129"/>
      <c r="U308" s="328"/>
      <c r="V308" s="328"/>
      <c r="W308" s="328"/>
      <c r="X308" s="328"/>
      <c r="Y308" s="158"/>
      <c r="Z308"/>
      <c r="AA308"/>
      <c r="AB308"/>
      <c r="AC308"/>
    </row>
    <row r="309" spans="1:29" s="159" customFormat="1" ht="36" customHeight="1" thickTop="1" x14ac:dyDescent="0.35">
      <c r="A309" s="147"/>
      <c r="B309" s="123"/>
      <c r="C309" s="236" t="s">
        <v>312</v>
      </c>
      <c r="D309" s="124" t="s">
        <v>313</v>
      </c>
      <c r="E309" s="148"/>
      <c r="F309" s="148"/>
      <c r="G309" s="149"/>
      <c r="H309" s="149"/>
      <c r="I309" s="149"/>
      <c r="J309" s="149"/>
      <c r="K309" s="149"/>
      <c r="L309" s="149"/>
      <c r="M309" s="147"/>
      <c r="N309" s="147"/>
      <c r="O309" s="147"/>
      <c r="P309" s="147"/>
      <c r="Q309" s="147"/>
      <c r="R309" s="147"/>
      <c r="S309" s="147"/>
      <c r="T309" s="147"/>
      <c r="U309" s="328"/>
      <c r="V309" s="328"/>
      <c r="W309" s="328"/>
      <c r="X309" s="328"/>
      <c r="Y309" s="158"/>
      <c r="Z309"/>
      <c r="AA309"/>
      <c r="AB309"/>
      <c r="AC309"/>
    </row>
    <row r="310" spans="1:29" s="97" customFormat="1" ht="19.5" customHeight="1" x14ac:dyDescent="0.35">
      <c r="A310" s="119"/>
      <c r="B310" s="153"/>
      <c r="C310" s="241"/>
      <c r="D310" s="257" t="s">
        <v>314</v>
      </c>
      <c r="E310" s="155"/>
      <c r="F310" s="119"/>
      <c r="G310" s="157"/>
      <c r="H310" s="157"/>
      <c r="I310" s="157"/>
      <c r="J310" s="157"/>
      <c r="K310" s="157"/>
      <c r="L310" s="157"/>
      <c r="M310" s="119"/>
      <c r="N310" s="119"/>
      <c r="O310" s="119"/>
      <c r="P310" s="119"/>
      <c r="Q310" s="119"/>
      <c r="R310" s="119"/>
      <c r="S310" s="119"/>
      <c r="T310" s="119"/>
      <c r="U310" s="341"/>
      <c r="V310" s="341"/>
      <c r="W310" s="341"/>
      <c r="X310" s="341"/>
      <c r="Y310" s="96"/>
      <c r="Z310"/>
      <c r="AA310"/>
      <c r="AB310"/>
      <c r="AC310"/>
    </row>
    <row r="311" spans="1:29" s="159" customFormat="1" ht="15.75" customHeight="1" x14ac:dyDescent="0.35">
      <c r="A311" s="119"/>
      <c r="B311" s="153"/>
      <c r="C311" s="236"/>
      <c r="D311" s="264" t="s">
        <v>315</v>
      </c>
      <c r="E311" s="258"/>
      <c r="F311" s="259"/>
      <c r="G311" s="274"/>
      <c r="H311" s="161"/>
      <c r="I311" s="256" t="s">
        <v>24</v>
      </c>
      <c r="J311" s="157"/>
      <c r="K311" s="157"/>
      <c r="L311" s="157"/>
      <c r="M311" s="119"/>
      <c r="N311" s="119"/>
      <c r="O311" s="119"/>
      <c r="P311" s="119"/>
      <c r="Q311" s="119"/>
      <c r="R311" s="119"/>
      <c r="S311" s="119"/>
      <c r="T311" s="119"/>
      <c r="U311" s="328"/>
      <c r="V311" s="328"/>
      <c r="W311" s="328"/>
      <c r="X311" s="328"/>
      <c r="Y311" s="158"/>
      <c r="Z311"/>
      <c r="AA311"/>
      <c r="AB311"/>
      <c r="AC311"/>
    </row>
    <row r="312" spans="1:29" s="159" customFormat="1" ht="15.75" customHeight="1" x14ac:dyDescent="0.35">
      <c r="A312" s="119"/>
      <c r="B312" s="153"/>
      <c r="C312" s="236"/>
      <c r="D312" s="265" t="s">
        <v>316</v>
      </c>
      <c r="E312" s="260"/>
      <c r="F312" s="261"/>
      <c r="G312" s="274"/>
      <c r="H312" s="161"/>
      <c r="I312" s="903"/>
      <c r="J312" s="904"/>
      <c r="K312" s="904"/>
      <c r="L312" s="904"/>
      <c r="M312" s="904"/>
      <c r="N312" s="904"/>
      <c r="O312" s="905"/>
      <c r="P312" s="119"/>
      <c r="Q312" s="119"/>
      <c r="R312" s="119"/>
      <c r="S312" s="119"/>
      <c r="T312" s="119"/>
      <c r="U312" s="328"/>
      <c r="V312" s="328"/>
      <c r="W312" s="328"/>
      <c r="X312" s="328"/>
      <c r="Y312" s="158"/>
      <c r="Z312"/>
      <c r="AA312"/>
      <c r="AB312"/>
      <c r="AC312"/>
    </row>
    <row r="313" spans="1:29" s="159" customFormat="1" ht="15.75" customHeight="1" x14ac:dyDescent="0.35">
      <c r="A313" s="119"/>
      <c r="B313" s="153"/>
      <c r="C313" s="236"/>
      <c r="D313" s="265" t="s">
        <v>317</v>
      </c>
      <c r="E313" s="260"/>
      <c r="F313" s="261"/>
      <c r="G313" s="274"/>
      <c r="H313" s="161"/>
      <c r="I313" s="906"/>
      <c r="J313" s="907"/>
      <c r="K313" s="907"/>
      <c r="L313" s="907"/>
      <c r="M313" s="907"/>
      <c r="N313" s="907"/>
      <c r="O313" s="908"/>
      <c r="P313" s="119"/>
      <c r="Q313" s="119"/>
      <c r="R313" s="119"/>
      <c r="S313" s="119"/>
      <c r="T313" s="119"/>
      <c r="U313" s="328"/>
      <c r="V313" s="328"/>
      <c r="W313" s="328"/>
      <c r="X313" s="328"/>
      <c r="Y313" s="158"/>
      <c r="Z313"/>
      <c r="AA313"/>
      <c r="AB313"/>
      <c r="AC313"/>
    </row>
    <row r="314" spans="1:29" s="97" customFormat="1" ht="15.75" customHeight="1" x14ac:dyDescent="0.35">
      <c r="A314" s="119"/>
      <c r="B314" s="153"/>
      <c r="C314" s="236"/>
      <c r="D314" s="265" t="s">
        <v>318</v>
      </c>
      <c r="E314" s="260"/>
      <c r="F314" s="261"/>
      <c r="G314" s="274"/>
      <c r="H314" s="161"/>
      <c r="I314" s="906"/>
      <c r="J314" s="907"/>
      <c r="K314" s="907"/>
      <c r="L314" s="907"/>
      <c r="M314" s="907"/>
      <c r="N314" s="907"/>
      <c r="O314" s="908"/>
      <c r="P314" s="119"/>
      <c r="Q314" s="119"/>
      <c r="R314" s="119"/>
      <c r="S314" s="119"/>
      <c r="T314" s="119"/>
      <c r="U314" s="341"/>
      <c r="V314" s="341"/>
      <c r="W314" s="341"/>
      <c r="X314" s="341"/>
      <c r="Y314" s="96"/>
      <c r="Z314"/>
      <c r="AA314"/>
      <c r="AB314"/>
      <c r="AC314"/>
    </row>
    <row r="315" spans="1:29" s="129" customFormat="1" ht="15.75" customHeight="1" thickBot="1" x14ac:dyDescent="0.4">
      <c r="A315" s="119"/>
      <c r="B315" s="153"/>
      <c r="C315" s="236"/>
      <c r="D315" s="265" t="s">
        <v>319</v>
      </c>
      <c r="E315" s="260"/>
      <c r="F315" s="261"/>
      <c r="G315" s="274"/>
      <c r="H315" s="161"/>
      <c r="I315" s="906"/>
      <c r="J315" s="907"/>
      <c r="K315" s="907"/>
      <c r="L315" s="907"/>
      <c r="M315" s="907"/>
      <c r="N315" s="907"/>
      <c r="O315" s="908"/>
      <c r="P315" s="119"/>
      <c r="Q315" s="119"/>
      <c r="R315" s="119"/>
      <c r="S315" s="119"/>
      <c r="T315" s="119"/>
      <c r="U315" s="331"/>
      <c r="V315" s="331"/>
      <c r="W315" s="331"/>
      <c r="X315" s="331"/>
      <c r="Z315"/>
      <c r="AA315"/>
      <c r="AB315"/>
      <c r="AC315"/>
    </row>
    <row r="316" spans="1:29" s="135" customFormat="1" ht="15.75" customHeight="1" thickTop="1" x14ac:dyDescent="0.35">
      <c r="A316" s="119"/>
      <c r="B316" s="153"/>
      <c r="C316" s="241"/>
      <c r="D316" s="266" t="s">
        <v>320</v>
      </c>
      <c r="E316" s="262"/>
      <c r="F316" s="263"/>
      <c r="G316" s="274"/>
      <c r="H316" s="161"/>
      <c r="I316" s="909"/>
      <c r="J316" s="910"/>
      <c r="K316" s="910"/>
      <c r="L316" s="910"/>
      <c r="M316" s="910"/>
      <c r="N316" s="910"/>
      <c r="O316" s="911"/>
      <c r="P316" s="119"/>
      <c r="Q316" s="119"/>
      <c r="R316" s="119"/>
      <c r="S316" s="119"/>
      <c r="T316" s="119"/>
      <c r="U316" s="340"/>
      <c r="V316" s="340"/>
      <c r="W316" s="340"/>
      <c r="X316" s="340"/>
      <c r="Z316"/>
      <c r="AA316"/>
      <c r="AB316"/>
      <c r="AC316"/>
    </row>
    <row r="317" spans="1:29" s="138" customFormat="1" ht="16" customHeight="1" thickBot="1" x14ac:dyDescent="0.4">
      <c r="A317" s="129"/>
      <c r="B317" s="130"/>
      <c r="C317" s="237"/>
      <c r="D317" s="221"/>
      <c r="E317" s="131"/>
      <c r="F317" s="132"/>
      <c r="G317" s="132"/>
      <c r="H317" s="132"/>
      <c r="I317" s="133"/>
      <c r="J317" s="129"/>
      <c r="K317" s="134"/>
      <c r="L317" s="129"/>
      <c r="M317" s="134"/>
      <c r="N317" s="129"/>
      <c r="O317" s="134"/>
      <c r="P317" s="129"/>
      <c r="Q317" s="134"/>
      <c r="R317" s="134"/>
      <c r="S317" s="134"/>
      <c r="T317" s="129"/>
      <c r="U317" s="333"/>
      <c r="V317" s="333"/>
      <c r="W317" s="333"/>
      <c r="X317" s="333"/>
      <c r="Z317"/>
      <c r="AA317"/>
      <c r="AB317"/>
      <c r="AC317"/>
    </row>
    <row r="318" spans="1:29" s="138" customFormat="1" ht="36" customHeight="1" thickTop="1" x14ac:dyDescent="0.35">
      <c r="A318" s="147"/>
      <c r="B318" s="147"/>
      <c r="C318" s="236" t="s">
        <v>321</v>
      </c>
      <c r="D318" s="124" t="s">
        <v>322</v>
      </c>
      <c r="E318" s="148"/>
      <c r="F318" s="147"/>
      <c r="G318" s="149"/>
      <c r="H318" s="149"/>
      <c r="I318" s="149"/>
      <c r="J318" s="149"/>
      <c r="K318" s="149"/>
      <c r="L318" s="149"/>
      <c r="M318" s="147"/>
      <c r="N318" s="147"/>
      <c r="O318" s="147"/>
      <c r="P318" s="147"/>
      <c r="Q318" s="147"/>
      <c r="R318" s="147"/>
      <c r="S318" s="147"/>
      <c r="T318" s="147"/>
      <c r="U318" s="333"/>
      <c r="V318" s="333"/>
      <c r="W318" s="333"/>
      <c r="X318" s="333"/>
      <c r="Z318"/>
      <c r="AA318"/>
      <c r="AB318"/>
      <c r="AC318"/>
    </row>
    <row r="319" spans="1:29" s="138" customFormat="1" ht="30.75" customHeight="1" x14ac:dyDescent="0.35">
      <c r="A319" s="119"/>
      <c r="B319" s="153"/>
      <c r="C319" s="241"/>
      <c r="D319" s="925" t="s">
        <v>323</v>
      </c>
      <c r="E319" s="925"/>
      <c r="F319" s="925"/>
      <c r="G319" s="925"/>
      <c r="H319" s="925"/>
      <c r="I319" s="119"/>
      <c r="J319" s="157"/>
      <c r="K319" s="157"/>
      <c r="L319" s="157"/>
      <c r="M319" s="119"/>
      <c r="N319" s="119"/>
      <c r="O319" s="119"/>
      <c r="P319" s="119"/>
      <c r="Q319" s="119"/>
      <c r="R319" s="119"/>
      <c r="S319" s="119"/>
      <c r="T319" s="119"/>
      <c r="U319" s="333"/>
      <c r="V319" s="333"/>
      <c r="W319" s="333"/>
      <c r="X319" s="333"/>
      <c r="Z319"/>
      <c r="AA319"/>
      <c r="AB319"/>
      <c r="AC319"/>
    </row>
    <row r="320" spans="1:29" s="181" customFormat="1" ht="31" customHeight="1" x14ac:dyDescent="0.35">
      <c r="A320" s="119"/>
      <c r="B320" s="153"/>
      <c r="C320" s="241"/>
      <c r="D320" s="273" t="s">
        <v>324</v>
      </c>
      <c r="E320" s="155"/>
      <c r="F320" s="119"/>
      <c r="G320" s="155"/>
      <c r="H320" s="155"/>
      <c r="I320" s="119"/>
      <c r="J320" s="157"/>
      <c r="K320" s="157"/>
      <c r="L320" s="157"/>
      <c r="M320" s="119"/>
      <c r="N320" s="119"/>
      <c r="O320" s="119"/>
      <c r="P320" s="119"/>
      <c r="Q320" s="119"/>
      <c r="R320" s="119"/>
      <c r="S320" s="119"/>
      <c r="T320" s="119"/>
      <c r="U320" s="334" t="str">
        <f>CONCATENATE(U321,V321,U322,V322,U323,V323,U324,V324,U325,V325,U326)</f>
        <v>;;;;;</v>
      </c>
      <c r="V320" s="334"/>
      <c r="W320" s="334"/>
      <c r="X320" s="334"/>
      <c r="Z320"/>
      <c r="AA320"/>
      <c r="AB320"/>
      <c r="AC320"/>
    </row>
    <row r="321" spans="1:32" s="181" customFormat="1" ht="15.75" customHeight="1" x14ac:dyDescent="0.35">
      <c r="A321" s="119"/>
      <c r="B321" s="153"/>
      <c r="C321" s="241"/>
      <c r="D321" s="264" t="s">
        <v>325</v>
      </c>
      <c r="E321" s="267"/>
      <c r="F321" s="268"/>
      <c r="G321" s="274"/>
      <c r="H321" s="161"/>
      <c r="I321" s="256" t="s">
        <v>24</v>
      </c>
      <c r="J321" s="157"/>
      <c r="K321" s="157"/>
      <c r="L321" s="157"/>
      <c r="M321" s="119"/>
      <c r="N321" s="119"/>
      <c r="O321" s="119"/>
      <c r="P321" s="119"/>
      <c r="Q321" s="119"/>
      <c r="R321" s="119"/>
      <c r="S321" s="119"/>
      <c r="T321" s="119"/>
      <c r="U321" s="334" t="str">
        <f>IF(G321="X",D321,"")</f>
        <v/>
      </c>
      <c r="V321" s="334" t="s">
        <v>131</v>
      </c>
      <c r="W321" s="334"/>
      <c r="X321" s="334"/>
      <c r="Z321"/>
      <c r="AA321"/>
      <c r="AB321"/>
      <c r="AC321"/>
    </row>
    <row r="322" spans="1:32" s="181" customFormat="1" ht="15.75" customHeight="1" x14ac:dyDescent="0.35">
      <c r="A322" s="119"/>
      <c r="B322" s="153"/>
      <c r="C322" s="241"/>
      <c r="D322" s="265" t="s">
        <v>326</v>
      </c>
      <c r="E322" s="269"/>
      <c r="F322" s="270"/>
      <c r="G322" s="274"/>
      <c r="H322" s="161"/>
      <c r="I322" s="903"/>
      <c r="J322" s="904"/>
      <c r="K322" s="904"/>
      <c r="L322" s="904"/>
      <c r="M322" s="904"/>
      <c r="N322" s="904"/>
      <c r="O322" s="905"/>
      <c r="P322" s="119"/>
      <c r="Q322" s="119"/>
      <c r="R322" s="119"/>
      <c r="S322" s="119"/>
      <c r="T322" s="119"/>
      <c r="U322" s="334" t="str">
        <f>IF(G322="X",D322,"")</f>
        <v/>
      </c>
      <c r="V322" s="334" t="s">
        <v>131</v>
      </c>
      <c r="W322" s="334"/>
      <c r="X322" s="334"/>
      <c r="Z322"/>
      <c r="AA322"/>
      <c r="AB322"/>
      <c r="AC322"/>
    </row>
    <row r="323" spans="1:32" s="181" customFormat="1" ht="15.75" customHeight="1" x14ac:dyDescent="0.35">
      <c r="A323" s="119"/>
      <c r="B323" s="153"/>
      <c r="C323" s="241"/>
      <c r="D323" s="265" t="s">
        <v>327</v>
      </c>
      <c r="E323" s="269"/>
      <c r="F323" s="270"/>
      <c r="G323" s="274"/>
      <c r="H323" s="161"/>
      <c r="I323" s="906"/>
      <c r="J323" s="907"/>
      <c r="K323" s="907"/>
      <c r="L323" s="907"/>
      <c r="M323" s="907"/>
      <c r="N323" s="907"/>
      <c r="O323" s="908"/>
      <c r="P323" s="119"/>
      <c r="Q323" s="119"/>
      <c r="R323" s="119"/>
      <c r="S323" s="119"/>
      <c r="T323" s="119"/>
      <c r="U323" s="334" t="str">
        <f>IF(G323="X",D323,"")</f>
        <v/>
      </c>
      <c r="V323" s="334" t="s">
        <v>131</v>
      </c>
      <c r="W323" s="334"/>
      <c r="X323" s="334"/>
      <c r="Z323"/>
      <c r="AA323"/>
      <c r="AB323"/>
      <c r="AC323"/>
      <c r="AD323"/>
      <c r="AE323"/>
      <c r="AF323"/>
    </row>
    <row r="324" spans="1:32" s="181" customFormat="1" ht="15.75" customHeight="1" x14ac:dyDescent="0.35">
      <c r="A324" s="119"/>
      <c r="B324" s="153"/>
      <c r="C324" s="241"/>
      <c r="D324" s="265" t="s">
        <v>328</v>
      </c>
      <c r="E324" s="269"/>
      <c r="F324" s="270"/>
      <c r="G324" s="274"/>
      <c r="H324" s="161"/>
      <c r="I324" s="906"/>
      <c r="J324" s="907"/>
      <c r="K324" s="907"/>
      <c r="L324" s="907"/>
      <c r="M324" s="907"/>
      <c r="N324" s="907"/>
      <c r="O324" s="908"/>
      <c r="P324" s="119"/>
      <c r="Q324" s="119"/>
      <c r="R324" s="119"/>
      <c r="S324" s="119"/>
      <c r="T324" s="119"/>
      <c r="U324" s="334" t="str">
        <f t="shared" ref="U324:U326" si="5">IF(G324="X",D324,"")</f>
        <v/>
      </c>
      <c r="V324" s="334" t="s">
        <v>131</v>
      </c>
      <c r="W324" s="334"/>
      <c r="X324" s="334"/>
      <c r="Z324"/>
      <c r="AA324"/>
      <c r="AB324"/>
      <c r="AC324"/>
      <c r="AD324"/>
      <c r="AE324"/>
      <c r="AF324"/>
    </row>
    <row r="325" spans="1:32" s="129" customFormat="1" ht="15.75" customHeight="1" thickBot="1" x14ac:dyDescent="0.4">
      <c r="A325" s="119"/>
      <c r="B325" s="153"/>
      <c r="C325" s="241"/>
      <c r="D325" s="265" t="s">
        <v>329</v>
      </c>
      <c r="E325" s="269"/>
      <c r="F325" s="270"/>
      <c r="G325" s="274"/>
      <c r="H325" s="161"/>
      <c r="I325" s="906"/>
      <c r="J325" s="907"/>
      <c r="K325" s="907"/>
      <c r="L325" s="907"/>
      <c r="M325" s="907"/>
      <c r="N325" s="907"/>
      <c r="O325" s="908"/>
      <c r="P325" s="119"/>
      <c r="Q325" s="119"/>
      <c r="R325" s="119"/>
      <c r="S325" s="119"/>
      <c r="T325" s="119"/>
      <c r="U325" s="334" t="str">
        <f>IF(G325="X",D325,"")</f>
        <v/>
      </c>
      <c r="V325" s="334" t="s">
        <v>131</v>
      </c>
      <c r="W325" s="331"/>
      <c r="X325" s="331"/>
      <c r="Z325"/>
      <c r="AA325"/>
      <c r="AB325"/>
      <c r="AC325"/>
      <c r="AD325"/>
      <c r="AE325"/>
      <c r="AF325"/>
    </row>
    <row r="326" spans="1:32" s="135" customFormat="1" ht="15.75" customHeight="1" thickTop="1" x14ac:dyDescent="0.35">
      <c r="A326" s="119"/>
      <c r="B326" s="153"/>
      <c r="C326" s="241"/>
      <c r="D326" s="266" t="s">
        <v>330</v>
      </c>
      <c r="E326" s="271"/>
      <c r="F326" s="272"/>
      <c r="G326" s="274"/>
      <c r="H326" s="161"/>
      <c r="I326" s="906"/>
      <c r="J326" s="907"/>
      <c r="K326" s="907"/>
      <c r="L326" s="907"/>
      <c r="M326" s="907"/>
      <c r="N326" s="907"/>
      <c r="O326" s="908"/>
      <c r="P326" s="119"/>
      <c r="Q326" s="119"/>
      <c r="R326" s="119"/>
      <c r="S326" s="119"/>
      <c r="T326" s="119"/>
      <c r="U326" s="334" t="str">
        <f t="shared" si="5"/>
        <v/>
      </c>
      <c r="V326" s="340"/>
      <c r="W326" s="340"/>
      <c r="X326" s="340"/>
      <c r="Z326"/>
      <c r="AA326"/>
      <c r="AB326"/>
      <c r="AC326"/>
      <c r="AD326"/>
      <c r="AE326"/>
      <c r="AF326"/>
    </row>
    <row r="327" spans="1:32" s="138" customFormat="1" ht="31" customHeight="1" x14ac:dyDescent="0.35">
      <c r="A327" s="119"/>
      <c r="B327" s="153"/>
      <c r="C327" s="241"/>
      <c r="D327" s="273" t="s">
        <v>331</v>
      </c>
      <c r="E327" s="119"/>
      <c r="F327" s="119"/>
      <c r="G327" s="155"/>
      <c r="H327" s="155"/>
      <c r="I327" s="906"/>
      <c r="J327" s="907"/>
      <c r="K327" s="907"/>
      <c r="L327" s="907"/>
      <c r="M327" s="907"/>
      <c r="N327" s="907"/>
      <c r="O327" s="908"/>
      <c r="P327" s="119"/>
      <c r="Q327" s="119"/>
      <c r="R327" s="119"/>
      <c r="S327" s="119"/>
      <c r="T327" s="119"/>
      <c r="U327" s="334" t="str">
        <f>CONCATENATE(U328,V328,U329,V329,U330,V330,U331,V331,U332,V332,U333)</f>
        <v>;;;;;</v>
      </c>
      <c r="V327" s="333"/>
      <c r="W327" s="333"/>
      <c r="X327" s="333"/>
      <c r="Z327"/>
      <c r="AA327"/>
      <c r="AB327"/>
      <c r="AC327"/>
      <c r="AD327"/>
      <c r="AE327"/>
      <c r="AF327"/>
    </row>
    <row r="328" spans="1:32" s="138" customFormat="1" ht="15.75" customHeight="1" x14ac:dyDescent="0.35">
      <c r="A328" s="119"/>
      <c r="B328" s="153"/>
      <c r="C328" s="241"/>
      <c r="D328" s="264" t="s">
        <v>332</v>
      </c>
      <c r="E328" s="267"/>
      <c r="F328" s="268"/>
      <c r="G328" s="274"/>
      <c r="H328" s="161"/>
      <c r="I328" s="906"/>
      <c r="J328" s="907"/>
      <c r="K328" s="907"/>
      <c r="L328" s="907"/>
      <c r="M328" s="907"/>
      <c r="N328" s="907"/>
      <c r="O328" s="908"/>
      <c r="P328" s="119"/>
      <c r="Q328" s="119"/>
      <c r="R328" s="119"/>
      <c r="S328" s="119"/>
      <c r="T328" s="119"/>
      <c r="U328" s="333" t="str">
        <f>IF(G328="X",D328,"")</f>
        <v/>
      </c>
      <c r="V328" s="333" t="s">
        <v>131</v>
      </c>
      <c r="W328" s="333"/>
      <c r="X328" s="333"/>
      <c r="Z328"/>
      <c r="AA328"/>
      <c r="AB328"/>
      <c r="AC328"/>
      <c r="AD328"/>
      <c r="AE328"/>
      <c r="AF328"/>
    </row>
    <row r="329" spans="1:32" s="138" customFormat="1" ht="15.75" customHeight="1" x14ac:dyDescent="0.35">
      <c r="A329" s="119"/>
      <c r="B329" s="153"/>
      <c r="C329" s="241"/>
      <c r="D329" s="265" t="s">
        <v>333</v>
      </c>
      <c r="E329" s="269"/>
      <c r="F329" s="270"/>
      <c r="G329" s="274"/>
      <c r="H329" s="161"/>
      <c r="I329" s="906"/>
      <c r="J329" s="907"/>
      <c r="K329" s="907"/>
      <c r="L329" s="907"/>
      <c r="M329" s="907"/>
      <c r="N329" s="907"/>
      <c r="O329" s="908"/>
      <c r="P329" s="119"/>
      <c r="Q329" s="119"/>
      <c r="R329" s="119"/>
      <c r="S329" s="119"/>
      <c r="T329" s="119"/>
      <c r="U329" s="333" t="str">
        <f t="shared" ref="U329:U333" si="6">IF(G329="X",D329,"")</f>
        <v/>
      </c>
      <c r="V329" s="333" t="s">
        <v>131</v>
      </c>
      <c r="W329" s="343"/>
      <c r="X329" s="333"/>
      <c r="Z329"/>
      <c r="AA329"/>
      <c r="AB329"/>
      <c r="AC329"/>
      <c r="AD329"/>
      <c r="AE329"/>
      <c r="AF329"/>
    </row>
    <row r="330" spans="1:32" s="138" customFormat="1" ht="15.75" customHeight="1" x14ac:dyDescent="0.35">
      <c r="A330" s="119"/>
      <c r="B330" s="153"/>
      <c r="C330" s="241"/>
      <c r="D330" s="265" t="s">
        <v>334</v>
      </c>
      <c r="E330" s="269"/>
      <c r="F330" s="270"/>
      <c r="G330" s="274"/>
      <c r="H330" s="161"/>
      <c r="I330" s="906"/>
      <c r="J330" s="907"/>
      <c r="K330" s="907"/>
      <c r="L330" s="907"/>
      <c r="M330" s="907"/>
      <c r="N330" s="907"/>
      <c r="O330" s="908"/>
      <c r="P330" s="119"/>
      <c r="Q330" s="119"/>
      <c r="R330" s="119"/>
      <c r="S330" s="119"/>
      <c r="T330" s="119"/>
      <c r="U330" s="333" t="str">
        <f t="shared" si="6"/>
        <v/>
      </c>
      <c r="V330" s="333" t="s">
        <v>131</v>
      </c>
      <c r="W330" s="343"/>
      <c r="X330" s="333"/>
      <c r="Z330"/>
      <c r="AA330"/>
      <c r="AB330"/>
      <c r="AC330"/>
      <c r="AD330"/>
      <c r="AE330"/>
      <c r="AF330"/>
    </row>
    <row r="331" spans="1:32" s="138" customFormat="1" ht="15.75" customHeight="1" x14ac:dyDescent="0.35">
      <c r="A331" s="119"/>
      <c r="B331" s="153"/>
      <c r="C331" s="241"/>
      <c r="D331" s="265" t="s">
        <v>335</v>
      </c>
      <c r="E331" s="269"/>
      <c r="F331" s="270"/>
      <c r="G331" s="274"/>
      <c r="H331" s="161"/>
      <c r="I331" s="906"/>
      <c r="J331" s="907"/>
      <c r="K331" s="907"/>
      <c r="L331" s="907"/>
      <c r="M331" s="907"/>
      <c r="N331" s="907"/>
      <c r="O331" s="908"/>
      <c r="P331" s="119"/>
      <c r="Q331" s="119"/>
      <c r="R331" s="119"/>
      <c r="S331" s="119"/>
      <c r="T331" s="119"/>
      <c r="U331" s="333" t="str">
        <f t="shared" si="6"/>
        <v/>
      </c>
      <c r="V331" s="333" t="s">
        <v>131</v>
      </c>
      <c r="W331" s="343"/>
      <c r="X331" s="333"/>
      <c r="Z331"/>
      <c r="AA331"/>
      <c r="AB331"/>
      <c r="AC331"/>
      <c r="AD331"/>
      <c r="AE331"/>
      <c r="AF331"/>
    </row>
    <row r="332" spans="1:32" s="138" customFormat="1" ht="15.75" customHeight="1" x14ac:dyDescent="0.35">
      <c r="A332" s="119"/>
      <c r="B332" s="153"/>
      <c r="C332" s="241"/>
      <c r="D332" s="265" t="s">
        <v>336</v>
      </c>
      <c r="E332" s="269"/>
      <c r="F332" s="270"/>
      <c r="G332" s="274"/>
      <c r="H332" s="161"/>
      <c r="I332" s="906"/>
      <c r="J332" s="907"/>
      <c r="K332" s="907"/>
      <c r="L332" s="907"/>
      <c r="M332" s="907"/>
      <c r="N332" s="907"/>
      <c r="O332" s="908"/>
      <c r="P332" s="119"/>
      <c r="Q332" s="119"/>
      <c r="R332" s="119"/>
      <c r="S332" s="119"/>
      <c r="T332" s="119"/>
      <c r="U332" s="333" t="str">
        <f>IF(G332="X",D332,"")</f>
        <v/>
      </c>
      <c r="V332" s="333" t="s">
        <v>131</v>
      </c>
      <c r="W332" s="343"/>
      <c r="X332" s="333"/>
      <c r="Z332"/>
      <c r="AA332"/>
      <c r="AB332"/>
      <c r="AC332"/>
      <c r="AD332"/>
      <c r="AE332"/>
      <c r="AF332"/>
    </row>
    <row r="333" spans="1:32" s="138" customFormat="1" ht="15.75" customHeight="1" x14ac:dyDescent="0.35">
      <c r="A333" s="119"/>
      <c r="B333" s="153"/>
      <c r="C333" s="241"/>
      <c r="D333" s="266" t="s">
        <v>337</v>
      </c>
      <c r="E333" s="271"/>
      <c r="F333" s="272"/>
      <c r="G333" s="274"/>
      <c r="H333" s="161"/>
      <c r="I333" s="909"/>
      <c r="J333" s="910"/>
      <c r="K333" s="910"/>
      <c r="L333" s="910"/>
      <c r="M333" s="910"/>
      <c r="N333" s="910"/>
      <c r="O333" s="911"/>
      <c r="P333" s="119"/>
      <c r="Q333" s="119"/>
      <c r="R333" s="119"/>
      <c r="S333" s="119"/>
      <c r="T333" s="119"/>
      <c r="U333" s="333" t="str">
        <f t="shared" si="6"/>
        <v/>
      </c>
      <c r="V333" s="343"/>
      <c r="W333" s="343"/>
      <c r="X333" s="333"/>
      <c r="Z333"/>
      <c r="AA333"/>
      <c r="AB333"/>
      <c r="AC333"/>
      <c r="AD333"/>
      <c r="AE333"/>
      <c r="AF333"/>
    </row>
    <row r="334" spans="1:32" s="138" customFormat="1" ht="16" customHeight="1" thickBot="1" x14ac:dyDescent="0.4">
      <c r="A334" s="129"/>
      <c r="B334" s="130"/>
      <c r="C334" s="237"/>
      <c r="D334" s="221"/>
      <c r="E334" s="131"/>
      <c r="F334" s="132"/>
      <c r="G334" s="132"/>
      <c r="H334" s="132"/>
      <c r="I334" s="133"/>
      <c r="J334" s="129"/>
      <c r="K334" s="134"/>
      <c r="L334" s="129"/>
      <c r="M334" s="134"/>
      <c r="N334" s="129"/>
      <c r="O334" s="134"/>
      <c r="P334" s="129"/>
      <c r="Q334" s="134"/>
      <c r="R334" s="134"/>
      <c r="S334" s="134"/>
      <c r="T334" s="129"/>
      <c r="U334" s="344" t="str">
        <f t="shared" ref="U334:U335" si="7">IF(G325="X",D325,"")</f>
        <v/>
      </c>
      <c r="V334" s="333"/>
      <c r="W334" s="343"/>
      <c r="X334" s="333"/>
      <c r="Z334"/>
      <c r="AA334"/>
      <c r="AB334"/>
      <c r="AC334"/>
      <c r="AD334"/>
      <c r="AE334"/>
      <c r="AF334"/>
    </row>
    <row r="335" spans="1:32" s="138" customFormat="1" ht="36" customHeight="1" thickTop="1" x14ac:dyDescent="0.35">
      <c r="A335" s="147"/>
      <c r="B335" s="147"/>
      <c r="C335" s="236" t="s">
        <v>338</v>
      </c>
      <c r="D335" s="124" t="s">
        <v>339</v>
      </c>
      <c r="E335" s="165"/>
      <c r="F335" s="147"/>
      <c r="G335" s="149"/>
      <c r="H335" s="149"/>
      <c r="I335" s="149"/>
      <c r="J335" s="149"/>
      <c r="K335" s="149"/>
      <c r="L335" s="149"/>
      <c r="M335" s="147"/>
      <c r="N335" s="147"/>
      <c r="O335" s="147"/>
      <c r="P335" s="147"/>
      <c r="Q335" s="147"/>
      <c r="R335" s="147"/>
      <c r="S335" s="147"/>
      <c r="T335" s="147"/>
      <c r="U335" s="344" t="str">
        <f t="shared" si="7"/>
        <v/>
      </c>
      <c r="V335" s="333"/>
      <c r="W335" s="343"/>
      <c r="X335" s="333"/>
      <c r="Z335"/>
      <c r="AA335"/>
      <c r="AB335"/>
      <c r="AC335"/>
      <c r="AD335"/>
      <c r="AE335"/>
      <c r="AF335"/>
    </row>
    <row r="336" spans="1:32" s="138" customFormat="1" ht="16" customHeight="1" x14ac:dyDescent="0.35">
      <c r="A336" s="119"/>
      <c r="B336" s="153"/>
      <c r="C336" s="241"/>
      <c r="D336" s="256" t="s">
        <v>340</v>
      </c>
      <c r="E336" s="155"/>
      <c r="F336" s="119"/>
      <c r="G336" s="157"/>
      <c r="H336" s="157"/>
      <c r="I336" s="157"/>
      <c r="J336" s="157"/>
      <c r="K336" s="157"/>
      <c r="L336" s="157"/>
      <c r="M336" s="119"/>
      <c r="N336" s="119"/>
      <c r="O336" s="119"/>
      <c r="P336" s="119"/>
      <c r="Q336" s="119"/>
      <c r="R336" s="119"/>
      <c r="S336" s="119"/>
      <c r="T336" s="119"/>
      <c r="U336" s="344"/>
      <c r="V336" s="333"/>
      <c r="W336" s="343"/>
      <c r="X336" s="333"/>
      <c r="Z336"/>
      <c r="AA336"/>
      <c r="AB336"/>
      <c r="AC336"/>
      <c r="AD336"/>
      <c r="AE336"/>
      <c r="AF336"/>
    </row>
    <row r="337" spans="1:32" s="138" customFormat="1" ht="16" customHeight="1" x14ac:dyDescent="0.35">
      <c r="A337" s="119"/>
      <c r="B337" s="153"/>
      <c r="C337" s="241"/>
      <c r="D337" s="252" t="s">
        <v>341</v>
      </c>
      <c r="E337" s="119"/>
      <c r="F337" s="119"/>
      <c r="G337" s="155"/>
      <c r="H337" s="155"/>
      <c r="I337" s="155"/>
      <c r="J337" s="157"/>
      <c r="K337" s="157"/>
      <c r="L337" s="157"/>
      <c r="M337" s="119"/>
      <c r="N337" s="119"/>
      <c r="O337" s="119"/>
      <c r="P337" s="119"/>
      <c r="Q337" s="119"/>
      <c r="R337" s="119"/>
      <c r="S337" s="119"/>
      <c r="T337" s="119"/>
      <c r="U337" s="344" t="str">
        <f>CONCATENATE(U338,V338,U339,V339,U340,V340,U341,V341,U342)</f>
        <v>;;;;</v>
      </c>
      <c r="V337" s="333"/>
      <c r="W337" s="343"/>
      <c r="X337" s="333"/>
      <c r="Z337"/>
      <c r="AA337"/>
      <c r="AB337"/>
      <c r="AC337"/>
      <c r="AD337"/>
      <c r="AE337"/>
      <c r="AF337"/>
    </row>
    <row r="338" spans="1:32" s="138" customFormat="1" ht="15.75" customHeight="1" x14ac:dyDescent="0.35">
      <c r="A338" s="119"/>
      <c r="B338" s="153"/>
      <c r="C338" s="241"/>
      <c r="D338" s="264" t="s">
        <v>342</v>
      </c>
      <c r="E338" s="258"/>
      <c r="F338" s="259"/>
      <c r="G338" s="274"/>
      <c r="H338" s="161"/>
      <c r="I338" s="256" t="s">
        <v>24</v>
      </c>
      <c r="J338" s="157"/>
      <c r="K338" s="157"/>
      <c r="L338" s="157"/>
      <c r="M338" s="119"/>
      <c r="N338" s="119"/>
      <c r="O338" s="119"/>
      <c r="P338" s="119"/>
      <c r="Q338" s="119"/>
      <c r="R338" s="119"/>
      <c r="S338" s="119"/>
      <c r="T338" s="119"/>
      <c r="U338" s="344" t="str">
        <f>IF(G338="X",D338,"")</f>
        <v/>
      </c>
      <c r="V338" s="333" t="s">
        <v>131</v>
      </c>
      <c r="W338" s="343"/>
      <c r="X338" s="333"/>
      <c r="Z338"/>
      <c r="AA338"/>
      <c r="AB338"/>
      <c r="AC338"/>
      <c r="AD338"/>
      <c r="AE338"/>
      <c r="AF338"/>
    </row>
    <row r="339" spans="1:32" s="138" customFormat="1" ht="15.75" customHeight="1" x14ac:dyDescent="0.35">
      <c r="A339" s="119"/>
      <c r="B339" s="153"/>
      <c r="C339" s="241"/>
      <c r="D339" s="265" t="s">
        <v>343</v>
      </c>
      <c r="E339" s="260"/>
      <c r="F339" s="261"/>
      <c r="G339" s="274"/>
      <c r="H339" s="161"/>
      <c r="I339" s="878"/>
      <c r="J339" s="878"/>
      <c r="K339" s="878"/>
      <c r="L339" s="878"/>
      <c r="M339" s="878"/>
      <c r="N339" s="878"/>
      <c r="O339" s="878"/>
      <c r="P339" s="119"/>
      <c r="Q339" s="119"/>
      <c r="R339" s="119"/>
      <c r="S339" s="119"/>
      <c r="T339" s="119"/>
      <c r="U339" s="344" t="str">
        <f t="shared" ref="U339:U342" si="8">IF(G339="X",D339,"")</f>
        <v/>
      </c>
      <c r="V339" s="333" t="s">
        <v>131</v>
      </c>
      <c r="W339" s="333"/>
      <c r="X339" s="333"/>
      <c r="Z339"/>
      <c r="AA339"/>
      <c r="AB339"/>
      <c r="AC339"/>
      <c r="AD339"/>
      <c r="AE339"/>
      <c r="AF339"/>
    </row>
    <row r="340" spans="1:32" s="138" customFormat="1" ht="15.75" customHeight="1" x14ac:dyDescent="0.35">
      <c r="A340" s="119"/>
      <c r="B340" s="153"/>
      <c r="C340" s="241"/>
      <c r="D340" s="265" t="s">
        <v>344</v>
      </c>
      <c r="E340" s="260"/>
      <c r="F340" s="261"/>
      <c r="G340" s="274"/>
      <c r="H340" s="161"/>
      <c r="I340" s="878"/>
      <c r="J340" s="878"/>
      <c r="K340" s="878"/>
      <c r="L340" s="878"/>
      <c r="M340" s="878"/>
      <c r="N340" s="878"/>
      <c r="O340" s="878"/>
      <c r="P340" s="119"/>
      <c r="Q340" s="119"/>
      <c r="R340" s="119"/>
      <c r="S340" s="119"/>
      <c r="T340" s="119"/>
      <c r="U340" s="344" t="str">
        <f t="shared" si="8"/>
        <v/>
      </c>
      <c r="V340" s="333" t="s">
        <v>131</v>
      </c>
      <c r="W340" s="343"/>
      <c r="X340" s="333"/>
      <c r="Z340"/>
      <c r="AA340"/>
      <c r="AB340"/>
      <c r="AC340"/>
      <c r="AD340"/>
      <c r="AE340"/>
      <c r="AF340"/>
    </row>
    <row r="341" spans="1:32" s="138" customFormat="1" ht="15.75" customHeight="1" x14ac:dyDescent="0.35">
      <c r="A341" s="119"/>
      <c r="B341" s="153"/>
      <c r="C341" s="241"/>
      <c r="D341" s="265" t="s">
        <v>345</v>
      </c>
      <c r="E341" s="260"/>
      <c r="F341" s="261"/>
      <c r="G341" s="274"/>
      <c r="H341" s="161"/>
      <c r="I341" s="878"/>
      <c r="J341" s="878"/>
      <c r="K341" s="878"/>
      <c r="L341" s="878"/>
      <c r="M341" s="878"/>
      <c r="N341" s="878"/>
      <c r="O341" s="878"/>
      <c r="P341" s="119"/>
      <c r="Q341" s="119"/>
      <c r="R341" s="119"/>
      <c r="S341" s="119"/>
      <c r="T341" s="119"/>
      <c r="U341" s="344" t="str">
        <f t="shared" si="8"/>
        <v/>
      </c>
      <c r="V341" s="333" t="s">
        <v>131</v>
      </c>
      <c r="W341" s="343"/>
      <c r="X341" s="333"/>
      <c r="Z341"/>
      <c r="AA341"/>
      <c r="AB341"/>
      <c r="AC341"/>
      <c r="AD341"/>
      <c r="AE341"/>
      <c r="AF341"/>
    </row>
    <row r="342" spans="1:32" s="138" customFormat="1" ht="15.75" customHeight="1" x14ac:dyDescent="0.35">
      <c r="A342" s="119"/>
      <c r="B342" s="153"/>
      <c r="C342" s="241"/>
      <c r="D342" s="266" t="s">
        <v>346</v>
      </c>
      <c r="E342" s="262"/>
      <c r="F342" s="263"/>
      <c r="G342" s="274"/>
      <c r="H342" s="161"/>
      <c r="I342" s="878"/>
      <c r="J342" s="878"/>
      <c r="K342" s="878"/>
      <c r="L342" s="878"/>
      <c r="M342" s="878"/>
      <c r="N342" s="878"/>
      <c r="O342" s="878"/>
      <c r="P342" s="119"/>
      <c r="Q342" s="119"/>
      <c r="R342" s="119"/>
      <c r="S342" s="119"/>
      <c r="T342" s="119"/>
      <c r="U342" s="344" t="str">
        <f t="shared" si="8"/>
        <v/>
      </c>
      <c r="V342" s="343"/>
      <c r="W342" s="343"/>
      <c r="X342" s="333"/>
      <c r="Z342"/>
      <c r="AA342"/>
      <c r="AB342"/>
      <c r="AC342"/>
      <c r="AD342"/>
      <c r="AE342"/>
      <c r="AF342"/>
    </row>
    <row r="343" spans="1:32" s="138" customFormat="1" ht="16" customHeight="1" thickBot="1" x14ac:dyDescent="0.4">
      <c r="A343" s="129"/>
      <c r="B343" s="130"/>
      <c r="C343" s="237"/>
      <c r="D343" s="221"/>
      <c r="E343" s="131"/>
      <c r="F343" s="132"/>
      <c r="G343" s="132"/>
      <c r="H343" s="132"/>
      <c r="I343" s="133"/>
      <c r="J343" s="129"/>
      <c r="K343" s="134"/>
      <c r="L343" s="129"/>
      <c r="M343" s="134"/>
      <c r="N343" s="129"/>
      <c r="O343" s="134"/>
      <c r="P343" s="129"/>
      <c r="Q343" s="134"/>
      <c r="R343" s="134"/>
      <c r="S343" s="134"/>
      <c r="T343" s="129"/>
      <c r="U343" s="344"/>
      <c r="V343" s="343"/>
      <c r="W343" s="343"/>
      <c r="X343" s="333"/>
      <c r="Z343"/>
      <c r="AA343"/>
      <c r="AB343"/>
      <c r="AC343"/>
      <c r="AD343"/>
      <c r="AE343"/>
      <c r="AF343"/>
    </row>
    <row r="344" spans="1:32" s="138" customFormat="1" ht="16" customHeight="1" thickTop="1" x14ac:dyDescent="0.35">
      <c r="A344" s="166"/>
      <c r="B344" s="167"/>
      <c r="C344" s="239"/>
      <c r="D344" s="222"/>
      <c r="E344" s="168"/>
      <c r="F344" s="169"/>
      <c r="G344" s="169"/>
      <c r="H344" s="169"/>
      <c r="I344" s="145"/>
      <c r="J344" s="166"/>
      <c r="K344" s="170"/>
      <c r="L344" s="166"/>
      <c r="M344" s="170"/>
      <c r="N344" s="166"/>
      <c r="O344" s="170"/>
      <c r="P344" s="166"/>
      <c r="Q344" s="170"/>
      <c r="R344" s="170"/>
      <c r="S344" s="170"/>
      <c r="T344" s="166"/>
      <c r="U344" s="344"/>
      <c r="V344" s="343"/>
      <c r="W344" s="343"/>
      <c r="X344" s="333"/>
      <c r="Z344"/>
      <c r="AA344"/>
      <c r="AB344"/>
      <c r="AC344"/>
      <c r="AD344"/>
      <c r="AE344"/>
      <c r="AF344"/>
    </row>
    <row r="345" spans="1:32" s="138" customFormat="1" ht="36" customHeight="1" x14ac:dyDescent="0.35">
      <c r="A345" s="147"/>
      <c r="B345" s="147"/>
      <c r="C345" s="236" t="s">
        <v>347</v>
      </c>
      <c r="D345" s="124" t="s">
        <v>348</v>
      </c>
      <c r="E345" s="148"/>
      <c r="F345" s="147"/>
      <c r="G345" s="149"/>
      <c r="H345" s="149"/>
      <c r="I345" s="294" t="s">
        <v>24</v>
      </c>
      <c r="J345" s="149"/>
      <c r="K345" s="149"/>
      <c r="L345" s="149"/>
      <c r="M345" s="147"/>
      <c r="N345" s="147"/>
      <c r="O345" s="147"/>
      <c r="P345" s="147"/>
      <c r="Q345" s="147"/>
      <c r="R345" s="147"/>
      <c r="S345" s="147"/>
      <c r="T345" s="147"/>
      <c r="U345" s="344"/>
      <c r="V345" s="333"/>
      <c r="W345" s="343"/>
      <c r="X345" s="333"/>
      <c r="Z345"/>
      <c r="AA345"/>
      <c r="AB345"/>
      <c r="AC345"/>
      <c r="AD345"/>
      <c r="AE345"/>
      <c r="AF345"/>
    </row>
    <row r="346" spans="1:32" s="138" customFormat="1" ht="26.25" customHeight="1" x14ac:dyDescent="0.35">
      <c r="A346" s="147"/>
      <c r="B346" s="147"/>
      <c r="C346" s="236"/>
      <c r="D346" s="941" t="s">
        <v>349</v>
      </c>
      <c r="E346" s="941"/>
      <c r="F346" s="941"/>
      <c r="G346" s="941"/>
      <c r="H346" s="942"/>
      <c r="I346" s="878"/>
      <c r="J346" s="878"/>
      <c r="K346" s="878"/>
      <c r="L346" s="878"/>
      <c r="M346" s="878"/>
      <c r="N346" s="878"/>
      <c r="O346" s="878"/>
      <c r="P346" s="147"/>
      <c r="Q346" s="147"/>
      <c r="R346" s="147"/>
      <c r="S346" s="147"/>
      <c r="T346" s="147"/>
      <c r="U346" s="344"/>
      <c r="V346" s="333"/>
      <c r="W346" s="343"/>
      <c r="X346" s="333"/>
      <c r="Z346"/>
      <c r="AA346"/>
      <c r="AB346"/>
      <c r="AC346"/>
      <c r="AD346"/>
      <c r="AE346"/>
      <c r="AF346"/>
    </row>
    <row r="347" spans="1:32" s="138" customFormat="1" ht="19.5" customHeight="1" x14ac:dyDescent="0.35">
      <c r="A347" s="119"/>
      <c r="B347" s="153"/>
      <c r="C347" s="241"/>
      <c r="D347" s="119"/>
      <c r="E347" s="917"/>
      <c r="F347" s="918"/>
      <c r="G347" s="919"/>
      <c r="H347" s="275"/>
      <c r="I347" s="878"/>
      <c r="J347" s="878"/>
      <c r="K347" s="878"/>
      <c r="L347" s="878"/>
      <c r="M347" s="878"/>
      <c r="N347" s="878"/>
      <c r="O347" s="878"/>
      <c r="P347" s="119"/>
      <c r="Q347" s="119"/>
      <c r="R347" s="119"/>
      <c r="S347" s="119"/>
      <c r="T347" s="119"/>
      <c r="U347" s="343"/>
      <c r="V347" s="343"/>
      <c r="W347" s="343"/>
      <c r="X347" s="333"/>
      <c r="Z347"/>
      <c r="AA347"/>
      <c r="AB347"/>
      <c r="AC347"/>
      <c r="AD347"/>
      <c r="AE347"/>
      <c r="AF347"/>
    </row>
    <row r="348" spans="1:32" s="138" customFormat="1" ht="16" customHeight="1" x14ac:dyDescent="0.35">
      <c r="A348" s="119"/>
      <c r="B348" s="153"/>
      <c r="C348" s="241"/>
      <c r="D348" s="156"/>
      <c r="E348" s="155"/>
      <c r="F348" s="119"/>
      <c r="G348" s="119"/>
      <c r="H348" s="119"/>
      <c r="I348" s="119"/>
      <c r="J348" s="119"/>
      <c r="K348" s="119"/>
      <c r="L348" s="119"/>
      <c r="M348" s="119"/>
      <c r="N348" s="119"/>
      <c r="O348" s="119"/>
      <c r="P348" s="119"/>
      <c r="Q348" s="119"/>
      <c r="R348" s="119"/>
      <c r="S348" s="119"/>
      <c r="T348" s="119"/>
      <c r="U348" s="344"/>
      <c r="V348" s="343"/>
      <c r="W348" s="343"/>
      <c r="X348" s="333"/>
      <c r="Z348"/>
      <c r="AA348"/>
      <c r="AB348"/>
      <c r="AC348"/>
      <c r="AD348"/>
      <c r="AE348"/>
      <c r="AF348"/>
    </row>
    <row r="349" spans="1:32" s="380" customFormat="1" ht="15.5" x14ac:dyDescent="0.35">
      <c r="A349" s="138"/>
      <c r="B349" s="115"/>
      <c r="C349" s="241"/>
      <c r="D349" s="154"/>
      <c r="E349" s="119"/>
      <c r="F349" s="141"/>
      <c r="G349" s="198"/>
      <c r="H349" s="198"/>
      <c r="I349" s="198"/>
      <c r="J349" s="138"/>
      <c r="K349" s="143"/>
      <c r="L349" s="138"/>
      <c r="M349" s="143"/>
      <c r="N349" s="138"/>
      <c r="O349" s="143"/>
      <c r="P349" s="138"/>
      <c r="Q349" s="143"/>
      <c r="R349" s="143"/>
      <c r="S349" s="143"/>
      <c r="T349" s="138"/>
      <c r="U349" s="344"/>
      <c r="V349" s="343"/>
      <c r="W349" s="343"/>
      <c r="X349" s="387"/>
      <c r="Z349"/>
      <c r="AA349"/>
      <c r="AB349"/>
      <c r="AC349"/>
      <c r="AD349"/>
      <c r="AE349"/>
      <c r="AF349"/>
    </row>
    <row r="350" spans="1:32" s="380" customFormat="1" ht="91.5" customHeight="1" x14ac:dyDescent="0.35">
      <c r="B350" s="656"/>
      <c r="C350" s="657"/>
      <c r="D350" s="928" t="s">
        <v>353</v>
      </c>
      <c r="E350" s="928"/>
      <c r="F350" s="928"/>
      <c r="G350" s="928"/>
      <c r="H350" s="928"/>
      <c r="I350" s="928"/>
      <c r="J350" s="928"/>
      <c r="K350" s="928"/>
      <c r="L350" s="928"/>
      <c r="M350" s="928"/>
      <c r="O350" s="386"/>
      <c r="Q350" s="386"/>
      <c r="R350" s="386"/>
      <c r="S350" s="386"/>
      <c r="U350" s="387"/>
      <c r="V350" s="387"/>
      <c r="W350" s="387"/>
      <c r="X350" s="387"/>
      <c r="Z350"/>
      <c r="AA350"/>
      <c r="AB350"/>
      <c r="AC350"/>
      <c r="AD350"/>
      <c r="AE350"/>
      <c r="AF350"/>
    </row>
    <row r="351" spans="1:32" ht="15.5" x14ac:dyDescent="0.35">
      <c r="A351" s="380"/>
      <c r="B351" s="656"/>
      <c r="C351" s="657"/>
      <c r="D351" s="658"/>
      <c r="E351" s="659"/>
      <c r="F351" s="654"/>
      <c r="G351" s="654"/>
      <c r="H351" s="654"/>
      <c r="I351" s="654"/>
      <c r="J351" s="380"/>
      <c r="K351" s="386"/>
      <c r="L351" s="380"/>
      <c r="M351" s="386"/>
      <c r="N351" s="380"/>
      <c r="O351" s="386"/>
      <c r="P351" s="380"/>
      <c r="Q351" s="386"/>
      <c r="R351" s="386"/>
      <c r="S351" s="386"/>
      <c r="T351" s="380"/>
      <c r="U351" s="387"/>
      <c r="V351" s="387"/>
      <c r="W351" s="387"/>
    </row>
    <row r="352" spans="1:32" ht="15.5" hidden="1" x14ac:dyDescent="0.35">
      <c r="A352" s="380"/>
      <c r="B352" s="656"/>
      <c r="C352" s="657"/>
      <c r="D352" s="658"/>
      <c r="E352" s="659"/>
      <c r="F352" s="654"/>
      <c r="G352" s="654"/>
      <c r="H352" s="654"/>
      <c r="I352" s="654"/>
      <c r="J352" s="380"/>
      <c r="K352" s="386"/>
      <c r="L352" s="380"/>
      <c r="M352" s="386"/>
      <c r="N352" s="380"/>
      <c r="O352" s="386"/>
      <c r="P352" s="380"/>
      <c r="Q352" s="386"/>
      <c r="R352" s="386"/>
      <c r="S352" s="386"/>
      <c r="T352" s="380"/>
    </row>
  </sheetData>
  <sheetProtection algorithmName="SHA-512" hashValue="G1wi16YpfE6c3l+ZLUqeNOg5fukOIHqvxbf9VcnBHMWzs1IL5S9rn5H5UrWMvbtGTTFnKsxjfFn1g15I2/IAKA==" saltValue="avM+R/Dk0iX6TzeyHK+S/w==" spinCount="100000" sheet="1" objects="1" scenarios="1"/>
  <mergeCells count="251">
    <mergeCell ref="D346:H346"/>
    <mergeCell ref="I346:O347"/>
    <mergeCell ref="E347:G347"/>
    <mergeCell ref="D350:M350"/>
    <mergeCell ref="D295:K295"/>
    <mergeCell ref="I297:O307"/>
    <mergeCell ref="I312:O316"/>
    <mergeCell ref="D319:H319"/>
    <mergeCell ref="I322:O333"/>
    <mergeCell ref="I339:O342"/>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258:I258"/>
    <mergeCell ref="E260:I260"/>
    <mergeCell ref="E262:I262"/>
    <mergeCell ref="E264:I264"/>
    <mergeCell ref="E266:I266"/>
    <mergeCell ref="E268:I268"/>
    <mergeCell ref="I248:K248"/>
    <mergeCell ref="I249:K249"/>
    <mergeCell ref="I250:K250"/>
    <mergeCell ref="I251:K251"/>
    <mergeCell ref="D254:H254"/>
    <mergeCell ref="K254:Q254"/>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D126:G126"/>
    <mergeCell ref="I126:O127"/>
    <mergeCell ref="D127:G127"/>
    <mergeCell ref="D130:G130"/>
    <mergeCell ref="I130:O131"/>
    <mergeCell ref="D131:G131"/>
    <mergeCell ref="H118:J118"/>
    <mergeCell ref="L118:M118"/>
    <mergeCell ref="O118:P118"/>
    <mergeCell ref="R118:S118"/>
    <mergeCell ref="D120:I120"/>
    <mergeCell ref="D121:Q121"/>
    <mergeCell ref="O116:P116"/>
    <mergeCell ref="R116:S116"/>
    <mergeCell ref="H117:J117"/>
    <mergeCell ref="L117:M117"/>
    <mergeCell ref="O117:P117"/>
    <mergeCell ref="R117:S117"/>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H110:J110"/>
    <mergeCell ref="L110:M110"/>
    <mergeCell ref="O110:P110"/>
    <mergeCell ref="R110:S110"/>
    <mergeCell ref="H111:J111"/>
    <mergeCell ref="L111:M111"/>
    <mergeCell ref="O111:P111"/>
    <mergeCell ref="R111:S111"/>
    <mergeCell ref="D104:I104"/>
    <mergeCell ref="D105:Q105"/>
    <mergeCell ref="D108:R108"/>
    <mergeCell ref="H109:J109"/>
    <mergeCell ref="L109:M109"/>
    <mergeCell ref="O109:P109"/>
    <mergeCell ref="R109:S109"/>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R91:S91"/>
    <mergeCell ref="H92:I92"/>
    <mergeCell ref="N92:O92"/>
    <mergeCell ref="R92:S92"/>
    <mergeCell ref="R93:S93"/>
    <mergeCell ref="H94:I94"/>
    <mergeCell ref="N94:O94"/>
    <mergeCell ref="R94:S94"/>
    <mergeCell ref="D88:R88"/>
    <mergeCell ref="H89:I89"/>
    <mergeCell ref="R89:S89"/>
    <mergeCell ref="H90:I90"/>
    <mergeCell ref="N90:O90"/>
    <mergeCell ref="R90:S90"/>
    <mergeCell ref="G82:H82"/>
    <mergeCell ref="J82:K82"/>
    <mergeCell ref="M82:N82"/>
    <mergeCell ref="R82:S82"/>
    <mergeCell ref="D84:I84"/>
    <mergeCell ref="D85:Q85"/>
    <mergeCell ref="G80:H80"/>
    <mergeCell ref="J80:K80"/>
    <mergeCell ref="M80:N80"/>
    <mergeCell ref="R80:S80"/>
    <mergeCell ref="G81:H81"/>
    <mergeCell ref="J81:K81"/>
    <mergeCell ref="M81:N81"/>
    <mergeCell ref="R81:S81"/>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D72:I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F47:M49"/>
    <mergeCell ref="D53:O53"/>
    <mergeCell ref="H57:I57"/>
    <mergeCell ref="R57:S57"/>
    <mergeCell ref="H58:I58"/>
    <mergeCell ref="N58:O58"/>
    <mergeCell ref="R58:S58"/>
    <mergeCell ref="F31:I31"/>
    <mergeCell ref="F33:I33"/>
    <mergeCell ref="F35:I35"/>
    <mergeCell ref="F37:I37"/>
    <mergeCell ref="D39:D40"/>
    <mergeCell ref="F39:Q42"/>
    <mergeCell ref="F27:I27"/>
    <mergeCell ref="F29:I29"/>
    <mergeCell ref="F15:I15"/>
    <mergeCell ref="D17:D18"/>
    <mergeCell ref="F17:I17"/>
    <mergeCell ref="F19:M19"/>
    <mergeCell ref="D22:I22"/>
    <mergeCell ref="M22:O22"/>
    <mergeCell ref="D45:M45"/>
    <mergeCell ref="D7:J7"/>
    <mergeCell ref="F8:I8"/>
    <mergeCell ref="K8:Q10"/>
    <mergeCell ref="F10:I10"/>
    <mergeCell ref="D11:K11"/>
    <mergeCell ref="D13:F13"/>
    <mergeCell ref="D24:F24"/>
    <mergeCell ref="F25:G25"/>
    <mergeCell ref="K25:M25"/>
    <mergeCell ref="O25:Q25"/>
  </mergeCells>
  <dataValidations count="34">
    <dataValidation type="list" allowBlank="1" showInputMessage="1" showErrorMessage="1" sqref="F15:I15 F17:I17" xr:uid="{8BC21A45-56DD-4007-A427-1ECC18253859}">
      <formula1>Land_covers</formula1>
    </dataValidation>
    <dataValidation type="list" errorStyle="information" allowBlank="1" showInputMessage="1" showErrorMessage="1" error="Please select a specific intervention, you selected a category of intervention" sqref="D27 D29 D31 D33 D35 D37" xr:uid="{0291BEF4-D32E-4294-BBDD-23B2D13E1AEF}">
      <formula1>TYPES</formula1>
    </dataValidation>
    <dataValidation type="list" allowBlank="1" showInputMessage="1" showErrorMessage="1" sqref="L29 L27 L33" xr:uid="{64901370-F5CC-43A4-A5FE-ECFB14236309}">
      <formula1>INDIRECT(#REF!)</formula1>
    </dataValidation>
    <dataValidation type="list" allowBlank="1" showInputMessage="1" showErrorMessage="1" sqref="D172:D178 F178 H297:H300 H311:H316 H302:H307 H321:H326" xr:uid="{EFA0B6AC-752E-41C8-8871-8984DE5824E8}">
      <formula1>"—, X"</formula1>
    </dataValidation>
    <dataValidation type="list" allowBlank="1" showInputMessage="1" showErrorMessage="1" sqref="D198" xr:uid="{773982F6-A2B9-4E42-B0A2-392A8553331E}">
      <formula1>Q_20</formula1>
    </dataValidation>
    <dataValidation type="list" allowBlank="1" showInputMessage="1" showErrorMessage="1" sqref="D208" xr:uid="{81F53128-3CB9-4152-B65B-E7FC22008169}">
      <formula1>Q_21</formula1>
    </dataValidation>
    <dataValidation type="list" allowBlank="1" showInputMessage="1" showErrorMessage="1" sqref="D240" xr:uid="{26C86F91-1765-41EA-BDD0-7EBF8CF15173}">
      <formula1>Q_28</formula1>
    </dataValidation>
    <dataValidation type="list" allowBlank="1" showInputMessage="1" showErrorMessage="1" sqref="D255" xr:uid="{21BB6448-E9B0-4AD7-98E9-B8A8F0845B76}">
      <formula1>Q30_</formula1>
    </dataValidation>
    <dataValidation type="list" allowBlank="1" showInputMessage="1" showErrorMessage="1" sqref="D47" xr:uid="{0A39C408-DF94-436D-BCBB-500DF09768C1}">
      <formula1>Q18_</formula1>
    </dataValidation>
    <dataValidation allowBlank="1" showInputMessage="1" showErrorMessage="1" error="Please choose an option in the list_x000a_" sqref="F309" xr:uid="{947B7FE4-3024-42E4-9911-54B9CC022EE6}"/>
    <dataValidation type="list" errorStyle="information" allowBlank="1" showInputMessage="1" showErrorMessage="1" error="Please select a specific intervention, you selected a category of intervention" sqref="F37:I37 F27:I27 F31:I31 F33:I33 F35:I35 F29:I29" xr:uid="{CA57BFED-BEAE-4610-B178-CE0A394F8966}">
      <formula1>INDIRECT(D27)</formula1>
    </dataValidation>
    <dataValidation type="list" allowBlank="1" showInputMessage="1" showErrorMessage="1" sqref="F292:J292" xr:uid="{9C2D9BA1-B716-4604-AA18-1483331016F5}">
      <formula1>Q6_</formula1>
    </dataValidation>
    <dataValidation type="list" allowBlank="1" showInputMessage="1" showErrorMessage="1" sqref="G297:G300 G302:G307 G311:G316 G338:G342 G181:G192 G155:G164 G328:G333 G321:G326 G166:G170 G172:G177" xr:uid="{199CE698-BEA6-4D14-8D7B-AC4CB104E356}">
      <formula1>"X"</formula1>
    </dataValidation>
    <dataValidation type="list" allowBlank="1" showInputMessage="1" showErrorMessage="1" sqref="E347" xr:uid="{87EAF8F0-3465-4052-A9F4-A81CAD8AB4F4}">
      <formula1>Q11_</formula1>
    </dataValidation>
    <dataValidation type="list" allowBlank="1" showInputMessage="1" showErrorMessage="1" sqref="D127:G127" xr:uid="{65688B7D-16E8-4EC0-A0D4-19A83D77C2D8}">
      <formula1>Q12_</formula1>
    </dataValidation>
    <dataValidation type="list" allowBlank="1" showInputMessage="1" showErrorMessage="1" sqref="D131:G131" xr:uid="{D067C121-50BA-40A0-B6F7-E40D76F15A05}">
      <formula1>Q13_</formula1>
    </dataValidation>
    <dataValidation type="list" allowBlank="1" showInputMessage="1" showErrorMessage="1" sqref="D135:G135" xr:uid="{EFE27B1A-D964-47F3-88DB-9546A0AE2EA1}">
      <formula1>Q14_</formula1>
    </dataValidation>
    <dataValidation type="decimal" operator="greaterThan" allowBlank="1" showInputMessage="1" showErrorMessage="1" sqref="I144 E225 I282 I284" xr:uid="{80C76624-DE1C-4AA6-9F43-2A95FB03B7BE}">
      <formula1>0</formula1>
    </dataValidation>
    <dataValidation type="list" allowBlank="1" showInputMessage="1" showErrorMessage="1" sqref="F210:F211" xr:uid="{FEC57835-220B-4C61-98A6-61D09C6163A5}">
      <formula1>Months</formula1>
    </dataValidation>
    <dataValidation type="list" allowBlank="1" showInputMessage="1" showErrorMessage="1" sqref="D215:G215" xr:uid="{03129DEF-A242-4285-AFA7-F0FA45853A5B}">
      <formula1>Q_22</formula1>
    </dataValidation>
    <dataValidation type="list" allowBlank="1" showInputMessage="1" showErrorMessage="1" sqref="D219:G219" xr:uid="{A596FF7A-967A-4F5E-8D9C-8118ED111621}">
      <formula1>Q_23</formula1>
    </dataValidation>
    <dataValidation type="whole" operator="greaterThan" allowBlank="1" showInputMessage="1" showErrorMessage="1" sqref="E226" xr:uid="{BBF7BE70-EE17-45E3-9B3D-A9967794D080}">
      <formula1>0</formula1>
    </dataValidation>
    <dataValidation operator="greaterThan" allowBlank="1" showInputMessage="1" showErrorMessage="1" sqref="E227" xr:uid="{D213987D-7EC8-4AD6-9528-325947AECA9C}"/>
    <dataValidation type="list" allowBlank="1" showInputMessage="1" showErrorMessage="1" sqref="F279" xr:uid="{096CD9E6-13D9-48DA-BE53-4518888DC767}">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17FC789C-E4CE-4FF9-BA58-F3F844D18A78}">
      <formula1>"—, Increasing, Stable, Decreasing"</formula1>
    </dataValidation>
    <dataValidation allowBlank="1" showInputMessage="1" showErrorMessage="1" sqref="H338:H342 H328:H333" xr:uid="{17707BF5-2803-4F3B-9882-FC1944D33687}"/>
    <dataValidation type="list" allowBlank="1" showInputMessage="1" showErrorMessage="1" sqref="D139:G139" xr:uid="{73C434BF-B1BB-44CA-BAEE-FC07595515EF}">
      <formula1>Q14b</formula1>
    </dataValidation>
    <dataValidation type="list" allowBlank="1" showInputMessage="1" showErrorMessage="1" sqref="D232" xr:uid="{E10C04D6-418C-42CA-AAAA-1CDCA12ED316}">
      <formula1>Q_27</formula1>
    </dataValidation>
    <dataValidation type="list" allowBlank="1" showInputMessage="1" showErrorMessage="1" sqref="D203" xr:uid="{D3F151E6-3140-489A-8A46-EA4E37A9585D}">
      <formula1>Q20b</formula1>
    </dataValidation>
    <dataValidation type="list" allowBlank="1" showInputMessage="1" showErrorMessage="1" sqref="D110:D115" xr:uid="{C5798CBA-19E2-4691-AC2D-DC0F9C92AA37}">
      <formula1>Non_market_benefits</formula1>
    </dataValidation>
    <dataValidation allowBlank="1" showInputMessage="1" showErrorMessage="1" prompt="Select year" sqref="R27" xr:uid="{F2A5A92F-1FDC-4E47-ADFA-DD721AE85CCA}"/>
    <dataValidation type="list" allowBlank="1" showInputMessage="1" showErrorMessage="1" sqref="O83 O103 O71 O74" xr:uid="{90E97261-6858-4B80-B71F-DB1ED822CD6E}">
      <formula1>benefits_change</formula1>
    </dataValidation>
    <dataValidation type="decimal" allowBlank="1" showInputMessage="1" showErrorMessage="1" sqref="K58 K60 K62 K64 K66 K68 K70 K90 K92 K94 K96 K98 K100 K102" xr:uid="{41A8CB95-6097-4F9C-BF4E-218EA1A871D2}">
      <formula1>0</formula1>
      <formula2>1000000000</formula2>
    </dataValidation>
    <dataValidation type="decimal" allowBlank="1" showInputMessage="1" showErrorMessage="1" sqref="L70:M70 L68:M68 L66:M66 L64:M64 L62:M62 L60:M60 L58:M58 L102:M102 L100:M100 L98:M98 L96:M96 L94:M94 L92:M92 L90:M90" xr:uid="{E812765A-3D54-40FE-B110-077ABC3030B2}">
      <formula1>0</formula1>
      <formula2>100000000</formula2>
    </dataValidation>
  </dataValidations>
  <hyperlinks>
    <hyperlink ref="D13" r:id="rId1" xr:uid="{7681FE56-9A0F-4512-9E69-8F5E3E512179}"/>
    <hyperlink ref="D13:F13" r:id="rId2" display="Access the glossary of land cover types" xr:uid="{E7082E6D-DFF8-4DBD-A53C-7BA43A97DBA8}"/>
    <hyperlink ref="D24" r:id="rId3" xr:uid="{6EBF8500-38F5-4953-94E1-F455528C98F0}"/>
    <hyperlink ref="D24:F24" r:id="rId4" display="Access the glossary of interventions " xr:uid="{B803852A-9351-438D-A510-C194989E7CF3}"/>
    <hyperlink ref="D54" r:id="rId5" xr:uid="{9D41B1CB-D77D-4F54-9A00-D42D981DDEB9}"/>
  </hyperlinks>
  <pageMargins left="0.7" right="0.7" top="0.75" bottom="0.75" header="0.3" footer="0.3"/>
  <pageSetup paperSize="9" orientation="portrait" horizontalDpi="0" verticalDpi="0" r:id="rId6"/>
  <ignoredErrors>
    <ignoredError sqref="N90:Q102 M76:O83" unlockedFormula="1"/>
  </ignoredErrors>
  <drawing r:id="rId7"/>
  <extLst>
    <ext xmlns:x14="http://schemas.microsoft.com/office/spreadsheetml/2009/9/main" uri="{78C0D931-6437-407d-A8EE-F0AAD7539E65}">
      <x14:conditionalFormattings>
        <x14:conditionalFormatting xmlns:xm="http://schemas.microsoft.com/office/excel/2006/main">
          <x14:cfRule type="iconSet" priority="7" id="{BC206AD0-F686-4E76-AEC4-74D383A9D002}">
            <x14:iconSet iconSet="3Symbols" custom="1">
              <x14:cfvo type="percent">
                <xm:f>0</xm:f>
              </x14:cfvo>
              <x14:cfvo type="num">
                <xm:f>0</xm:f>
              </x14:cfvo>
              <x14:cfvo type="num">
                <xm:f>1</xm:f>
              </x14:cfvo>
              <x14:cfIcon iconSet="NoIcons" iconId="0"/>
              <x14:cfIcon iconSet="NoIcons" iconId="0"/>
              <x14:cfIcon iconSet="3Symbols" iconId="0"/>
            </x14:iconSet>
          </x14:cfRule>
          <xm:sqref>J27 E27</xm:sqref>
        </x14:conditionalFormatting>
        <x14:conditionalFormatting xmlns:xm="http://schemas.microsoft.com/office/excel/2006/main">
          <x14:cfRule type="iconSet" priority="6" id="{5CD0C798-8A3C-4576-AC44-BD788E5419F9}">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 xmlns:xm="http://schemas.microsoft.com/office/excel/2006/main">
          <x14:cfRule type="iconSet" priority="5" id="{96798012-869B-49D3-AD13-BAFCD178FE47}">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4" id="{6F3E8073-1B23-4542-845E-C4CC84040367}">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3" id="{246BF6FC-2E52-46CA-AAB3-5517395CFF72}">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2" id="{249976BE-FA6A-40CD-8AB1-AB356957C7F1}">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1" id="{567E3094-2F11-4BAF-BF4F-C238E1A34C95}">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prompt="Select year" xr:uid="{98C688FB-150A-4CBC-8E16-DE12EB9FAEF5}">
          <x14:formula1>
            <xm:f>'Drop-downs'!$AU$5:$AU$35</xm:f>
          </x14:formula1>
          <xm:sqref>M27 M31 Q31:S31 M33 M35 Q33:S33 Q35:S35 M29 M37 Q37:S37 Q29:S29 Q27 S27</xm:sqref>
        </x14:dataValidation>
        <x14:dataValidation type="list" allowBlank="1" showInputMessage="1" showErrorMessage="1" prompt="Select month" xr:uid="{AC16EEAC-B3EA-452B-BC04-996022CE5FFE}">
          <x14:formula1>
            <xm:f>'Drop-downs'!$AT$5:$AT$16</xm:f>
          </x14:formula1>
          <xm:sqref>K27 K31 O31 K33 K35 O33 O35 K29 K37 O27 O29 O37</xm:sqref>
        </x14:dataValidation>
        <x14:dataValidation type="list" allowBlank="1" showInputMessage="1" showErrorMessage="1" xr:uid="{C8ADCF51-BBFA-49A2-BCAB-8E00473AD72E}">
          <x14:formula1>
            <xm:f>'Drop-downs'!$AJ$4:$AJ$8</xm:f>
          </x14:formula1>
          <xm:sqref>E260:I260</xm:sqref>
        </x14:dataValidation>
        <x14:dataValidation type="list" allowBlank="1" showInputMessage="1" showErrorMessage="1" xr:uid="{5C2927E5-4E34-426D-A71C-0FDE83F06FA1}">
          <x14:formula1>
            <xm:f>'Drop-downs'!$AK$4:$AK$8</xm:f>
          </x14:formula1>
          <xm:sqref>E262:I262</xm:sqref>
        </x14:dataValidation>
        <x14:dataValidation type="list" allowBlank="1" showInputMessage="1" showErrorMessage="1" xr:uid="{26A7B1B7-8455-4BDA-9889-939DD273E295}">
          <x14:formula1>
            <xm:f>'Drop-downs'!$AL$4:$AL$7</xm:f>
          </x14:formula1>
          <xm:sqref>E264:I264</xm:sqref>
        </x14:dataValidation>
        <x14:dataValidation type="list" allowBlank="1" showInputMessage="1" showErrorMessage="1" xr:uid="{6D0E1D6B-38D8-477D-9B02-30B9622F15AD}">
          <x14:formula1>
            <xm:f>'Drop-downs'!$AM$4:$AM$7</xm:f>
          </x14:formula1>
          <xm:sqref>E266:I266</xm:sqref>
        </x14:dataValidation>
        <x14:dataValidation type="list" allowBlank="1" showInputMessage="1" showErrorMessage="1" xr:uid="{0030CB17-5436-4E7C-90F6-E965B3E84603}">
          <x14:formula1>
            <xm:f>'Drop-downs'!$AN$4:$AN$9</xm:f>
          </x14:formula1>
          <xm:sqref>E268:I268</xm:sqref>
        </x14:dataValidation>
        <x14:dataValidation type="list" allowBlank="1" showInputMessage="1" showErrorMessage="1" xr:uid="{41685B96-FAC9-472F-AF6A-60484D69FB98}">
          <x14:formula1>
            <xm:f>'Drop-downs'!$AO$4:$AO$9</xm:f>
          </x14:formula1>
          <xm:sqref>E270:I270</xm:sqref>
        </x14:dataValidation>
        <x14:dataValidation type="list" allowBlank="1" showInputMessage="1" showErrorMessage="1" xr:uid="{BAF0E455-C8D0-4EFF-99E2-66E4191E9481}">
          <x14:formula1>
            <xm:f>'Drop-downs'!$AP$4:$AP$7</xm:f>
          </x14:formula1>
          <xm:sqref>E272:I272</xm:sqref>
        </x14:dataValidation>
        <x14:dataValidation type="list" allowBlank="1" showInputMessage="1" showErrorMessage="1" xr:uid="{51757164-36AD-4C17-B446-B8370783CA1A}">
          <x14:formula1>
            <xm:f>'Drop-downs'!$AQ$4:$AQ$8</xm:f>
          </x14:formula1>
          <xm:sqref>E274:I274</xm:sqref>
        </x14:dataValidation>
        <x14:dataValidation type="list" allowBlank="1" showInputMessage="1" showErrorMessage="1" xr:uid="{16F90BD5-582D-41D2-8E15-E85199FD64B5}">
          <x14:formula1>
            <xm:f>'Drop-downs'!$AR$4:$AR$8</xm:f>
          </x14:formula1>
          <xm:sqref>E276:I276</xm:sqref>
        </x14:dataValidation>
        <x14:dataValidation type="list" allowBlank="1" showInputMessage="1" showErrorMessage="1" xr:uid="{4C0EA9B0-591F-4B3B-B332-C8CA047805AC}">
          <x14:formula1>
            <xm:f>'Drop-downs'!$AS$4:$AS$9</xm:f>
          </x14:formula1>
          <xm:sqref>E278:I278</xm:sqref>
        </x14:dataValidation>
        <x14:dataValidation type="list" allowBlank="1" showInputMessage="1" showErrorMessage="1" xr:uid="{D199D65E-8DF7-40C7-AF3B-1AE31E9BD081}">
          <x14:formula1>
            <xm:f>'Drop-downs'!$BL$5:$BL$9</xm:f>
          </x14:formula1>
          <xm:sqref>L117:L118 G76:G82 L110:L115</xm:sqref>
        </x14:dataValidation>
        <x14:dataValidation type="list" allowBlank="1" showInputMessage="1" showErrorMessage="1" xr:uid="{D28ACB32-BA07-418E-B491-90F200ADEE28}">
          <x14:formula1>
            <xm:f>'Drop-downs'!$BN$5:$BN$7</xm:f>
          </x14:formula1>
          <xm:sqref>O110:O115 O117:O118</xm:sqref>
        </x14:dataValidation>
        <x14:dataValidation type="list" allowBlank="1" showInputMessage="1" showErrorMessage="1" xr:uid="{9E07E6BB-A19C-472F-825E-9C832BB11E85}">
          <x14:formula1>
            <xm:f>'Drop-downs'!$BM$5:$BM$8</xm:f>
          </x14:formula1>
          <xm:sqref>R110:R115 R117:R118</xm:sqref>
        </x14:dataValidation>
        <x14:dataValidation type="list" allowBlank="1" showInputMessage="1" showErrorMessage="1" xr:uid="{9B770007-F1D2-4A0F-B51D-1DD472435FFE}">
          <x14:formula1>
            <xm:f>'Drop-downs'!$AX$4:$AX$183</xm:f>
          </x14:formula1>
          <xm:sqref>G54</xm:sqref>
        </x14:dataValidation>
        <x14:dataValidation type="list" allowBlank="1" showInputMessage="1" showErrorMessage="1" xr:uid="{EF57EE30-E75B-4382-BC06-8A193BE5B653}">
          <x14:formula1>
            <xm:f>'Drop-downs'!$BO$5:$BO$11</xm:f>
          </x14:formula1>
          <xm:sqref>F117:G118 F110:G115 F68 F70 F66 F64 F62 F58 F60 F100 F102 F98 F96 F94 F90 F92</xm:sqref>
        </x14:dataValidation>
        <x14:dataValidation type="list" allowBlank="1" showInputMessage="1" showErrorMessage="1" xr:uid="{9E01613D-8270-41B3-9B30-56339A3B06CF}">
          <x14:formula1>
            <xm:f>'Drop-downs'!$BQ$5:$BQ$25</xm:f>
          </x14:formula1>
          <xm:sqref>J76:J82</xm:sqref>
        </x14:dataValidation>
        <x14:dataValidation type="list" allowBlank="1" showInputMessage="1" showErrorMessage="1" xr:uid="{33B0C242-7C2A-4D80-B393-3C8FB46022B7}">
          <x14:formula1>
            <xm:f>'Drop-downs'!$BG$5:$BG$14</xm:f>
          </x14:formula1>
          <xm:sqref>D58 D98 D96 D94 D92 D90 D66 D64 D62 D60</xm:sqref>
        </x14:dataValidation>
        <x14:dataValidation type="list" allowBlank="1" showInputMessage="1" showErrorMessage="1" xr:uid="{25843E4E-0C0A-4CD9-ADD7-BA1BF47C0B82}">
          <x14:formula1>
            <xm:f>'Drop-downs'!$BR$5:$BR$39</xm:f>
          </x14:formula1>
          <xm:sqref>R76:S82 R102:S102 R100:S100 R98:S98 R96:S96 R94:S94 R90:S90 R92:S92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727B-8A83-426C-9F5A-4C8C4689D695}">
  <sheetPr>
    <tabColor theme="9" tint="0.59999389629810485"/>
  </sheetPr>
  <dimension ref="A1:AF352"/>
  <sheetViews>
    <sheetView zoomScale="80" zoomScaleNormal="80" zoomScaleSheetLayoutView="90" workbookViewId="0">
      <pane ySplit="5" topLeftCell="A6" activePane="bottomLeft" state="frozen"/>
      <selection activeCell="G94" sqref="G94:K94"/>
      <selection pane="bottomLeft" activeCell="G94" sqref="G94:K94"/>
    </sheetView>
  </sheetViews>
  <sheetFormatPr defaultColWidth="0" defaultRowHeight="15.65" customHeight="1" zeroHeight="1" x14ac:dyDescent="0.35"/>
  <cols>
    <col min="1" max="1" width="5" customWidth="1"/>
    <col min="2" max="2" width="1.83203125" bestFit="1" customWidth="1"/>
    <col min="3" max="3" width="7.83203125" customWidth="1"/>
    <col min="4" max="4" width="26.58203125" customWidth="1"/>
    <col min="5" max="5" width="4" customWidth="1"/>
    <col min="6" max="6" width="10.5" customWidth="1"/>
    <col min="7" max="7" width="9" customWidth="1"/>
    <col min="8" max="8" width="13.33203125" customWidth="1"/>
    <col min="9" max="9" width="6.58203125" customWidth="1"/>
    <col min="10" max="10" width="6.83203125" customWidth="1"/>
    <col min="11" max="11" width="8" customWidth="1"/>
    <col min="12" max="12" width="3.5" customWidth="1"/>
    <col min="13" max="13" width="10" customWidth="1"/>
    <col min="14" max="14" width="4.33203125" customWidth="1"/>
    <col min="15" max="15" width="8.08203125" customWidth="1"/>
    <col min="16" max="16" width="2" customWidth="1"/>
    <col min="17" max="17" width="9.83203125" customWidth="1"/>
    <col min="18" max="18" width="10.5" customWidth="1"/>
    <col min="19" max="19" width="7.5" customWidth="1"/>
    <col min="20" max="20" width="7.33203125" customWidth="1"/>
    <col min="21" max="25" width="6.5" hidden="1" customWidth="1"/>
    <col min="26" max="26" width="7" hidden="1" customWidth="1"/>
    <col min="27" max="16384" width="6.5" hidden="1"/>
  </cols>
  <sheetData>
    <row r="1" spans="1:26" s="104" customFormat="1" ht="6" customHeight="1" x14ac:dyDescent="0.35">
      <c r="A1" s="745"/>
      <c r="B1" s="746"/>
      <c r="C1" s="747"/>
      <c r="D1" s="748"/>
      <c r="E1" s="102"/>
      <c r="F1" s="103"/>
      <c r="G1" s="103"/>
      <c r="H1" s="103"/>
      <c r="I1" s="103"/>
      <c r="K1" s="105"/>
      <c r="M1" s="105"/>
      <c r="O1" s="105"/>
      <c r="Q1" s="105"/>
      <c r="R1" s="105"/>
      <c r="S1" s="105"/>
      <c r="U1" s="321"/>
      <c r="V1" s="321"/>
      <c r="W1" s="321"/>
      <c r="X1" s="321"/>
      <c r="Z1"/>
    </row>
    <row r="2" spans="1:26" s="107" customFormat="1" ht="15.5" x14ac:dyDescent="0.35">
      <c r="A2" s="749"/>
      <c r="B2" s="750"/>
      <c r="C2" s="751"/>
      <c r="D2" s="752"/>
      <c r="E2" s="106"/>
      <c r="F2" s="759" t="s">
        <v>0</v>
      </c>
      <c r="G2" s="760"/>
      <c r="H2" s="761"/>
      <c r="I2" s="761"/>
      <c r="J2" s="761"/>
      <c r="L2" s="108"/>
      <c r="N2" s="108"/>
      <c r="Q2" s="108"/>
      <c r="R2" s="108"/>
      <c r="S2" s="108"/>
      <c r="U2" s="322"/>
      <c r="V2" s="322"/>
      <c r="W2" s="322"/>
      <c r="X2" s="322"/>
      <c r="Z2"/>
    </row>
    <row r="3" spans="1:26" s="110" customFormat="1" ht="14.25" customHeight="1" x14ac:dyDescent="0.35">
      <c r="A3" s="753"/>
      <c r="B3" s="750"/>
      <c r="C3" s="751"/>
      <c r="D3" s="754"/>
      <c r="E3" s="109"/>
      <c r="F3" s="762" t="s">
        <v>1</v>
      </c>
      <c r="G3" s="763"/>
      <c r="H3" s="764"/>
      <c r="I3" s="765" t="s">
        <v>2</v>
      </c>
      <c r="J3" s="765"/>
      <c r="K3" s="106"/>
      <c r="L3" s="111"/>
      <c r="M3" s="106"/>
      <c r="N3" s="108"/>
      <c r="Q3" s="108"/>
      <c r="R3" s="108"/>
      <c r="S3" s="108"/>
      <c r="U3" s="323"/>
      <c r="V3" s="323"/>
      <c r="W3" s="323"/>
      <c r="X3" s="323"/>
      <c r="Z3"/>
    </row>
    <row r="4" spans="1:26" s="311" customFormat="1" ht="9.25" customHeight="1" x14ac:dyDescent="0.35">
      <c r="A4" s="755"/>
      <c r="B4" s="756"/>
      <c r="C4" s="757"/>
      <c r="D4" s="758"/>
      <c r="E4" s="309"/>
      <c r="F4" s="310"/>
      <c r="G4" s="310"/>
      <c r="H4" s="310"/>
      <c r="I4" s="310"/>
      <c r="K4" s="312"/>
      <c r="M4" s="312"/>
      <c r="O4" s="312"/>
      <c r="Q4" s="312"/>
      <c r="R4" s="312"/>
      <c r="S4" s="312"/>
      <c r="U4" s="324"/>
      <c r="V4" s="324"/>
      <c r="W4" s="324"/>
      <c r="X4" s="324"/>
      <c r="Z4"/>
    </row>
    <row r="5" spans="1:26" s="318" customFormat="1" ht="23.25" customHeight="1" thickBot="1" x14ac:dyDescent="0.4">
      <c r="B5" s="313"/>
      <c r="C5" s="314"/>
      <c r="D5" s="315">
        <f>General!$E$106</f>
        <v>0</v>
      </c>
      <c r="E5" s="316"/>
      <c r="F5" s="316"/>
      <c r="G5" s="317"/>
      <c r="H5" s="317"/>
      <c r="I5" s="317"/>
      <c r="K5" s="319"/>
      <c r="M5" s="320"/>
      <c r="O5" s="320"/>
      <c r="Q5" s="319"/>
      <c r="R5" s="319"/>
      <c r="S5" s="319"/>
      <c r="U5" s="325"/>
      <c r="V5" s="325"/>
      <c r="W5" s="325"/>
      <c r="X5" s="325"/>
      <c r="Z5"/>
    </row>
    <row r="6" spans="1:26" s="124" customFormat="1" ht="36" customHeight="1" x14ac:dyDescent="0.35">
      <c r="B6" s="123" t="s">
        <v>5</v>
      </c>
      <c r="C6" s="236" t="s">
        <v>107</v>
      </c>
      <c r="D6" s="124" t="s">
        <v>108</v>
      </c>
      <c r="R6" s="862"/>
      <c r="S6" s="862"/>
      <c r="T6" s="862"/>
      <c r="U6" s="330"/>
      <c r="V6" s="330"/>
      <c r="W6" s="330"/>
      <c r="X6" s="330"/>
      <c r="Z6"/>
    </row>
    <row r="7" spans="1:26" s="117" customFormat="1" ht="35.25" customHeight="1" x14ac:dyDescent="0.35">
      <c r="B7" s="115"/>
      <c r="C7" s="234"/>
      <c r="D7" s="925" t="s">
        <v>109</v>
      </c>
      <c r="E7" s="925"/>
      <c r="F7" s="925"/>
      <c r="G7" s="925"/>
      <c r="H7" s="925"/>
      <c r="I7" s="925"/>
      <c r="J7" s="925"/>
      <c r="K7" s="232" t="s">
        <v>24</v>
      </c>
      <c r="R7" s="862"/>
      <c r="S7" s="862"/>
      <c r="T7" s="862"/>
      <c r="U7" s="327"/>
      <c r="V7" s="327"/>
      <c r="W7" s="327"/>
      <c r="X7" s="327"/>
      <c r="Z7"/>
    </row>
    <row r="8" spans="1:26" s="117" customFormat="1" ht="19.5" customHeight="1" x14ac:dyDescent="0.35">
      <c r="B8" s="115"/>
      <c r="C8" s="234"/>
      <c r="D8" s="220" t="s">
        <v>110</v>
      </c>
      <c r="E8" s="116"/>
      <c r="F8" s="868"/>
      <c r="G8" s="868"/>
      <c r="H8" s="868"/>
      <c r="I8" s="868"/>
      <c r="J8" s="125"/>
      <c r="K8" s="878"/>
      <c r="L8" s="878"/>
      <c r="M8" s="878"/>
      <c r="N8" s="878"/>
      <c r="O8" s="878"/>
      <c r="P8" s="878"/>
      <c r="Q8" s="878"/>
      <c r="R8" s="862"/>
      <c r="S8" s="862"/>
      <c r="T8" s="862"/>
      <c r="U8" s="327"/>
      <c r="V8" s="327"/>
      <c r="W8" s="327"/>
      <c r="X8" s="327"/>
      <c r="Z8"/>
    </row>
    <row r="9" spans="1:26" s="117" customFormat="1" ht="12" customHeight="1" x14ac:dyDescent="0.35">
      <c r="B9" s="115"/>
      <c r="C9" s="234"/>
      <c r="D9" s="220"/>
      <c r="E9" s="116"/>
      <c r="F9" s="126"/>
      <c r="G9" s="126"/>
      <c r="H9" s="126"/>
      <c r="I9" s="126"/>
      <c r="J9" s="127"/>
      <c r="K9" s="878"/>
      <c r="L9" s="878"/>
      <c r="M9" s="878"/>
      <c r="N9" s="878"/>
      <c r="O9" s="878"/>
      <c r="P9" s="878"/>
      <c r="Q9" s="878"/>
      <c r="R9" s="862"/>
      <c r="S9" s="862"/>
      <c r="T9" s="862"/>
      <c r="U9" s="327"/>
      <c r="V9" s="327"/>
      <c r="W9" s="327"/>
      <c r="X9" s="327"/>
      <c r="Z9"/>
    </row>
    <row r="10" spans="1:26" s="117" customFormat="1" ht="18.75" customHeight="1" x14ac:dyDescent="0.35">
      <c r="B10" s="115"/>
      <c r="C10" s="234"/>
      <c r="D10" s="220" t="s">
        <v>111</v>
      </c>
      <c r="E10" s="116"/>
      <c r="F10" s="953"/>
      <c r="G10" s="954"/>
      <c r="H10" s="954"/>
      <c r="I10" s="954"/>
      <c r="J10" s="125"/>
      <c r="K10" s="878"/>
      <c r="L10" s="878"/>
      <c r="M10" s="878"/>
      <c r="N10" s="878"/>
      <c r="O10" s="878"/>
      <c r="P10" s="878"/>
      <c r="Q10" s="878"/>
      <c r="R10" s="862"/>
      <c r="S10" s="862"/>
      <c r="T10" s="862"/>
      <c r="U10" s="327"/>
      <c r="V10" s="327"/>
      <c r="W10" s="327"/>
      <c r="X10" s="327"/>
      <c r="Z10"/>
    </row>
    <row r="11" spans="1:26" s="122" customFormat="1" ht="75" customHeight="1" thickBot="1" x14ac:dyDescent="0.4">
      <c r="B11" s="120"/>
      <c r="C11" s="235"/>
      <c r="D11" s="901" t="s">
        <v>112</v>
      </c>
      <c r="E11" s="901"/>
      <c r="F11" s="901"/>
      <c r="G11" s="901"/>
      <c r="H11" s="901"/>
      <c r="I11" s="901"/>
      <c r="J11" s="901"/>
      <c r="K11" s="901"/>
      <c r="L11" s="121"/>
      <c r="M11" s="128"/>
      <c r="R11" s="862"/>
      <c r="S11" s="862"/>
      <c r="T11" s="862"/>
      <c r="U11" s="329"/>
      <c r="V11" s="329"/>
      <c r="W11" s="329"/>
      <c r="X11" s="329"/>
      <c r="Z11"/>
    </row>
    <row r="12" spans="1:26" s="137" customFormat="1" ht="36" customHeight="1" thickTop="1" x14ac:dyDescent="0.35">
      <c r="A12" s="135"/>
      <c r="B12" s="123" t="s">
        <v>5</v>
      </c>
      <c r="C12" s="238" t="s">
        <v>113</v>
      </c>
      <c r="D12" s="136" t="s">
        <v>114</v>
      </c>
      <c r="U12" s="332"/>
      <c r="V12" s="332"/>
      <c r="W12" s="332"/>
      <c r="X12" s="332"/>
      <c r="Z12"/>
    </row>
    <row r="13" spans="1:26" s="137" customFormat="1" ht="20.149999999999999" customHeight="1" x14ac:dyDescent="0.35">
      <c r="A13" s="135"/>
      <c r="B13" s="123"/>
      <c r="C13" s="238"/>
      <c r="D13" s="913" t="s">
        <v>115</v>
      </c>
      <c r="E13" s="913"/>
      <c r="F13" s="913"/>
      <c r="U13" s="332"/>
      <c r="V13" s="332"/>
      <c r="W13" s="332"/>
      <c r="X13" s="332"/>
      <c r="Z13"/>
    </row>
    <row r="14" spans="1:26" s="138" customFormat="1" ht="15.5" x14ac:dyDescent="0.35">
      <c r="B14" s="112"/>
      <c r="C14" s="233"/>
      <c r="D14" s="139"/>
      <c r="E14" s="140"/>
      <c r="F14" s="227"/>
      <c r="G14" s="141"/>
      <c r="H14" s="141"/>
      <c r="I14" s="142"/>
      <c r="K14" s="143"/>
      <c r="M14" s="143"/>
      <c r="O14" s="143"/>
      <c r="Q14" s="143"/>
      <c r="R14" s="143"/>
      <c r="S14" s="143"/>
      <c r="U14" s="333"/>
      <c r="V14" s="333"/>
      <c r="W14" s="333"/>
      <c r="X14" s="333"/>
      <c r="Z14"/>
    </row>
    <row r="15" spans="1:26" s="138" customFormat="1" ht="25" customHeight="1" x14ac:dyDescent="0.35">
      <c r="B15" s="112"/>
      <c r="C15" s="233"/>
      <c r="D15" s="226" t="s">
        <v>116</v>
      </c>
      <c r="E15" s="140"/>
      <c r="F15" s="877"/>
      <c r="G15" s="877"/>
      <c r="H15" s="877"/>
      <c r="I15" s="877"/>
      <c r="K15" s="143"/>
      <c r="M15" s="143"/>
      <c r="O15" s="143"/>
      <c r="Q15" s="143"/>
      <c r="R15" s="143"/>
      <c r="S15" s="143"/>
      <c r="U15" s="333"/>
      <c r="V15" s="333"/>
      <c r="W15" s="333"/>
      <c r="X15" s="333"/>
      <c r="Z15"/>
    </row>
    <row r="16" spans="1:26" s="138" customFormat="1" ht="15.5" x14ac:dyDescent="0.35">
      <c r="B16" s="112"/>
      <c r="C16" s="233"/>
      <c r="D16" s="139"/>
      <c r="E16" s="140"/>
      <c r="F16" s="227"/>
      <c r="G16" s="141"/>
      <c r="H16" s="141"/>
      <c r="I16" s="142"/>
      <c r="K16" s="143"/>
      <c r="M16" s="143"/>
      <c r="O16" s="143"/>
      <c r="Q16" s="143"/>
      <c r="R16" s="143"/>
      <c r="S16" s="143"/>
      <c r="U16" s="333"/>
      <c r="V16" s="333"/>
      <c r="W16" s="333"/>
      <c r="X16" s="333"/>
      <c r="Z16"/>
    </row>
    <row r="17" spans="2:28" s="138" customFormat="1" ht="25" customHeight="1" x14ac:dyDescent="0.35">
      <c r="B17" s="112"/>
      <c r="C17" s="233"/>
      <c r="D17" s="920" t="s">
        <v>117</v>
      </c>
      <c r="E17" s="140"/>
      <c r="F17" s="877"/>
      <c r="G17" s="877"/>
      <c r="H17" s="877"/>
      <c r="I17" s="877"/>
      <c r="K17" s="143"/>
      <c r="M17" s="143"/>
      <c r="O17" s="143"/>
      <c r="Q17" s="143"/>
      <c r="R17" s="143"/>
      <c r="S17" s="143"/>
      <c r="U17" s="333"/>
      <c r="V17" s="333"/>
      <c r="W17" s="333"/>
      <c r="X17" s="333"/>
      <c r="Z17"/>
    </row>
    <row r="18" spans="2:28" s="138" customFormat="1" ht="31" customHeight="1" x14ac:dyDescent="0.35">
      <c r="B18" s="112"/>
      <c r="C18" s="233"/>
      <c r="D18" s="920"/>
      <c r="E18" s="140"/>
      <c r="F18" s="141"/>
      <c r="G18" s="141"/>
      <c r="H18" s="141"/>
      <c r="I18" s="145"/>
      <c r="K18" s="143"/>
      <c r="M18" s="143"/>
      <c r="O18" s="143"/>
      <c r="Q18" s="143"/>
      <c r="R18" s="143"/>
      <c r="S18" s="143"/>
      <c r="U18" s="333"/>
      <c r="V18" s="333"/>
      <c r="W18" s="333"/>
      <c r="X18" s="333"/>
      <c r="Z18"/>
    </row>
    <row r="19" spans="2:28" s="138" customFormat="1" ht="84" customHeight="1" x14ac:dyDescent="0.35">
      <c r="B19" s="112"/>
      <c r="C19" s="233"/>
      <c r="D19" s="226" t="s">
        <v>118</v>
      </c>
      <c r="E19" s="140"/>
      <c r="F19" s="878"/>
      <c r="G19" s="878"/>
      <c r="H19" s="878"/>
      <c r="I19" s="878"/>
      <c r="J19" s="878"/>
      <c r="K19" s="878"/>
      <c r="L19" s="878"/>
      <c r="M19" s="878"/>
      <c r="O19" s="143"/>
      <c r="Q19" s="143"/>
      <c r="R19" s="143"/>
      <c r="S19" s="143"/>
      <c r="U19" s="333"/>
      <c r="V19" s="333"/>
      <c r="W19" s="333"/>
      <c r="X19" s="333"/>
      <c r="Z19"/>
    </row>
    <row r="20" spans="2:28" s="129" customFormat="1" ht="20.25" customHeight="1" thickBot="1" x14ac:dyDescent="0.4">
      <c r="B20" s="130"/>
      <c r="C20" s="237"/>
      <c r="D20" s="221"/>
      <c r="E20" s="131"/>
      <c r="F20" s="132"/>
      <c r="G20" s="132"/>
      <c r="H20" s="132"/>
      <c r="I20" s="133"/>
      <c r="K20" s="134"/>
      <c r="M20" s="134"/>
      <c r="O20" s="134"/>
      <c r="Q20" s="134"/>
      <c r="R20" s="134"/>
      <c r="S20" s="134"/>
      <c r="U20" s="331"/>
      <c r="V20" s="331"/>
      <c r="W20" s="331"/>
      <c r="X20" s="331"/>
      <c r="Z20"/>
    </row>
    <row r="21" spans="2:28" s="113" customFormat="1" ht="36" customHeight="1" thickTop="1" x14ac:dyDescent="0.35">
      <c r="B21" s="123" t="s">
        <v>5</v>
      </c>
      <c r="C21" s="360" t="s">
        <v>119</v>
      </c>
      <c r="D21" s="136" t="s">
        <v>120</v>
      </c>
      <c r="E21" s="176"/>
      <c r="F21" s="114"/>
      <c r="G21" s="114"/>
      <c r="H21" s="114"/>
      <c r="I21" s="114"/>
      <c r="O21" s="688"/>
      <c r="U21" s="326"/>
      <c r="V21" s="326"/>
      <c r="W21" s="326"/>
      <c r="X21" s="326"/>
      <c r="Z21"/>
    </row>
    <row r="22" spans="2:28" s="113" customFormat="1" ht="148" customHeight="1" x14ac:dyDescent="0.35">
      <c r="B22" s="123"/>
      <c r="C22" s="238"/>
      <c r="D22" s="922" t="s">
        <v>121</v>
      </c>
      <c r="E22" s="922"/>
      <c r="F22" s="922"/>
      <c r="G22" s="922"/>
      <c r="H22" s="922"/>
      <c r="I22" s="922"/>
      <c r="J22" s="766"/>
      <c r="K22" s="766"/>
      <c r="M22" s="921" t="s">
        <v>122</v>
      </c>
      <c r="N22" s="921"/>
      <c r="O22" s="921"/>
      <c r="U22" s="326"/>
      <c r="V22" s="326"/>
      <c r="W22" s="326"/>
      <c r="X22" s="326"/>
      <c r="Z22"/>
    </row>
    <row r="23" spans="2:28" s="113" customFormat="1" ht="19" customHeight="1" x14ac:dyDescent="0.35">
      <c r="B23" s="123"/>
      <c r="C23" s="238"/>
      <c r="D23" s="852"/>
      <c r="E23" s="852"/>
      <c r="F23" s="852"/>
      <c r="G23" s="852"/>
      <c r="H23" s="852"/>
      <c r="I23" s="852"/>
      <c r="J23" s="766"/>
      <c r="K23" s="766"/>
      <c r="M23" s="767"/>
      <c r="N23" s="767"/>
      <c r="O23" s="767"/>
      <c r="U23" s="326"/>
      <c r="V23" s="326"/>
      <c r="W23" s="326"/>
      <c r="X23" s="326"/>
      <c r="Z23"/>
    </row>
    <row r="24" spans="2:28" s="113" customFormat="1" ht="19" customHeight="1" x14ac:dyDescent="0.35">
      <c r="B24" s="123"/>
      <c r="C24" s="238"/>
      <c r="D24" s="912" t="s">
        <v>123</v>
      </c>
      <c r="E24" s="912"/>
      <c r="F24" s="912"/>
      <c r="G24" s="852"/>
      <c r="H24" s="852"/>
      <c r="I24" s="852"/>
      <c r="J24" s="766"/>
      <c r="K24" s="766"/>
      <c r="M24" s="767"/>
      <c r="N24" s="767"/>
      <c r="O24" s="767"/>
      <c r="U24" s="326"/>
      <c r="V24" s="326"/>
      <c r="W24" s="326"/>
      <c r="X24" s="326"/>
      <c r="Z24"/>
    </row>
    <row r="25" spans="2:28" s="138" customFormat="1" ht="51" customHeight="1" x14ac:dyDescent="0.35">
      <c r="B25" s="112"/>
      <c r="C25" s="233"/>
      <c r="D25" s="853" t="s">
        <v>124</v>
      </c>
      <c r="E25" s="191"/>
      <c r="F25" s="914" t="s">
        <v>125</v>
      </c>
      <c r="G25" s="914"/>
      <c r="H25" s="676"/>
      <c r="I25" s="191"/>
      <c r="J25" s="677"/>
      <c r="K25" s="914" t="s">
        <v>126</v>
      </c>
      <c r="L25" s="914"/>
      <c r="M25" s="914"/>
      <c r="N25" s="676"/>
      <c r="O25" s="914" t="s">
        <v>127</v>
      </c>
      <c r="P25" s="914"/>
      <c r="Q25" s="914"/>
      <c r="R25" s="809"/>
      <c r="S25" s="809"/>
      <c r="T25" s="809"/>
      <c r="U25" s="334"/>
      <c r="V25" s="333" t="s">
        <v>128</v>
      </c>
      <c r="W25" s="333"/>
      <c r="X25" s="333" t="s">
        <v>129</v>
      </c>
      <c r="Z25"/>
    </row>
    <row r="26" spans="2:28" s="138" customFormat="1" ht="13" customHeight="1" x14ac:dyDescent="0.35">
      <c r="B26" s="112"/>
      <c r="C26" s="233"/>
      <c r="D26" s="223"/>
      <c r="E26" s="177"/>
      <c r="F26" s="372" t="str">
        <f>IF(ISNUMBER(SEARCH("&gt;",F27)),"Category is selected, please select value","")</f>
        <v/>
      </c>
      <c r="G26" s="178"/>
      <c r="H26" s="178"/>
      <c r="I26" s="674"/>
      <c r="J26" s="179"/>
      <c r="K26" s="428" t="str">
        <f>IF(M27&gt;Q27,"End year cannot be anterior to start year!","")</f>
        <v/>
      </c>
      <c r="L26" s="674"/>
      <c r="M26" s="674"/>
      <c r="N26" s="180"/>
      <c r="O26" s="188"/>
      <c r="P26" s="674"/>
      <c r="Q26" s="674"/>
      <c r="R26" s="674"/>
      <c r="S26" s="674"/>
      <c r="T26" s="674"/>
      <c r="U26" s="334"/>
      <c r="V26" s="333"/>
      <c r="W26" s="333"/>
      <c r="X26" s="333"/>
      <c r="Z26"/>
    </row>
    <row r="27" spans="2:28" s="138" customFormat="1" ht="19.5" customHeight="1" x14ac:dyDescent="0.35">
      <c r="B27" s="112"/>
      <c r="C27" s="233"/>
      <c r="D27" s="855"/>
      <c r="E27" s="427" t="s">
        <v>130</v>
      </c>
      <c r="F27" s="915"/>
      <c r="G27" s="915"/>
      <c r="H27" s="915"/>
      <c r="I27" s="915"/>
      <c r="J27" s="182"/>
      <c r="K27" s="707"/>
      <c r="L27" s="183"/>
      <c r="M27" s="480"/>
      <c r="N27" s="482"/>
      <c r="O27" s="480"/>
      <c r="P27" s="482"/>
      <c r="Q27" s="480"/>
      <c r="R27" s="862"/>
      <c r="S27" s="862"/>
      <c r="T27" s="177"/>
      <c r="U27" s="334"/>
      <c r="V27" s="333" t="str">
        <f>IF(D27="ENABLING",CONCATENATE(F27,W27),"")</f>
        <v/>
      </c>
      <c r="W27" s="333" t="s">
        <v>131</v>
      </c>
      <c r="X27" s="333" t="str">
        <f>IF(D27="BIOPHYSICAL",CONCATENATE(F27,Y27),"")</f>
        <v/>
      </c>
      <c r="Y27" s="138" t="s">
        <v>131</v>
      </c>
      <c r="Z27" s="686" t="str">
        <f>CONCATENATE(K27,"/",M27)</f>
        <v>/</v>
      </c>
      <c r="AA27" s="138" t="str">
        <f>CONCATENATE(O27,"/",Q27)</f>
        <v>/</v>
      </c>
      <c r="AB27" s="487"/>
    </row>
    <row r="28" spans="2:28" s="138" customFormat="1" ht="13" customHeight="1" x14ac:dyDescent="0.35">
      <c r="B28" s="112"/>
      <c r="C28" s="233"/>
      <c r="D28" s="230"/>
      <c r="E28" s="427"/>
      <c r="F28" s="372" t="str">
        <f>IF(ISNUMBER(SEARCH("&gt;",F29)),"Category is selected, please select value","")</f>
        <v/>
      </c>
      <c r="G28" s="184"/>
      <c r="H28" s="184"/>
      <c r="I28" s="185"/>
      <c r="J28" s="186"/>
      <c r="K28" s="481" t="str">
        <f>IF(M29&gt;Q29,"End year cannot be anterior to start year!","")</f>
        <v/>
      </c>
      <c r="L28" s="187"/>
      <c r="M28" s="483"/>
      <c r="N28" s="482"/>
      <c r="O28" s="484"/>
      <c r="P28" s="482"/>
      <c r="Q28" s="483"/>
      <c r="R28" s="862"/>
      <c r="S28" s="862"/>
      <c r="T28" s="862"/>
      <c r="U28" s="334"/>
      <c r="V28" s="333"/>
      <c r="W28" s="333"/>
      <c r="X28" s="333"/>
      <c r="Z28" s="686"/>
    </row>
    <row r="29" spans="2:28" s="138" customFormat="1" ht="19.5" customHeight="1" x14ac:dyDescent="0.35">
      <c r="B29" s="112"/>
      <c r="C29" s="233"/>
      <c r="D29" s="855"/>
      <c r="E29" s="427" t="s">
        <v>132</v>
      </c>
      <c r="F29" s="915"/>
      <c r="G29" s="915"/>
      <c r="H29" s="915"/>
      <c r="I29" s="915"/>
      <c r="J29" s="182"/>
      <c r="K29" s="480"/>
      <c r="L29" s="183"/>
      <c r="M29" s="480"/>
      <c r="N29" s="482"/>
      <c r="O29" s="480"/>
      <c r="P29" s="482"/>
      <c r="Q29" s="480"/>
      <c r="R29" s="862"/>
      <c r="S29" s="862"/>
      <c r="T29" s="862"/>
      <c r="U29" s="334"/>
      <c r="V29" s="333" t="str">
        <f>IF(D29="ENABLING",CONCATENATE(F29,W29),"")</f>
        <v/>
      </c>
      <c r="W29" s="333" t="s">
        <v>131</v>
      </c>
      <c r="X29" s="333" t="str">
        <f>IF(D29="BIOPHYSICAL",CONCATENATE(F29,Y29),"")</f>
        <v/>
      </c>
      <c r="Y29" s="138" t="s">
        <v>131</v>
      </c>
      <c r="Z29" s="686" t="str">
        <f>CONCATENATE(K29,"/",M29)</f>
        <v>/</v>
      </c>
      <c r="AA29" s="138" t="str">
        <f>CONCATENATE(O29,"/ ",Q29)</f>
        <v xml:space="preserve">/ </v>
      </c>
      <c r="AB29" s="487"/>
    </row>
    <row r="30" spans="2:28" s="138" customFormat="1" ht="13" customHeight="1" x14ac:dyDescent="0.35">
      <c r="B30" s="112"/>
      <c r="C30" s="233"/>
      <c r="D30" s="230" t="str">
        <f>IF(G30=1,"Category is selected, please select intervention"," ")</f>
        <v xml:space="preserve"> </v>
      </c>
      <c r="E30" s="427"/>
      <c r="F30" s="372" t="str">
        <f>IF(ISNUMBER(SEARCH("&gt;",F31)),"Category is selected, please select value","")</f>
        <v/>
      </c>
      <c r="G30" s="184"/>
      <c r="H30" s="184"/>
      <c r="I30" s="185"/>
      <c r="J30" s="186"/>
      <c r="K30" s="481" t="str">
        <f>IF(M31&gt;Q31,"End year cannot be anterior to start year!","")</f>
        <v/>
      </c>
      <c r="L30" s="189"/>
      <c r="M30" s="485"/>
      <c r="N30" s="486"/>
      <c r="O30" s="484"/>
      <c r="P30" s="486"/>
      <c r="Q30" s="485"/>
      <c r="R30" s="862"/>
      <c r="S30" s="862"/>
      <c r="T30" s="862"/>
      <c r="U30" s="334"/>
      <c r="V30" s="333"/>
      <c r="W30" s="333"/>
      <c r="X30" s="333"/>
      <c r="Z30" s="686"/>
    </row>
    <row r="31" spans="2:28" s="138" customFormat="1" ht="19.5" customHeight="1" x14ac:dyDescent="0.35">
      <c r="B31" s="112"/>
      <c r="C31" s="233"/>
      <c r="D31" s="855"/>
      <c r="E31" s="427" t="s">
        <v>133</v>
      </c>
      <c r="F31" s="915"/>
      <c r="G31" s="915"/>
      <c r="H31" s="915"/>
      <c r="I31" s="915"/>
      <c r="J31" s="182"/>
      <c r="K31" s="480"/>
      <c r="L31" s="190"/>
      <c r="M31" s="480"/>
      <c r="N31" s="486"/>
      <c r="O31" s="480"/>
      <c r="P31" s="486"/>
      <c r="Q31" s="480"/>
      <c r="R31" s="862"/>
      <c r="S31" s="862"/>
      <c r="T31" s="862"/>
      <c r="U31" s="334"/>
      <c r="V31" s="333" t="str">
        <f>IF(D31="ENABLING",CONCATENATE(F31,W31),"")</f>
        <v/>
      </c>
      <c r="W31" s="333" t="s">
        <v>131</v>
      </c>
      <c r="X31" s="333" t="str">
        <f>IF(D31="BIOPHYSICAL",CONCATENATE(F31,Y31),"")</f>
        <v/>
      </c>
      <c r="Y31" s="138" t="s">
        <v>131</v>
      </c>
      <c r="Z31" s="686" t="str">
        <f>CONCATENATE(K31,"/",M31)</f>
        <v>/</v>
      </c>
      <c r="AA31" s="138" t="str">
        <f>CONCATENATE(O31,"/ ",Q31)</f>
        <v xml:space="preserve">/ </v>
      </c>
    </row>
    <row r="32" spans="2:28" s="138" customFormat="1" ht="13" customHeight="1" x14ac:dyDescent="0.35">
      <c r="B32" s="112"/>
      <c r="C32" s="233"/>
      <c r="D32" s="230"/>
      <c r="E32" s="427"/>
      <c r="F32" s="372" t="str">
        <f>IF(ISNUMBER(SEARCH("&gt;",F33)),"Category is selected, please select value","")</f>
        <v/>
      </c>
      <c r="G32" s="184"/>
      <c r="H32" s="184"/>
      <c r="I32" s="185"/>
      <c r="J32" s="186"/>
      <c r="K32" s="481" t="str">
        <f>IF(M33&gt;Q33,"End year cannot be anterior to start year!","")</f>
        <v/>
      </c>
      <c r="L32" s="187"/>
      <c r="M32" s="483"/>
      <c r="N32" s="482"/>
      <c r="O32" s="484"/>
      <c r="P32" s="482"/>
      <c r="Q32" s="483"/>
      <c r="R32" s="862"/>
      <c r="S32" s="862"/>
      <c r="T32" s="862"/>
      <c r="U32" s="334"/>
      <c r="V32" s="333"/>
      <c r="W32" s="333"/>
      <c r="X32" s="333"/>
      <c r="Z32" s="686"/>
    </row>
    <row r="33" spans="1:29" s="138" customFormat="1" ht="19.5" customHeight="1" x14ac:dyDescent="0.35">
      <c r="B33" s="112"/>
      <c r="C33" s="233"/>
      <c r="D33" s="855"/>
      <c r="E33" s="427" t="s">
        <v>134</v>
      </c>
      <c r="F33" s="915"/>
      <c r="G33" s="915"/>
      <c r="H33" s="915"/>
      <c r="I33" s="915"/>
      <c r="J33" s="182"/>
      <c r="K33" s="480"/>
      <c r="L33" s="183"/>
      <c r="M33" s="480"/>
      <c r="N33" s="482"/>
      <c r="O33" s="480"/>
      <c r="P33" s="482"/>
      <c r="Q33" s="480"/>
      <c r="R33" s="862"/>
      <c r="S33" s="862"/>
      <c r="T33" s="862"/>
      <c r="U33" s="334"/>
      <c r="V33" s="333" t="str">
        <f>IF(D33="ENABLING",CONCATENATE(F33,W33),"")</f>
        <v/>
      </c>
      <c r="W33" s="333" t="s">
        <v>131</v>
      </c>
      <c r="X33" s="333" t="str">
        <f>IF(D33="BIOPHYSICAL",CONCATENATE(F33,Y33),"")</f>
        <v/>
      </c>
      <c r="Y33" s="138" t="s">
        <v>131</v>
      </c>
      <c r="Z33" s="686" t="str">
        <f>CONCATENATE(K33,"/",M33)</f>
        <v>/</v>
      </c>
      <c r="AA33" s="138" t="str">
        <f>CONCATENATE(O33,"/",Q33)</f>
        <v>/</v>
      </c>
    </row>
    <row r="34" spans="1:29" s="138" customFormat="1" ht="13" customHeight="1" x14ac:dyDescent="0.35">
      <c r="B34" s="112"/>
      <c r="C34" s="233"/>
      <c r="D34" s="230" t="str">
        <f>IF(G34=1,"Category is selected, please select intervention"," ")</f>
        <v xml:space="preserve"> </v>
      </c>
      <c r="E34" s="427"/>
      <c r="F34" s="372" t="str">
        <f>IF(ISNUMBER(SEARCH("&gt;",F35)),"Category is selected, please select value","")</f>
        <v/>
      </c>
      <c r="G34" s="184"/>
      <c r="H34" s="184"/>
      <c r="I34" s="185"/>
      <c r="J34" s="186"/>
      <c r="K34" s="481" t="str">
        <f>IF(M35&gt;Q35,"End year cannot be anterior to start year!","")</f>
        <v/>
      </c>
      <c r="L34" s="189"/>
      <c r="M34" s="485"/>
      <c r="N34" s="486"/>
      <c r="O34" s="484"/>
      <c r="P34" s="486"/>
      <c r="Q34" s="485"/>
      <c r="R34" s="862"/>
      <c r="S34" s="862"/>
      <c r="T34" s="862"/>
      <c r="U34" s="334"/>
      <c r="V34" s="333"/>
      <c r="W34" s="333"/>
      <c r="X34" s="333"/>
      <c r="Z34" s="686"/>
    </row>
    <row r="35" spans="1:29" s="138" customFormat="1" ht="19.5" customHeight="1" x14ac:dyDescent="0.35">
      <c r="B35" s="112"/>
      <c r="C35" s="233"/>
      <c r="D35" s="855"/>
      <c r="E35" s="427" t="s">
        <v>64</v>
      </c>
      <c r="F35" s="915"/>
      <c r="G35" s="915"/>
      <c r="H35" s="915"/>
      <c r="I35" s="915"/>
      <c r="J35" s="182"/>
      <c r="K35" s="480"/>
      <c r="L35" s="190"/>
      <c r="M35" s="480"/>
      <c r="N35" s="486"/>
      <c r="O35" s="480"/>
      <c r="P35" s="486"/>
      <c r="Q35" s="480"/>
      <c r="R35" s="862"/>
      <c r="S35" s="862"/>
      <c r="T35" s="862"/>
      <c r="U35" s="334"/>
      <c r="V35" s="333" t="str">
        <f>IF(D35="ENABLING",CONCATENATE(F35,W35),"")</f>
        <v/>
      </c>
      <c r="W35" s="333" t="s">
        <v>131</v>
      </c>
      <c r="X35" s="333" t="str">
        <f>IF(D35="BIOPHYSICAL",CONCATENATE(F35,Y35),"")</f>
        <v/>
      </c>
      <c r="Y35" s="138" t="s">
        <v>131</v>
      </c>
      <c r="Z35" s="686" t="str">
        <f>CONCATENATE(K35,"/",M35)</f>
        <v>/</v>
      </c>
      <c r="AA35" s="138" t="str">
        <f>CONCATENATE(O35,"/",Q35)</f>
        <v>/</v>
      </c>
    </row>
    <row r="36" spans="1:29" s="138" customFormat="1" ht="15.5" x14ac:dyDescent="0.35">
      <c r="B36" s="112"/>
      <c r="C36" s="233"/>
      <c r="D36" s="230"/>
      <c r="E36" s="177"/>
      <c r="F36" s="372" t="str">
        <f>IF(ISNUMBER(SEARCH("&gt;",F37)),"Category is selected, please select value","")</f>
        <v/>
      </c>
      <c r="G36" s="184"/>
      <c r="H36" s="184"/>
      <c r="I36" s="185" t="str">
        <f>IF(J36=1,"Category is selected, please select intervention"," ")</f>
        <v xml:space="preserve"> </v>
      </c>
      <c r="J36" s="186"/>
      <c r="K36" s="481" t="str">
        <f>IF(M37&gt;Q37,"End year cannot be anterior to start year!","")</f>
        <v/>
      </c>
      <c r="L36" s="189"/>
      <c r="M36" s="485"/>
      <c r="N36" s="486"/>
      <c r="O36" s="484"/>
      <c r="P36" s="486"/>
      <c r="Q36" s="485"/>
      <c r="R36" s="862"/>
      <c r="S36" s="862"/>
      <c r="T36" s="862"/>
      <c r="U36" s="334"/>
      <c r="V36" s="333"/>
      <c r="W36" s="333"/>
      <c r="X36" s="333"/>
      <c r="Z36" s="686"/>
      <c r="AA36"/>
      <c r="AB36"/>
      <c r="AC36"/>
    </row>
    <row r="37" spans="1:29" s="138" customFormat="1" ht="19.5" customHeight="1" x14ac:dyDescent="0.35">
      <c r="B37" s="112"/>
      <c r="C37" s="233"/>
      <c r="D37" s="855"/>
      <c r="E37" s="427" t="s">
        <v>135</v>
      </c>
      <c r="F37" s="915"/>
      <c r="G37" s="915"/>
      <c r="H37" s="915"/>
      <c r="I37" s="915"/>
      <c r="J37" s="182"/>
      <c r="K37" s="480"/>
      <c r="L37" s="190"/>
      <c r="M37" s="480"/>
      <c r="N37" s="486"/>
      <c r="O37" s="480"/>
      <c r="P37" s="486"/>
      <c r="Q37" s="480"/>
      <c r="R37" s="862"/>
      <c r="S37" s="862"/>
      <c r="T37" s="862"/>
      <c r="U37" s="334"/>
      <c r="V37" s="333" t="str">
        <f>IF(D37="ENABLING",CONCATENATE(F37,W37),"")</f>
        <v/>
      </c>
      <c r="W37" s="333" t="s">
        <v>131</v>
      </c>
      <c r="X37" s="333" t="str">
        <f>IF(D37="BIOPHYSICAL",CONCATENATE(F37,Y37),"")</f>
        <v/>
      </c>
      <c r="Y37" s="138" t="s">
        <v>131</v>
      </c>
      <c r="Z37" s="686" t="str">
        <f>CONCATENATE(K37,"/",M37)</f>
        <v>/</v>
      </c>
      <c r="AA37" s="138" t="str">
        <f>CONCATENATE(O37,"/",Q37)</f>
        <v>/</v>
      </c>
      <c r="AB37"/>
      <c r="AC37"/>
    </row>
    <row r="38" spans="1:29" s="138" customFormat="1" ht="16" customHeight="1" x14ac:dyDescent="0.35">
      <c r="B38" s="112"/>
      <c r="C38" s="233"/>
      <c r="D38" s="144"/>
      <c r="E38" s="177"/>
      <c r="F38" s="191"/>
      <c r="G38" s="184"/>
      <c r="H38" s="184"/>
      <c r="I38" s="192"/>
      <c r="J38" s="193"/>
      <c r="K38" s="194"/>
      <c r="L38" s="190"/>
      <c r="M38" s="194"/>
      <c r="N38" s="190"/>
      <c r="O38" s="194"/>
      <c r="P38" s="190"/>
      <c r="Q38" s="194"/>
      <c r="R38" s="862"/>
      <c r="S38" s="862"/>
      <c r="T38" s="862"/>
      <c r="U38" s="334"/>
      <c r="V38" s="333"/>
      <c r="W38" s="333"/>
      <c r="X38" s="333"/>
      <c r="Z38"/>
      <c r="AA38"/>
      <c r="AB38"/>
      <c r="AC38"/>
    </row>
    <row r="39" spans="1:29" s="138" customFormat="1" ht="13" customHeight="1" x14ac:dyDescent="0.35">
      <c r="B39" s="112"/>
      <c r="C39" s="233"/>
      <c r="D39" s="952" t="s">
        <v>136</v>
      </c>
      <c r="E39" s="177"/>
      <c r="F39" s="878"/>
      <c r="G39" s="878"/>
      <c r="H39" s="878"/>
      <c r="I39" s="878"/>
      <c r="J39" s="878"/>
      <c r="K39" s="878"/>
      <c r="L39" s="878"/>
      <c r="M39" s="878"/>
      <c r="N39" s="878"/>
      <c r="O39" s="878"/>
      <c r="P39" s="878"/>
      <c r="Q39" s="878"/>
      <c r="R39" s="862"/>
      <c r="S39" s="862"/>
      <c r="T39" s="862"/>
      <c r="U39" s="334"/>
      <c r="V39" s="335" t="s">
        <v>137</v>
      </c>
      <c r="W39" s="333"/>
      <c r="X39" s="335" t="s">
        <v>138</v>
      </c>
      <c r="Z39"/>
      <c r="AA39"/>
      <c r="AB39"/>
      <c r="AC39"/>
    </row>
    <row r="40" spans="1:29" s="138" customFormat="1" ht="31" customHeight="1" x14ac:dyDescent="0.35">
      <c r="B40" s="112"/>
      <c r="C40" s="233"/>
      <c r="D40" s="952"/>
      <c r="E40" s="177"/>
      <c r="F40" s="878"/>
      <c r="G40" s="878"/>
      <c r="H40" s="878"/>
      <c r="I40" s="878"/>
      <c r="J40" s="878"/>
      <c r="K40" s="878"/>
      <c r="L40" s="878"/>
      <c r="M40" s="878"/>
      <c r="N40" s="878"/>
      <c r="O40" s="878"/>
      <c r="P40" s="878"/>
      <c r="Q40" s="878"/>
      <c r="R40" s="862"/>
      <c r="S40" s="862"/>
      <c r="T40" s="862"/>
      <c r="U40" s="334"/>
      <c r="V40" s="336" t="str">
        <f>CONCATENATE(V27,V29,V31,V33,V35,V37)</f>
        <v/>
      </c>
      <c r="W40" s="336"/>
      <c r="X40" s="336" t="str">
        <f>CONCATENATE(X27,X29,X31,X33,X35,X37)</f>
        <v/>
      </c>
      <c r="Z40"/>
      <c r="AA40"/>
      <c r="AB40"/>
      <c r="AC40"/>
    </row>
    <row r="41" spans="1:29" s="138" customFormat="1" ht="13" customHeight="1" x14ac:dyDescent="0.35">
      <c r="B41" s="112"/>
      <c r="C41" s="233"/>
      <c r="D41" s="224"/>
      <c r="E41" s="183"/>
      <c r="F41" s="878"/>
      <c r="G41" s="878"/>
      <c r="H41" s="878"/>
      <c r="I41" s="878"/>
      <c r="J41" s="878"/>
      <c r="K41" s="878"/>
      <c r="L41" s="878"/>
      <c r="M41" s="878"/>
      <c r="N41" s="878"/>
      <c r="O41" s="878"/>
      <c r="P41" s="878"/>
      <c r="Q41" s="878"/>
      <c r="R41" s="862"/>
      <c r="S41" s="862"/>
      <c r="T41" s="862"/>
      <c r="U41" s="337" t="s">
        <v>139</v>
      </c>
      <c r="V41" s="338" t="str">
        <f>SUBSTITUTE(V40,"       "," ")</f>
        <v/>
      </c>
      <c r="W41" s="337" t="s">
        <v>139</v>
      </c>
      <c r="X41" s="338" t="str">
        <f>SUBSTITUTE(X40,"       "," ")</f>
        <v/>
      </c>
      <c r="Z41"/>
      <c r="AA41"/>
      <c r="AB41"/>
      <c r="AC41"/>
    </row>
    <row r="42" spans="1:29" s="138" customFormat="1" ht="15.5" x14ac:dyDescent="0.35">
      <c r="B42" s="112"/>
      <c r="C42" s="239"/>
      <c r="D42" s="225"/>
      <c r="E42" s="183"/>
      <c r="F42" s="878"/>
      <c r="G42" s="878"/>
      <c r="H42" s="878"/>
      <c r="I42" s="878"/>
      <c r="J42" s="878"/>
      <c r="K42" s="878"/>
      <c r="L42" s="878"/>
      <c r="M42" s="878"/>
      <c r="N42" s="878"/>
      <c r="O42" s="878"/>
      <c r="P42" s="878"/>
      <c r="Q42" s="878"/>
      <c r="R42" s="862"/>
      <c r="S42" s="862"/>
      <c r="T42" s="862"/>
      <c r="U42" s="334"/>
      <c r="V42" s="333"/>
      <c r="W42" s="333"/>
      <c r="X42" s="333"/>
      <c r="Z42"/>
      <c r="AA42"/>
      <c r="AB42"/>
      <c r="AC42"/>
    </row>
    <row r="43" spans="1:29" s="129" customFormat="1" ht="20.25" customHeight="1" thickBot="1" x14ac:dyDescent="0.4">
      <c r="B43" s="130"/>
      <c r="C43" s="237"/>
      <c r="D43" s="221"/>
      <c r="E43" s="131"/>
      <c r="F43" s="132"/>
      <c r="G43" s="132"/>
      <c r="H43" s="132"/>
      <c r="I43" s="132"/>
      <c r="K43" s="134"/>
      <c r="M43" s="134"/>
      <c r="O43" s="134"/>
      <c r="Q43" s="134"/>
      <c r="R43" s="862"/>
      <c r="S43" s="862"/>
      <c r="T43" s="862"/>
      <c r="U43" s="331"/>
      <c r="V43" s="331"/>
      <c r="W43" s="331"/>
      <c r="X43" s="331"/>
      <c r="Z43"/>
      <c r="AA43"/>
      <c r="AB43"/>
      <c r="AC43"/>
    </row>
    <row r="44" spans="1:29" s="166" customFormat="1" ht="36" customHeight="1" thickTop="1" x14ac:dyDescent="0.35">
      <c r="A44" s="135"/>
      <c r="B44" s="123" t="s">
        <v>5</v>
      </c>
      <c r="C44" s="236" t="s">
        <v>15</v>
      </c>
      <c r="D44" s="124" t="s">
        <v>140</v>
      </c>
      <c r="E44" s="124"/>
      <c r="F44" s="135"/>
      <c r="G44" s="149"/>
      <c r="H44" s="149"/>
      <c r="I44" s="135"/>
      <c r="J44" s="135"/>
      <c r="K44" s="135"/>
      <c r="L44" s="135"/>
      <c r="M44" s="135"/>
      <c r="N44" s="135"/>
      <c r="O44" s="135"/>
      <c r="P44" s="135"/>
      <c r="Q44" s="135"/>
      <c r="R44" s="135"/>
      <c r="S44" s="135"/>
      <c r="T44" s="135"/>
      <c r="U44" s="339"/>
      <c r="V44" s="339"/>
      <c r="W44" s="339"/>
      <c r="X44" s="339"/>
      <c r="Z44"/>
      <c r="AA44"/>
      <c r="AB44"/>
      <c r="AC44"/>
    </row>
    <row r="45" spans="1:29" s="248" customFormat="1" ht="109" customHeight="1" x14ac:dyDescent="0.35">
      <c r="A45" s="138"/>
      <c r="B45" s="115"/>
      <c r="C45" s="241"/>
      <c r="D45" s="902" t="s">
        <v>141</v>
      </c>
      <c r="E45" s="902"/>
      <c r="F45" s="902"/>
      <c r="G45" s="902"/>
      <c r="H45" s="902"/>
      <c r="I45" s="902"/>
      <c r="J45" s="902"/>
      <c r="K45" s="902"/>
      <c r="L45" s="902"/>
      <c r="M45" s="902"/>
      <c r="N45" s="138"/>
      <c r="O45" s="143"/>
      <c r="P45" s="138"/>
      <c r="Q45" s="143"/>
      <c r="R45" s="143"/>
      <c r="S45" s="143"/>
      <c r="T45" s="138"/>
      <c r="U45" s="339"/>
      <c r="V45" s="339"/>
      <c r="W45" s="339"/>
      <c r="X45" s="339"/>
      <c r="Z45"/>
      <c r="AA45"/>
      <c r="AB45"/>
      <c r="AC45"/>
    </row>
    <row r="46" spans="1:29" s="129" customFormat="1" ht="12" customHeight="1" thickBot="1" x14ac:dyDescent="0.4">
      <c r="A46" s="138"/>
      <c r="B46" s="115"/>
      <c r="C46" s="241"/>
      <c r="D46" s="848"/>
      <c r="E46" s="848"/>
      <c r="F46" s="294" t="s">
        <v>24</v>
      </c>
      <c r="G46" s="848"/>
      <c r="H46" s="293"/>
      <c r="I46" s="141"/>
      <c r="J46" s="135"/>
      <c r="K46" s="135"/>
      <c r="L46" s="135"/>
      <c r="M46" s="135"/>
      <c r="N46" s="138"/>
      <c r="O46" s="143"/>
      <c r="P46" s="138"/>
      <c r="Q46" s="143"/>
      <c r="R46" s="143"/>
      <c r="S46" s="143"/>
      <c r="T46" s="138"/>
      <c r="U46" s="331"/>
      <c r="V46" s="331"/>
      <c r="W46" s="331"/>
      <c r="X46" s="331"/>
      <c r="Z46"/>
      <c r="AA46"/>
      <c r="AB46"/>
      <c r="AC46"/>
    </row>
    <row r="47" spans="1:29" s="166" customFormat="1" ht="19.5" customHeight="1" thickTop="1" x14ac:dyDescent="0.35">
      <c r="A47" s="138"/>
      <c r="B47" s="115"/>
      <c r="C47" s="241"/>
      <c r="D47" s="844"/>
      <c r="E47" s="848"/>
      <c r="F47" s="903"/>
      <c r="G47" s="904"/>
      <c r="H47" s="904"/>
      <c r="I47" s="904"/>
      <c r="J47" s="904"/>
      <c r="K47" s="904"/>
      <c r="L47" s="904"/>
      <c r="M47" s="905"/>
      <c r="N47" s="138"/>
      <c r="O47" s="143"/>
      <c r="P47" s="138"/>
      <c r="Q47" s="143"/>
      <c r="R47" s="143"/>
      <c r="S47" s="143"/>
      <c r="T47" s="138"/>
      <c r="U47" s="339"/>
      <c r="V47" s="339"/>
      <c r="W47" s="339"/>
      <c r="X47" s="339"/>
      <c r="Z47"/>
      <c r="AA47"/>
      <c r="AB47"/>
      <c r="AC47"/>
    </row>
    <row r="48" spans="1:29" s="166" customFormat="1" ht="19.5" customHeight="1" x14ac:dyDescent="0.35">
      <c r="A48" s="138"/>
      <c r="B48" s="115"/>
      <c r="C48" s="241"/>
      <c r="D48" s="848"/>
      <c r="E48" s="848"/>
      <c r="F48" s="906"/>
      <c r="G48" s="907"/>
      <c r="H48" s="907"/>
      <c r="I48" s="907"/>
      <c r="J48" s="907"/>
      <c r="K48" s="907"/>
      <c r="L48" s="907"/>
      <c r="M48" s="908"/>
      <c r="N48" s="138"/>
      <c r="O48" s="143"/>
      <c r="P48" s="138"/>
      <c r="Q48" s="143"/>
      <c r="R48" s="143"/>
      <c r="S48" s="143"/>
      <c r="T48" s="138"/>
      <c r="U48" s="339"/>
      <c r="V48" s="339"/>
      <c r="W48" s="339"/>
      <c r="X48" s="339"/>
      <c r="Z48"/>
      <c r="AA48"/>
      <c r="AB48"/>
      <c r="AC48"/>
    </row>
    <row r="49" spans="1:29" s="135" customFormat="1" ht="19.5" customHeight="1" x14ac:dyDescent="0.35">
      <c r="A49" s="138"/>
      <c r="B49" s="115"/>
      <c r="C49" s="241"/>
      <c r="D49" s="138"/>
      <c r="E49" s="119"/>
      <c r="F49" s="909"/>
      <c r="G49" s="910"/>
      <c r="H49" s="910"/>
      <c r="I49" s="910"/>
      <c r="J49" s="910"/>
      <c r="K49" s="910"/>
      <c r="L49" s="910"/>
      <c r="M49" s="911"/>
      <c r="N49" s="138"/>
      <c r="O49" s="143"/>
      <c r="P49" s="138"/>
      <c r="Q49" s="143"/>
      <c r="R49" s="143"/>
      <c r="S49" s="143"/>
      <c r="T49" s="138"/>
      <c r="U49" s="340"/>
      <c r="V49" s="340"/>
      <c r="W49" s="340"/>
      <c r="X49" s="340"/>
      <c r="Z49"/>
      <c r="AA49"/>
      <c r="AB49"/>
      <c r="AC49"/>
    </row>
    <row r="50" spans="1:29" s="129" customFormat="1" ht="20.25" customHeight="1" thickBot="1" x14ac:dyDescent="0.4">
      <c r="B50" s="120"/>
      <c r="C50" s="246"/>
      <c r="D50" s="206"/>
      <c r="E50" s="207"/>
      <c r="F50" s="209"/>
      <c r="G50" s="209"/>
      <c r="H50" s="209"/>
      <c r="I50" s="209"/>
      <c r="K50" s="134"/>
      <c r="M50" s="134"/>
      <c r="O50" s="134"/>
      <c r="Q50" s="134"/>
      <c r="R50" s="134"/>
      <c r="S50" s="134"/>
      <c r="U50" s="331"/>
      <c r="V50" s="331"/>
      <c r="W50" s="331"/>
      <c r="X50" s="331"/>
      <c r="Z50"/>
      <c r="AA50"/>
      <c r="AB50"/>
      <c r="AC50"/>
    </row>
    <row r="51" spans="1:29" s="97" customFormat="1" ht="36" customHeight="1" thickTop="1" x14ac:dyDescent="0.35">
      <c r="A51" s="211"/>
      <c r="B51" s="172"/>
      <c r="C51" s="242" t="s">
        <v>142</v>
      </c>
      <c r="D51" s="353" t="s">
        <v>143</v>
      </c>
      <c r="E51" s="171"/>
      <c r="F51" s="214"/>
      <c r="G51" s="215"/>
      <c r="H51" s="215"/>
      <c r="I51" s="215"/>
      <c r="J51" s="211"/>
      <c r="K51" s="212"/>
      <c r="L51" s="211"/>
      <c r="M51" s="212"/>
      <c r="N51" s="211"/>
      <c r="O51" s="212"/>
      <c r="P51" s="211"/>
      <c r="Q51" s="212"/>
      <c r="R51" s="212"/>
      <c r="S51" s="212"/>
      <c r="T51" s="211"/>
      <c r="U51" s="341"/>
      <c r="V51" s="341"/>
      <c r="W51" s="341"/>
      <c r="X51" s="341"/>
      <c r="Y51" s="96"/>
      <c r="Z51"/>
      <c r="AA51"/>
      <c r="AB51"/>
      <c r="AC51"/>
    </row>
    <row r="52" spans="1:29" s="99" customFormat="1" ht="36" customHeight="1" x14ac:dyDescent="0.35">
      <c r="A52" s="138"/>
      <c r="B52" s="768" t="s">
        <v>5</v>
      </c>
      <c r="C52" s="241" t="s">
        <v>17</v>
      </c>
      <c r="D52" s="154" t="s">
        <v>144</v>
      </c>
      <c r="E52" s="119"/>
      <c r="F52" s="141"/>
      <c r="G52" s="198"/>
      <c r="H52" s="198"/>
      <c r="I52" s="198"/>
      <c r="J52" s="138"/>
      <c r="K52" s="143"/>
      <c r="L52" s="138"/>
      <c r="M52" s="143"/>
      <c r="N52" s="138"/>
      <c r="O52" s="143"/>
      <c r="P52" s="138"/>
      <c r="Q52" s="143"/>
      <c r="R52" s="143"/>
      <c r="S52" s="143"/>
      <c r="T52" s="138"/>
      <c r="U52" s="342"/>
      <c r="V52" s="342"/>
      <c r="W52" s="342"/>
      <c r="X52" s="342"/>
      <c r="Y52" s="98"/>
      <c r="Z52"/>
      <c r="AA52"/>
      <c r="AB52"/>
      <c r="AC52"/>
    </row>
    <row r="53" spans="1:29" s="159" customFormat="1" ht="204" customHeight="1" x14ac:dyDescent="0.35">
      <c r="A53" s="191"/>
      <c r="B53" s="369"/>
      <c r="C53" s="370"/>
      <c r="D53" s="885" t="s">
        <v>145</v>
      </c>
      <c r="E53" s="885"/>
      <c r="F53" s="885"/>
      <c r="G53" s="885"/>
      <c r="H53" s="885"/>
      <c r="I53" s="885"/>
      <c r="J53" s="885"/>
      <c r="K53" s="885"/>
      <c r="L53" s="885"/>
      <c r="M53" s="885"/>
      <c r="N53" s="885"/>
      <c r="O53" s="885"/>
      <c r="P53" s="191"/>
      <c r="Q53" s="191"/>
      <c r="R53" s="191"/>
      <c r="S53" s="191"/>
      <c r="T53" s="191"/>
      <c r="U53" s="343" t="str">
        <f>CONCATENATE(U54,W54,S57,U57,S58,U58,S60)</f>
        <v xml:space="preserve">; ; ; </v>
      </c>
      <c r="V53" s="343"/>
      <c r="W53" s="343"/>
      <c r="X53" s="328"/>
      <c r="Y53" s="158"/>
      <c r="Z53"/>
      <c r="AA53"/>
      <c r="AB53"/>
      <c r="AC53"/>
    </row>
    <row r="54" spans="1:29" s="159" customFormat="1" ht="18" customHeight="1" x14ac:dyDescent="0.35">
      <c r="A54" s="138"/>
      <c r="B54" s="115"/>
      <c r="C54" s="651"/>
      <c r="D54" s="832" t="s">
        <v>146</v>
      </c>
      <c r="E54" s="769"/>
      <c r="F54" s="785" t="s">
        <v>147</v>
      </c>
      <c r="G54" s="834"/>
      <c r="H54" s="769"/>
      <c r="I54" s="769"/>
      <c r="J54" s="769"/>
      <c r="K54" s="769"/>
      <c r="L54" s="769"/>
      <c r="M54" s="769"/>
      <c r="N54" s="783"/>
      <c r="O54" s="862"/>
      <c r="P54" s="652"/>
      <c r="Q54" s="652"/>
      <c r="R54" s="652"/>
      <c r="S54" s="652"/>
      <c r="T54" s="652"/>
      <c r="U54" s="344" t="str">
        <f>IF(G297="X",D297,"")</f>
        <v/>
      </c>
      <c r="V54" s="343"/>
      <c r="W54" s="343" t="s">
        <v>52</v>
      </c>
      <c r="X54" s="328"/>
      <c r="Y54" s="158"/>
      <c r="Z54"/>
      <c r="AA54"/>
      <c r="AB54"/>
      <c r="AC54"/>
    </row>
    <row r="55" spans="1:29" s="119" customFormat="1" ht="19.5" customHeight="1" x14ac:dyDescent="0.35">
      <c r="A55" s="138"/>
      <c r="B55" s="115"/>
      <c r="C55" s="651"/>
      <c r="D55" s="811"/>
      <c r="E55" s="811"/>
      <c r="H55" s="811"/>
      <c r="I55" s="811"/>
      <c r="J55" s="811"/>
      <c r="K55" s="812"/>
      <c r="L55" s="813"/>
      <c r="M55" s="652"/>
      <c r="N55" s="652"/>
      <c r="O55" s="652"/>
      <c r="P55" s="652"/>
      <c r="Q55" s="652"/>
      <c r="R55" s="799"/>
      <c r="S55" s="799"/>
      <c r="T55" s="799"/>
      <c r="W55" s="80"/>
      <c r="X55" s="80"/>
      <c r="Y55" s="80"/>
      <c r="Z55" s="80"/>
    </row>
    <row r="56" spans="1:29" s="119" customFormat="1" ht="19.5" customHeight="1" x14ac:dyDescent="0.35">
      <c r="A56" s="138"/>
      <c r="B56" s="115"/>
      <c r="C56" s="379" t="s">
        <v>148</v>
      </c>
      <c r="D56" s="830" t="s">
        <v>149</v>
      </c>
      <c r="E56" s="811"/>
      <c r="H56" s="811"/>
      <c r="I56" s="811"/>
      <c r="J56" s="811"/>
      <c r="K56" s="812"/>
      <c r="L56" s="813"/>
      <c r="M56" s="652"/>
      <c r="N56" s="652"/>
      <c r="O56" s="652"/>
      <c r="P56" s="652"/>
      <c r="Q56" s="652"/>
      <c r="R56" s="799"/>
      <c r="S56" s="799"/>
      <c r="T56" s="799"/>
      <c r="W56" s="80"/>
      <c r="X56" s="80"/>
      <c r="Y56" s="80"/>
      <c r="Z56" s="80"/>
    </row>
    <row r="57" spans="1:29" s="159" customFormat="1" ht="41.15" customHeight="1" x14ac:dyDescent="0.35">
      <c r="A57" s="138"/>
      <c r="B57" s="115"/>
      <c r="C57" s="862"/>
      <c r="D57" s="831" t="s">
        <v>150</v>
      </c>
      <c r="E57" s="862"/>
      <c r="F57" s="783" t="s">
        <v>151</v>
      </c>
      <c r="G57" s="862"/>
      <c r="H57" s="888" t="s">
        <v>152</v>
      </c>
      <c r="I57" s="888"/>
      <c r="J57" s="119"/>
      <c r="K57" s="849" t="s">
        <v>153</v>
      </c>
      <c r="L57" s="862"/>
      <c r="M57" s="828" t="s">
        <v>154</v>
      </c>
      <c r="N57" s="862"/>
      <c r="O57" s="712" t="s">
        <v>155</v>
      </c>
      <c r="P57" s="663"/>
      <c r="Q57" s="862"/>
      <c r="R57" s="958"/>
      <c r="S57" s="958"/>
      <c r="T57" s="862"/>
      <c r="U57" s="343" t="s">
        <v>52</v>
      </c>
      <c r="V57" s="328"/>
      <c r="W57" s="158"/>
      <c r="X57"/>
      <c r="Y57"/>
      <c r="Z57"/>
      <c r="AA57"/>
    </row>
    <row r="58" spans="1:29" s="159" customFormat="1" ht="19.5" customHeight="1" x14ac:dyDescent="0.35">
      <c r="A58" s="138"/>
      <c r="B58" s="115"/>
      <c r="C58" s="662" t="s">
        <v>59</v>
      </c>
      <c r="D58" s="855"/>
      <c r="E58" s="862"/>
      <c r="F58" s="711"/>
      <c r="G58" s="862"/>
      <c r="H58" s="886"/>
      <c r="I58" s="887"/>
      <c r="J58" s="119"/>
      <c r="K58" s="855"/>
      <c r="L58" s="862"/>
      <c r="M58" s="829"/>
      <c r="N58" s="924">
        <f>K58*M58</f>
        <v>0</v>
      </c>
      <c r="O58" s="924"/>
      <c r="P58" s="119"/>
      <c r="Q58" s="854">
        <f>$G$54</f>
        <v>0</v>
      </c>
      <c r="R58" s="956"/>
      <c r="S58" s="956"/>
      <c r="T58" s="862"/>
      <c r="U58" s="343" t="s">
        <v>52</v>
      </c>
      <c r="V58" s="328"/>
      <c r="W58" s="158"/>
      <c r="X58"/>
      <c r="Y58"/>
      <c r="Z58"/>
      <c r="AA58"/>
    </row>
    <row r="59" spans="1:29" s="475" customFormat="1" ht="11.15" customHeight="1" x14ac:dyDescent="0.35">
      <c r="A59" s="166"/>
      <c r="B59" s="472"/>
      <c r="C59" s="801"/>
      <c r="D59" s="802"/>
      <c r="E59" s="803"/>
      <c r="F59" s="862"/>
      <c r="G59" s="862"/>
      <c r="H59" s="804"/>
      <c r="K59" s="804"/>
      <c r="L59" s="862"/>
      <c r="N59" s="803"/>
      <c r="O59" s="796"/>
      <c r="Q59" s="854"/>
      <c r="R59" s="957"/>
      <c r="S59" s="957"/>
      <c r="T59" s="803"/>
      <c r="U59" s="805"/>
      <c r="X59" s="806"/>
      <c r="Y59" s="806"/>
      <c r="Z59" s="806"/>
      <c r="AA59" s="806"/>
    </row>
    <row r="60" spans="1:29" s="159" customFormat="1" ht="19.5" customHeight="1" x14ac:dyDescent="0.35">
      <c r="A60" s="138"/>
      <c r="B60" s="115"/>
      <c r="C60" s="662" t="s">
        <v>60</v>
      </c>
      <c r="D60" s="855"/>
      <c r="E60" s="862"/>
      <c r="F60" s="711"/>
      <c r="G60" s="862"/>
      <c r="H60" s="886"/>
      <c r="I60" s="887"/>
      <c r="J60" s="119"/>
      <c r="K60" s="855"/>
      <c r="L60" s="862"/>
      <c r="M60" s="829"/>
      <c r="N60" s="923">
        <f>K60*M60</f>
        <v>0</v>
      </c>
      <c r="O60" s="923"/>
      <c r="P60" s="119"/>
      <c r="Q60" s="854">
        <f>$G$54</f>
        <v>0</v>
      </c>
      <c r="R60" s="956"/>
      <c r="S60" s="956"/>
      <c r="T60" s="862"/>
      <c r="U60" s="343"/>
      <c r="V60" s="328"/>
      <c r="W60" s="158"/>
      <c r="X60"/>
      <c r="Y60"/>
      <c r="Z60"/>
      <c r="AA60"/>
    </row>
    <row r="61" spans="1:29" s="475" customFormat="1" ht="11.15" customHeight="1" x14ac:dyDescent="0.35">
      <c r="A61" s="166"/>
      <c r="B61" s="472"/>
      <c r="C61" s="801"/>
      <c r="D61" s="802"/>
      <c r="E61" s="803"/>
      <c r="F61" s="862"/>
      <c r="G61" s="862"/>
      <c r="H61" s="804"/>
      <c r="K61" s="804"/>
      <c r="L61" s="862"/>
      <c r="N61" s="803"/>
      <c r="O61" s="660"/>
      <c r="Q61" s="854"/>
      <c r="R61" s="957"/>
      <c r="S61" s="957"/>
      <c r="T61" s="803"/>
      <c r="U61" s="805"/>
      <c r="X61" s="806"/>
      <c r="Y61" s="806"/>
      <c r="Z61" s="806"/>
      <c r="AA61" s="806"/>
    </row>
    <row r="62" spans="1:29" s="159" customFormat="1" ht="19.5" customHeight="1" x14ac:dyDescent="0.35">
      <c r="A62" s="138"/>
      <c r="B62" s="115"/>
      <c r="C62" s="662" t="s">
        <v>61</v>
      </c>
      <c r="D62" s="855"/>
      <c r="E62" s="862"/>
      <c r="F62" s="711"/>
      <c r="G62" s="862"/>
      <c r="H62" s="886"/>
      <c r="I62" s="887"/>
      <c r="J62" s="119"/>
      <c r="K62" s="855"/>
      <c r="L62" s="862"/>
      <c r="M62" s="829"/>
      <c r="N62" s="923">
        <f>K62*M62</f>
        <v>0</v>
      </c>
      <c r="O62" s="923"/>
      <c r="P62" s="119"/>
      <c r="Q62" s="854">
        <f>$G$54</f>
        <v>0</v>
      </c>
      <c r="R62" s="956"/>
      <c r="S62" s="956"/>
      <c r="T62" s="862"/>
      <c r="U62" s="343"/>
      <c r="V62" s="328"/>
      <c r="W62" s="158"/>
      <c r="X62"/>
      <c r="Y62"/>
      <c r="Z62"/>
      <c r="AA62"/>
    </row>
    <row r="63" spans="1:29" s="475" customFormat="1" ht="11.15" customHeight="1" x14ac:dyDescent="0.35">
      <c r="A63" s="166"/>
      <c r="B63" s="472"/>
      <c r="C63" s="801"/>
      <c r="D63" s="802"/>
      <c r="E63" s="803"/>
      <c r="F63" s="862"/>
      <c r="G63" s="862"/>
      <c r="H63" s="804"/>
      <c r="K63" s="804"/>
      <c r="L63" s="862"/>
      <c r="N63" s="803"/>
      <c r="O63" s="660"/>
      <c r="Q63" s="854"/>
      <c r="R63" s="957"/>
      <c r="S63" s="957"/>
      <c r="T63" s="803"/>
      <c r="U63" s="805"/>
      <c r="X63" s="806"/>
      <c r="Y63" s="806"/>
      <c r="Z63" s="806"/>
      <c r="AA63" s="806"/>
    </row>
    <row r="64" spans="1:29" s="159" customFormat="1" ht="19.5" customHeight="1" x14ac:dyDescent="0.35">
      <c r="A64" s="138"/>
      <c r="B64" s="115"/>
      <c r="C64" s="662" t="s">
        <v>62</v>
      </c>
      <c r="D64" s="855"/>
      <c r="E64" s="862"/>
      <c r="F64" s="711"/>
      <c r="G64" s="862"/>
      <c r="H64" s="886"/>
      <c r="I64" s="887"/>
      <c r="J64" s="119"/>
      <c r="K64" s="855"/>
      <c r="L64" s="862"/>
      <c r="M64" s="829"/>
      <c r="N64" s="923">
        <f>K64*M64</f>
        <v>0</v>
      </c>
      <c r="O64" s="923"/>
      <c r="P64" s="119"/>
      <c r="Q64" s="854">
        <f>$G$54</f>
        <v>0</v>
      </c>
      <c r="R64" s="956"/>
      <c r="S64" s="956"/>
      <c r="T64" s="862"/>
      <c r="U64" s="343" t="s">
        <v>52</v>
      </c>
      <c r="V64" s="328"/>
      <c r="W64" s="158"/>
      <c r="X64"/>
      <c r="Y64"/>
      <c r="Z64"/>
      <c r="AA64"/>
    </row>
    <row r="65" spans="1:32" s="475" customFormat="1" ht="11.15" customHeight="1" x14ac:dyDescent="0.35">
      <c r="A65" s="166"/>
      <c r="B65" s="472"/>
      <c r="C65" s="801"/>
      <c r="D65" s="802"/>
      <c r="E65" s="803"/>
      <c r="F65" s="783"/>
      <c r="G65" s="862"/>
      <c r="H65" s="804"/>
      <c r="K65" s="804"/>
      <c r="L65" s="862"/>
      <c r="N65" s="803"/>
      <c r="O65" s="660"/>
      <c r="Q65" s="854"/>
      <c r="R65" s="957"/>
      <c r="S65" s="957"/>
      <c r="T65" s="803"/>
      <c r="U65" s="805"/>
      <c r="X65" s="806"/>
      <c r="Y65" s="806"/>
      <c r="Z65" s="806"/>
      <c r="AA65" s="806"/>
    </row>
    <row r="66" spans="1:32" s="159" customFormat="1" ht="19.5" customHeight="1" x14ac:dyDescent="0.35">
      <c r="A66" s="138"/>
      <c r="B66" s="115"/>
      <c r="C66" s="662" t="s">
        <v>64</v>
      </c>
      <c r="D66" s="855"/>
      <c r="E66" s="862"/>
      <c r="F66" s="711"/>
      <c r="G66" s="862"/>
      <c r="H66" s="886"/>
      <c r="I66" s="887"/>
      <c r="J66" s="119"/>
      <c r="K66" s="855"/>
      <c r="L66" s="862"/>
      <c r="M66" s="829"/>
      <c r="N66" s="923">
        <f>K66*M66</f>
        <v>0</v>
      </c>
      <c r="O66" s="923"/>
      <c r="P66" s="119"/>
      <c r="Q66" s="854">
        <f>$G$54</f>
        <v>0</v>
      </c>
      <c r="R66" s="956"/>
      <c r="S66" s="956"/>
      <c r="T66" s="862"/>
      <c r="U66" s="343" t="s">
        <v>52</v>
      </c>
      <c r="V66" s="328"/>
      <c r="W66" s="158"/>
      <c r="X66"/>
      <c r="Y66"/>
      <c r="Z66"/>
      <c r="AA66"/>
    </row>
    <row r="67" spans="1:32" s="119" customFormat="1" ht="24" customHeight="1" x14ac:dyDescent="0.35">
      <c r="A67" s="138"/>
      <c r="B67" s="115"/>
      <c r="C67" s="798"/>
      <c r="D67" s="810" t="s">
        <v>156</v>
      </c>
      <c r="E67" s="799"/>
      <c r="F67" s="862"/>
      <c r="G67" s="862"/>
      <c r="H67" s="808"/>
      <c r="K67" s="808"/>
      <c r="L67" s="862"/>
      <c r="N67" s="799"/>
      <c r="O67" s="799"/>
      <c r="Q67" s="854"/>
      <c r="R67" s="957"/>
      <c r="S67" s="957"/>
      <c r="T67" s="799"/>
      <c r="U67" s="800" t="s">
        <v>52</v>
      </c>
      <c r="X67" s="80"/>
      <c r="Y67" s="80"/>
      <c r="Z67" s="80"/>
      <c r="AA67" s="80"/>
    </row>
    <row r="68" spans="1:32" s="159" customFormat="1" ht="19.5" customHeight="1" x14ac:dyDescent="0.35">
      <c r="A68" s="138"/>
      <c r="B68" s="115"/>
      <c r="C68" s="662" t="s">
        <v>135</v>
      </c>
      <c r="D68" s="855"/>
      <c r="E68" s="862"/>
      <c r="F68" s="711"/>
      <c r="G68" s="862"/>
      <c r="H68" s="886"/>
      <c r="I68" s="887"/>
      <c r="J68" s="119"/>
      <c r="K68" s="855"/>
      <c r="L68" s="862"/>
      <c r="M68" s="829"/>
      <c r="N68" s="923">
        <f>K68*M68</f>
        <v>0</v>
      </c>
      <c r="O68" s="923"/>
      <c r="P68" s="119"/>
      <c r="Q68" s="854">
        <f>$G$54</f>
        <v>0</v>
      </c>
      <c r="R68" s="956"/>
      <c r="S68" s="956"/>
      <c r="T68" s="862"/>
      <c r="U68" s="343" t="s">
        <v>52</v>
      </c>
      <c r="V68" s="328"/>
      <c r="W68" s="158"/>
      <c r="X68"/>
      <c r="Y68"/>
      <c r="Z68"/>
      <c r="AA68"/>
    </row>
    <row r="69" spans="1:32" s="475" customFormat="1" ht="11.15" customHeight="1" x14ac:dyDescent="0.35">
      <c r="A69" s="166"/>
      <c r="B69" s="472"/>
      <c r="C69" s="801"/>
      <c r="D69" s="807"/>
      <c r="E69" s="803"/>
      <c r="F69" s="862"/>
      <c r="G69" s="862"/>
      <c r="H69" s="804"/>
      <c r="K69" s="804"/>
      <c r="L69" s="862"/>
      <c r="N69" s="803"/>
      <c r="O69" s="660"/>
      <c r="Q69" s="854"/>
      <c r="R69" s="957"/>
      <c r="S69" s="957"/>
      <c r="T69" s="803"/>
      <c r="U69" s="805"/>
      <c r="X69" s="806"/>
      <c r="Y69" s="806"/>
      <c r="Z69" s="806"/>
      <c r="AA69" s="806"/>
    </row>
    <row r="70" spans="1:32" s="159" customFormat="1" ht="19.5" customHeight="1" x14ac:dyDescent="0.35">
      <c r="A70" s="138"/>
      <c r="B70" s="115"/>
      <c r="C70" s="662" t="s">
        <v>157</v>
      </c>
      <c r="D70" s="855"/>
      <c r="E70" s="862"/>
      <c r="F70" s="711"/>
      <c r="G70" s="862"/>
      <c r="H70" s="886"/>
      <c r="I70" s="887"/>
      <c r="J70" s="119"/>
      <c r="K70" s="855"/>
      <c r="L70" s="862"/>
      <c r="M70" s="829"/>
      <c r="N70" s="923">
        <f>K70*M70</f>
        <v>0</v>
      </c>
      <c r="O70" s="923"/>
      <c r="P70" s="119"/>
      <c r="Q70" s="854">
        <f>$G$54</f>
        <v>0</v>
      </c>
      <c r="R70" s="956"/>
      <c r="S70" s="956"/>
      <c r="T70" s="862"/>
      <c r="U70" s="343" t="s">
        <v>52</v>
      </c>
      <c r="V70" s="328"/>
      <c r="W70" s="158"/>
      <c r="X70"/>
      <c r="Y70"/>
      <c r="Z70"/>
      <c r="AA70"/>
    </row>
    <row r="71" spans="1:32" s="159" customFormat="1" ht="18.649999999999999" customHeight="1" x14ac:dyDescent="0.35">
      <c r="A71" s="862"/>
      <c r="B71" s="862"/>
      <c r="C71" s="862"/>
      <c r="D71" s="862"/>
      <c r="E71" s="862"/>
      <c r="F71" s="862"/>
      <c r="G71" s="862"/>
      <c r="H71" s="862"/>
      <c r="I71" s="862"/>
      <c r="J71" s="862"/>
      <c r="K71" s="862"/>
      <c r="L71" s="862"/>
      <c r="M71" s="862"/>
      <c r="N71" s="862"/>
      <c r="O71" s="862"/>
      <c r="P71" s="862"/>
      <c r="Q71" s="862"/>
      <c r="R71" s="862"/>
      <c r="S71" s="862"/>
      <c r="T71" s="862"/>
      <c r="U71" s="344" t="str">
        <f>IF(G307="X",D307,"")</f>
        <v/>
      </c>
      <c r="V71" s="343"/>
      <c r="W71" s="343"/>
      <c r="X71" s="328"/>
      <c r="Y71" s="158"/>
      <c r="Z71"/>
      <c r="AA71"/>
      <c r="AB71"/>
      <c r="AC71"/>
    </row>
    <row r="72" spans="1:32" s="129" customFormat="1" ht="25" customHeight="1" thickBot="1" x14ac:dyDescent="0.4">
      <c r="A72" s="138"/>
      <c r="B72" s="115"/>
      <c r="C72" s="382"/>
      <c r="D72" s="938" t="s">
        <v>158</v>
      </c>
      <c r="E72" s="938"/>
      <c r="F72" s="938"/>
      <c r="G72" s="938"/>
      <c r="H72" s="938"/>
      <c r="I72" s="938"/>
      <c r="J72" s="862"/>
      <c r="K72" s="862"/>
      <c r="L72" s="862"/>
      <c r="M72" s="862"/>
      <c r="N72" s="862"/>
      <c r="O72" s="862"/>
      <c r="P72" s="862"/>
      <c r="Q72" s="862"/>
      <c r="R72" s="862"/>
      <c r="S72" s="862"/>
      <c r="T72" s="380"/>
      <c r="U72" s="331"/>
      <c r="V72" s="331"/>
      <c r="W72" s="331"/>
      <c r="X72" s="331"/>
      <c r="Z72"/>
      <c r="AA72"/>
      <c r="AB72"/>
      <c r="AC72"/>
    </row>
    <row r="73" spans="1:32" s="97" customFormat="1" ht="53.15" customHeight="1" thickTop="1" x14ac:dyDescent="0.35">
      <c r="A73" s="138"/>
      <c r="B73" s="115"/>
      <c r="C73" s="382"/>
      <c r="D73" s="865"/>
      <c r="E73" s="899"/>
      <c r="F73" s="899"/>
      <c r="G73" s="899"/>
      <c r="H73" s="899"/>
      <c r="I73" s="899"/>
      <c r="J73" s="899"/>
      <c r="K73" s="899"/>
      <c r="L73" s="899"/>
      <c r="M73" s="899"/>
      <c r="N73" s="899"/>
      <c r="O73" s="899"/>
      <c r="P73" s="899"/>
      <c r="Q73" s="866"/>
      <c r="R73" s="862"/>
      <c r="S73" s="862"/>
      <c r="T73" s="380"/>
      <c r="U73" s="341"/>
      <c r="V73" s="341"/>
      <c r="W73" s="341"/>
      <c r="X73" s="341"/>
      <c r="Y73" s="96"/>
      <c r="Z73"/>
      <c r="AA73"/>
      <c r="AB73"/>
      <c r="AC73"/>
    </row>
    <row r="74" spans="1:32" s="159" customFormat="1" ht="82" customHeight="1" x14ac:dyDescent="0.35">
      <c r="A74" s="862"/>
      <c r="B74" s="862"/>
      <c r="C74" s="862"/>
      <c r="D74" s="885" t="s">
        <v>159</v>
      </c>
      <c r="E74" s="885"/>
      <c r="F74" s="885"/>
      <c r="G74" s="885"/>
      <c r="H74" s="885"/>
      <c r="I74" s="885"/>
      <c r="J74" s="885"/>
      <c r="K74" s="885"/>
      <c r="L74" s="885"/>
      <c r="M74" s="885"/>
      <c r="N74" s="862"/>
      <c r="O74" s="862"/>
      <c r="P74" s="862"/>
      <c r="Q74" s="862"/>
      <c r="R74" s="889" t="s">
        <v>160</v>
      </c>
      <c r="S74" s="889"/>
      <c r="T74" s="862"/>
      <c r="U74" s="344"/>
      <c r="V74" s="343"/>
      <c r="W74" s="343"/>
      <c r="X74" s="328"/>
      <c r="Y74" s="158"/>
      <c r="Z74"/>
      <c r="AA74"/>
      <c r="AB74"/>
      <c r="AC74"/>
    </row>
    <row r="75" spans="1:32" s="159" customFormat="1" ht="28" customHeight="1" x14ac:dyDescent="0.35">
      <c r="A75" s="862"/>
      <c r="B75" s="862"/>
      <c r="C75" s="862"/>
      <c r="D75" s="849" t="s">
        <v>161</v>
      </c>
      <c r="E75" s="896"/>
      <c r="F75" s="896"/>
      <c r="G75" s="888" t="s">
        <v>162</v>
      </c>
      <c r="H75" s="888"/>
      <c r="I75" s="862"/>
      <c r="J75" s="888" t="s">
        <v>163</v>
      </c>
      <c r="K75" s="888"/>
      <c r="L75" s="119"/>
      <c r="M75" s="889" t="s">
        <v>164</v>
      </c>
      <c r="N75" s="889"/>
      <c r="O75" s="862"/>
      <c r="P75" s="862"/>
      <c r="Q75" s="862"/>
      <c r="R75" s="889"/>
      <c r="S75" s="889"/>
      <c r="T75" s="862"/>
      <c r="U75" s="862"/>
      <c r="V75" s="862"/>
      <c r="W75" s="862"/>
      <c r="X75" s="344"/>
      <c r="Y75" s="343"/>
      <c r="Z75" s="343"/>
      <c r="AA75" s="328"/>
      <c r="AB75" s="158"/>
      <c r="AC75"/>
      <c r="AD75"/>
      <c r="AE75"/>
      <c r="AF75"/>
    </row>
    <row r="76" spans="1:32" s="159" customFormat="1" ht="19.5" customHeight="1" x14ac:dyDescent="0.35">
      <c r="A76" s="862"/>
      <c r="B76" s="862"/>
      <c r="C76" s="662" t="s">
        <v>59</v>
      </c>
      <c r="D76" s="862">
        <f>$D58</f>
        <v>0</v>
      </c>
      <c r="E76" s="862"/>
      <c r="F76" s="862"/>
      <c r="G76" s="886"/>
      <c r="H76" s="887"/>
      <c r="I76" s="862"/>
      <c r="J76" s="886"/>
      <c r="K76" s="887"/>
      <c r="L76" s="119"/>
      <c r="M76" s="900">
        <f>N58*(1+(J76/100))-N58</f>
        <v>0</v>
      </c>
      <c r="N76" s="900"/>
      <c r="O76" s="854">
        <f t="shared" ref="O76:O82" si="0">$G$54</f>
        <v>0</v>
      </c>
      <c r="P76" s="862"/>
      <c r="Q76" s="862"/>
      <c r="R76" s="868"/>
      <c r="S76" s="868"/>
      <c r="T76" s="862"/>
      <c r="U76" s="862"/>
      <c r="V76" s="862"/>
      <c r="W76" s="862"/>
      <c r="X76" s="344"/>
      <c r="Y76" s="343"/>
      <c r="Z76" s="343"/>
      <c r="AA76" s="328"/>
      <c r="AB76" s="158"/>
      <c r="AC76"/>
      <c r="AD76"/>
      <c r="AE76"/>
      <c r="AF76"/>
    </row>
    <row r="77" spans="1:32" s="159" customFormat="1" ht="19.5" customHeight="1" x14ac:dyDescent="0.35">
      <c r="A77" s="862"/>
      <c r="B77" s="862"/>
      <c r="C77" s="662" t="s">
        <v>60</v>
      </c>
      <c r="D77" s="862">
        <f>$D60</f>
        <v>0</v>
      </c>
      <c r="E77" s="862"/>
      <c r="F77" s="862"/>
      <c r="G77" s="886"/>
      <c r="H77" s="887"/>
      <c r="I77" s="862"/>
      <c r="J77" s="886"/>
      <c r="K77" s="887"/>
      <c r="L77" s="119"/>
      <c r="M77" s="900">
        <f>N60*(1+(J77/100))-N60</f>
        <v>0</v>
      </c>
      <c r="N77" s="900"/>
      <c r="O77" s="854">
        <f t="shared" si="0"/>
        <v>0</v>
      </c>
      <c r="P77" s="862"/>
      <c r="Q77" s="862"/>
      <c r="R77" s="868"/>
      <c r="S77" s="868"/>
      <c r="T77" s="862"/>
      <c r="U77" s="862"/>
      <c r="V77" s="862"/>
      <c r="W77" s="862"/>
      <c r="X77" s="344"/>
      <c r="Y77" s="343"/>
      <c r="Z77" s="343"/>
      <c r="AA77" s="328"/>
      <c r="AB77" s="158"/>
      <c r="AC77"/>
      <c r="AD77"/>
      <c r="AE77"/>
      <c r="AF77"/>
    </row>
    <row r="78" spans="1:32" s="159" customFormat="1" ht="19.5" customHeight="1" x14ac:dyDescent="0.35">
      <c r="A78" s="862"/>
      <c r="B78" s="862"/>
      <c r="C78" s="662" t="s">
        <v>61</v>
      </c>
      <c r="D78" s="862">
        <f>$D62</f>
        <v>0</v>
      </c>
      <c r="E78" s="862"/>
      <c r="F78" s="862"/>
      <c r="G78" s="886"/>
      <c r="H78" s="887"/>
      <c r="I78" s="862"/>
      <c r="J78" s="886"/>
      <c r="K78" s="887"/>
      <c r="L78" s="119"/>
      <c r="M78" s="900">
        <f>N62*(1+(J78/100))-N62</f>
        <v>0</v>
      </c>
      <c r="N78" s="900"/>
      <c r="O78" s="854">
        <f t="shared" si="0"/>
        <v>0</v>
      </c>
      <c r="P78" s="862"/>
      <c r="Q78" s="862"/>
      <c r="R78" s="868"/>
      <c r="S78" s="868"/>
      <c r="T78" s="862"/>
      <c r="U78" s="862"/>
      <c r="V78" s="862"/>
      <c r="W78" s="862"/>
      <c r="X78" s="344"/>
      <c r="Y78" s="343"/>
      <c r="Z78" s="343"/>
      <c r="AA78" s="328"/>
      <c r="AB78" s="158"/>
      <c r="AC78"/>
      <c r="AD78"/>
      <c r="AE78"/>
      <c r="AF78"/>
    </row>
    <row r="79" spans="1:32" s="159" customFormat="1" ht="19.5" customHeight="1" x14ac:dyDescent="0.35">
      <c r="A79" s="862"/>
      <c r="B79" s="862"/>
      <c r="C79" s="662" t="s">
        <v>62</v>
      </c>
      <c r="D79" s="862">
        <f>$D64</f>
        <v>0</v>
      </c>
      <c r="E79" s="862"/>
      <c r="F79" s="862"/>
      <c r="G79" s="886"/>
      <c r="H79" s="887"/>
      <c r="I79" s="862"/>
      <c r="J79" s="886"/>
      <c r="K79" s="887"/>
      <c r="L79" s="119"/>
      <c r="M79" s="900">
        <f>N64*(1+(J79/100))-N64</f>
        <v>0</v>
      </c>
      <c r="N79" s="900"/>
      <c r="O79" s="854">
        <f t="shared" si="0"/>
        <v>0</v>
      </c>
      <c r="P79" s="862"/>
      <c r="Q79" s="862"/>
      <c r="R79" s="868"/>
      <c r="S79" s="868"/>
      <c r="T79" s="862"/>
      <c r="U79" s="862"/>
      <c r="V79" s="862"/>
      <c r="W79" s="862"/>
      <c r="X79" s="344"/>
      <c r="Y79" s="343"/>
      <c r="Z79" s="343"/>
      <c r="AA79" s="328"/>
      <c r="AB79" s="158"/>
      <c r="AC79"/>
      <c r="AD79"/>
      <c r="AE79"/>
      <c r="AF79"/>
    </row>
    <row r="80" spans="1:32" s="159" customFormat="1" ht="19.5" customHeight="1" x14ac:dyDescent="0.35">
      <c r="A80" s="862"/>
      <c r="B80" s="862"/>
      <c r="C80" s="662" t="s">
        <v>64</v>
      </c>
      <c r="D80" s="862">
        <f>$D66</f>
        <v>0</v>
      </c>
      <c r="E80" s="862"/>
      <c r="F80" s="862"/>
      <c r="G80" s="886"/>
      <c r="H80" s="887"/>
      <c r="I80" s="862"/>
      <c r="J80" s="886"/>
      <c r="K80" s="887"/>
      <c r="L80" s="119"/>
      <c r="M80" s="900">
        <f>N66*(1+(J80/100))-N66</f>
        <v>0</v>
      </c>
      <c r="N80" s="900"/>
      <c r="O80" s="854">
        <f t="shared" si="0"/>
        <v>0</v>
      </c>
      <c r="P80" s="862"/>
      <c r="Q80" s="862"/>
      <c r="R80" s="868"/>
      <c r="S80" s="868"/>
      <c r="T80" s="862"/>
      <c r="U80" s="862"/>
      <c r="V80" s="862"/>
      <c r="W80" s="862"/>
      <c r="X80" s="344"/>
      <c r="Y80" s="343"/>
      <c r="Z80" s="343"/>
      <c r="AA80" s="328"/>
      <c r="AB80" s="158"/>
      <c r="AC80"/>
      <c r="AD80"/>
      <c r="AE80"/>
      <c r="AF80"/>
    </row>
    <row r="81" spans="1:32" s="159" customFormat="1" ht="19.5" customHeight="1" x14ac:dyDescent="0.35">
      <c r="A81" s="862"/>
      <c r="B81" s="862"/>
      <c r="C81" s="662" t="s">
        <v>135</v>
      </c>
      <c r="D81" s="794">
        <f>$D68</f>
        <v>0</v>
      </c>
      <c r="E81" s="862"/>
      <c r="F81" s="862"/>
      <c r="G81" s="886"/>
      <c r="H81" s="887"/>
      <c r="I81" s="862"/>
      <c r="J81" s="886"/>
      <c r="K81" s="887"/>
      <c r="L81" s="119"/>
      <c r="M81" s="900">
        <f>N68*(1+(J81/100))-N68</f>
        <v>0</v>
      </c>
      <c r="N81" s="900"/>
      <c r="O81" s="854">
        <f t="shared" si="0"/>
        <v>0</v>
      </c>
      <c r="P81" s="862"/>
      <c r="Q81" s="862"/>
      <c r="R81" s="868"/>
      <c r="S81" s="868"/>
      <c r="T81" s="862"/>
      <c r="U81" s="862"/>
      <c r="V81" s="862"/>
      <c r="W81" s="862"/>
      <c r="X81" s="344"/>
      <c r="Y81" s="343"/>
      <c r="Z81" s="343"/>
      <c r="AA81" s="328"/>
      <c r="AB81" s="158"/>
      <c r="AC81"/>
      <c r="AD81"/>
      <c r="AE81"/>
      <c r="AF81"/>
    </row>
    <row r="82" spans="1:32" s="159" customFormat="1" ht="19.5" customHeight="1" x14ac:dyDescent="0.35">
      <c r="A82" s="862"/>
      <c r="B82" s="862"/>
      <c r="C82" s="662" t="s">
        <v>157</v>
      </c>
      <c r="D82" s="794">
        <f>$D70</f>
        <v>0</v>
      </c>
      <c r="E82" s="862"/>
      <c r="F82" s="862"/>
      <c r="G82" s="886"/>
      <c r="H82" s="887"/>
      <c r="I82" s="862"/>
      <c r="J82" s="886"/>
      <c r="K82" s="887"/>
      <c r="L82" s="119"/>
      <c r="M82" s="900">
        <f>N70*(1+(J82/100))-N70</f>
        <v>0</v>
      </c>
      <c r="N82" s="900"/>
      <c r="O82" s="854">
        <f t="shared" si="0"/>
        <v>0</v>
      </c>
      <c r="P82" s="862"/>
      <c r="Q82" s="862"/>
      <c r="R82" s="868"/>
      <c r="S82" s="868"/>
      <c r="T82" s="862"/>
      <c r="U82" s="862"/>
      <c r="V82" s="862"/>
      <c r="W82" s="862"/>
      <c r="X82" s="344"/>
      <c r="Y82" s="343"/>
      <c r="Z82" s="343"/>
      <c r="AA82" s="328"/>
      <c r="AB82" s="158"/>
      <c r="AC82"/>
      <c r="AD82"/>
      <c r="AE82"/>
      <c r="AF82"/>
    </row>
    <row r="83" spans="1:32" s="159" customFormat="1" ht="12.75" customHeight="1" x14ac:dyDescent="0.35">
      <c r="A83" s="862"/>
      <c r="B83" s="862"/>
      <c r="C83" s="862"/>
      <c r="D83" s="862"/>
      <c r="E83" s="862"/>
      <c r="F83" s="862"/>
      <c r="G83" s="862"/>
      <c r="H83" s="862"/>
      <c r="I83" s="862"/>
      <c r="J83" s="862"/>
      <c r="K83" s="862"/>
      <c r="L83" s="799"/>
      <c r="M83" s="862"/>
      <c r="N83" s="862"/>
      <c r="O83" s="862"/>
      <c r="P83" s="862"/>
      <c r="Q83" s="862"/>
      <c r="R83" s="862"/>
      <c r="S83" s="862"/>
      <c r="T83" s="862"/>
      <c r="U83" s="344"/>
      <c r="V83" s="343"/>
      <c r="W83" s="343"/>
      <c r="X83" s="328"/>
      <c r="Y83" s="158"/>
      <c r="Z83"/>
      <c r="AA83"/>
      <c r="AB83"/>
      <c r="AC83"/>
    </row>
    <row r="84" spans="1:32" s="129" customFormat="1" ht="14.25" customHeight="1" thickBot="1" x14ac:dyDescent="0.4">
      <c r="A84" s="138"/>
      <c r="B84" s="115"/>
      <c r="C84" s="382"/>
      <c r="D84" s="938" t="s">
        <v>158</v>
      </c>
      <c r="E84" s="938"/>
      <c r="F84" s="938"/>
      <c r="G84" s="938"/>
      <c r="H84" s="938"/>
      <c r="I84" s="938"/>
      <c r="J84" s="862"/>
      <c r="K84" s="862"/>
      <c r="L84" s="799"/>
      <c r="M84" s="862"/>
      <c r="N84" s="862"/>
      <c r="O84" s="862"/>
      <c r="P84" s="862"/>
      <c r="Q84" s="862"/>
      <c r="R84" s="862"/>
      <c r="S84" s="862"/>
      <c r="T84" s="380"/>
      <c r="U84" s="331"/>
      <c r="V84" s="331"/>
      <c r="W84" s="331"/>
      <c r="X84" s="331"/>
      <c r="Z84"/>
      <c r="AA84"/>
      <c r="AB84"/>
      <c r="AC84"/>
    </row>
    <row r="85" spans="1:32" s="97" customFormat="1" ht="36" customHeight="1" thickTop="1" x14ac:dyDescent="0.35">
      <c r="A85" s="138"/>
      <c r="B85" s="115"/>
      <c r="C85" s="382"/>
      <c r="D85" s="865"/>
      <c r="E85" s="899"/>
      <c r="F85" s="899"/>
      <c r="G85" s="899"/>
      <c r="H85" s="899"/>
      <c r="I85" s="899"/>
      <c r="J85" s="899"/>
      <c r="K85" s="899"/>
      <c r="L85" s="899"/>
      <c r="M85" s="899"/>
      <c r="N85" s="899"/>
      <c r="O85" s="899"/>
      <c r="P85" s="899"/>
      <c r="Q85" s="866"/>
      <c r="R85" s="862"/>
      <c r="S85" s="862"/>
      <c r="T85" s="380"/>
      <c r="U85" s="341"/>
      <c r="V85" s="341"/>
      <c r="W85" s="341"/>
      <c r="X85" s="341"/>
      <c r="Y85" s="96"/>
      <c r="Z85"/>
      <c r="AA85"/>
      <c r="AB85"/>
      <c r="AC85"/>
    </row>
    <row r="86" spans="1:32" s="159" customFormat="1" ht="18" customHeight="1" x14ac:dyDescent="0.35">
      <c r="A86" s="138"/>
      <c r="B86" s="115"/>
      <c r="C86" s="382"/>
      <c r="D86" s="653"/>
      <c r="E86" s="653"/>
      <c r="F86" s="654"/>
      <c r="G86" s="862"/>
      <c r="H86" s="862"/>
      <c r="I86" s="862"/>
      <c r="J86" s="862"/>
      <c r="K86" s="862"/>
      <c r="L86" s="862"/>
      <c r="M86" s="862"/>
      <c r="N86" s="862"/>
      <c r="O86" s="862"/>
      <c r="P86" s="862"/>
      <c r="Q86" s="862"/>
      <c r="R86" s="862"/>
      <c r="S86" s="862"/>
      <c r="T86" s="380"/>
      <c r="U86" s="343" t="str">
        <f>CONCATENATE(U109,W109,U110,W110,U111,W111,U112,W112,U113,W113,U114)</f>
        <v xml:space="preserve">; ; ; ; </v>
      </c>
      <c r="V86" s="328"/>
      <c r="W86" s="328"/>
      <c r="X86" s="328"/>
      <c r="Y86" s="158"/>
      <c r="Z86"/>
      <c r="AA86"/>
      <c r="AB86"/>
      <c r="AC86"/>
    </row>
    <row r="87" spans="1:32" s="119" customFormat="1" ht="19.5" customHeight="1" x14ac:dyDescent="0.35">
      <c r="A87" s="138"/>
      <c r="B87" s="115"/>
      <c r="C87" s="379" t="s">
        <v>165</v>
      </c>
      <c r="D87" s="830" t="s">
        <v>166</v>
      </c>
      <c r="E87" s="811"/>
      <c r="H87" s="811"/>
      <c r="I87" s="811"/>
      <c r="J87" s="811"/>
      <c r="K87" s="812"/>
      <c r="L87" s="813"/>
      <c r="M87" s="652"/>
      <c r="N87" s="652"/>
      <c r="O87" s="652"/>
      <c r="P87" s="652"/>
      <c r="Q87" s="652"/>
      <c r="R87" s="799"/>
      <c r="S87" s="799"/>
      <c r="T87" s="799"/>
      <c r="W87" s="80"/>
      <c r="X87" s="80"/>
      <c r="Y87" s="80"/>
      <c r="Z87" s="80"/>
    </row>
    <row r="88" spans="1:32" s="119" customFormat="1" ht="133.5" customHeight="1" x14ac:dyDescent="0.35">
      <c r="A88" s="138"/>
      <c r="B88" s="115"/>
      <c r="C88" s="379"/>
      <c r="D88" s="885" t="s">
        <v>167</v>
      </c>
      <c r="E88" s="885"/>
      <c r="F88" s="885"/>
      <c r="G88" s="885"/>
      <c r="H88" s="885"/>
      <c r="I88" s="885"/>
      <c r="J88" s="885"/>
      <c r="K88" s="885"/>
      <c r="L88" s="885"/>
      <c r="M88" s="885"/>
      <c r="N88" s="885"/>
      <c r="O88" s="885"/>
      <c r="P88" s="885"/>
      <c r="Q88" s="885"/>
      <c r="R88" s="885"/>
      <c r="S88" s="799"/>
      <c r="T88" s="799"/>
      <c r="W88" s="80"/>
      <c r="X88" s="80"/>
      <c r="Y88" s="80"/>
      <c r="Z88" s="80"/>
    </row>
    <row r="89" spans="1:32" s="159" customFormat="1" ht="41.15" customHeight="1" x14ac:dyDescent="0.35">
      <c r="A89" s="138"/>
      <c r="B89" s="115"/>
      <c r="C89" s="862"/>
      <c r="D89" s="831" t="s">
        <v>168</v>
      </c>
      <c r="E89" s="862"/>
      <c r="F89" s="783" t="s">
        <v>151</v>
      </c>
      <c r="G89" s="862"/>
      <c r="H89" s="888" t="s">
        <v>152</v>
      </c>
      <c r="I89" s="888"/>
      <c r="J89" s="119"/>
      <c r="K89" s="849" t="s">
        <v>153</v>
      </c>
      <c r="L89" s="862"/>
      <c r="M89" s="828" t="s">
        <v>154</v>
      </c>
      <c r="N89" s="862"/>
      <c r="O89" s="712" t="s">
        <v>155</v>
      </c>
      <c r="P89" s="663"/>
      <c r="Q89" s="862"/>
      <c r="R89" s="889" t="s">
        <v>169</v>
      </c>
      <c r="S89" s="889"/>
      <c r="T89" s="862"/>
      <c r="U89" s="343" t="s">
        <v>52</v>
      </c>
      <c r="V89" s="328"/>
      <c r="W89" s="158"/>
      <c r="X89"/>
      <c r="Y89"/>
      <c r="Z89"/>
      <c r="AA89"/>
    </row>
    <row r="90" spans="1:32" s="159" customFormat="1" ht="19.5" customHeight="1" x14ac:dyDescent="0.35">
      <c r="A90" s="138"/>
      <c r="B90" s="115"/>
      <c r="C90" s="662" t="s">
        <v>59</v>
      </c>
      <c r="D90" s="855"/>
      <c r="E90" s="862"/>
      <c r="F90" s="711"/>
      <c r="G90" s="862"/>
      <c r="H90" s="886"/>
      <c r="I90" s="887"/>
      <c r="J90" s="119"/>
      <c r="K90" s="855"/>
      <c r="L90" s="862"/>
      <c r="M90" s="829"/>
      <c r="N90" s="924">
        <f>K90*M90</f>
        <v>0</v>
      </c>
      <c r="O90" s="924"/>
      <c r="P90" s="119"/>
      <c r="Q90" s="854">
        <f>$G$54</f>
        <v>0</v>
      </c>
      <c r="R90" s="868"/>
      <c r="S90" s="868"/>
      <c r="T90" s="862"/>
      <c r="U90" s="343" t="s">
        <v>52</v>
      </c>
      <c r="V90" s="328"/>
      <c r="W90" s="158"/>
      <c r="X90"/>
      <c r="Y90"/>
      <c r="Z90"/>
      <c r="AA90"/>
    </row>
    <row r="91" spans="1:32" s="475" customFormat="1" ht="11.15" customHeight="1" x14ac:dyDescent="0.35">
      <c r="A91" s="166"/>
      <c r="B91" s="472"/>
      <c r="C91" s="801"/>
      <c r="D91" s="802"/>
      <c r="E91" s="803"/>
      <c r="F91" s="862"/>
      <c r="G91" s="862"/>
      <c r="H91" s="804"/>
      <c r="K91" s="804"/>
      <c r="L91" s="862"/>
      <c r="N91" s="803"/>
      <c r="O91" s="796"/>
      <c r="Q91" s="854"/>
      <c r="R91" s="896"/>
      <c r="S91" s="896"/>
      <c r="T91" s="803"/>
      <c r="U91" s="805"/>
      <c r="X91" s="806"/>
      <c r="Y91" s="806"/>
      <c r="Z91" s="806"/>
      <c r="AA91" s="806"/>
    </row>
    <row r="92" spans="1:32" s="159" customFormat="1" ht="19.5" customHeight="1" x14ac:dyDescent="0.35">
      <c r="A92" s="138"/>
      <c r="B92" s="115"/>
      <c r="C92" s="662" t="s">
        <v>60</v>
      </c>
      <c r="D92" s="855"/>
      <c r="E92" s="862"/>
      <c r="F92" s="711"/>
      <c r="G92" s="862"/>
      <c r="H92" s="886"/>
      <c r="I92" s="887"/>
      <c r="J92" s="119"/>
      <c r="K92" s="855"/>
      <c r="L92" s="862"/>
      <c r="M92" s="829"/>
      <c r="N92" s="923">
        <f>K92*M92</f>
        <v>0</v>
      </c>
      <c r="O92" s="923"/>
      <c r="P92" s="119"/>
      <c r="Q92" s="854">
        <f>$G$54</f>
        <v>0</v>
      </c>
      <c r="R92" s="868"/>
      <c r="S92" s="868"/>
      <c r="T92" s="862"/>
      <c r="U92" s="343"/>
      <c r="V92" s="328"/>
      <c r="W92" s="158"/>
      <c r="X92"/>
      <c r="Y92"/>
      <c r="Z92"/>
      <c r="AA92"/>
    </row>
    <row r="93" spans="1:32" s="475" customFormat="1" ht="11.15" customHeight="1" x14ac:dyDescent="0.35">
      <c r="A93" s="166"/>
      <c r="B93" s="472"/>
      <c r="C93" s="801"/>
      <c r="D93" s="802"/>
      <c r="E93" s="803"/>
      <c r="F93" s="862"/>
      <c r="G93" s="862"/>
      <c r="H93" s="804"/>
      <c r="K93" s="804"/>
      <c r="L93" s="862"/>
      <c r="N93" s="803"/>
      <c r="O93" s="660"/>
      <c r="Q93" s="854"/>
      <c r="R93" s="896"/>
      <c r="S93" s="896"/>
      <c r="T93" s="803"/>
      <c r="U93" s="805"/>
      <c r="X93" s="806"/>
      <c r="Y93" s="806"/>
      <c r="Z93" s="806"/>
      <c r="AA93" s="806"/>
    </row>
    <row r="94" spans="1:32" s="159" customFormat="1" ht="19.5" customHeight="1" x14ac:dyDescent="0.35">
      <c r="A94" s="138"/>
      <c r="B94" s="115"/>
      <c r="C94" s="662" t="s">
        <v>61</v>
      </c>
      <c r="D94" s="855"/>
      <c r="E94" s="862"/>
      <c r="F94" s="711"/>
      <c r="G94" s="862"/>
      <c r="H94" s="886"/>
      <c r="I94" s="887"/>
      <c r="J94" s="119"/>
      <c r="K94" s="855"/>
      <c r="L94" s="862"/>
      <c r="M94" s="829"/>
      <c r="N94" s="923">
        <f>K94*M94</f>
        <v>0</v>
      </c>
      <c r="O94" s="923"/>
      <c r="P94" s="119"/>
      <c r="Q94" s="854">
        <f>$G$54</f>
        <v>0</v>
      </c>
      <c r="R94" s="868"/>
      <c r="S94" s="868"/>
      <c r="T94" s="862"/>
      <c r="U94" s="343"/>
      <c r="V94" s="328"/>
      <c r="W94" s="158"/>
      <c r="X94"/>
      <c r="Y94"/>
      <c r="Z94"/>
      <c r="AA94"/>
    </row>
    <row r="95" spans="1:32" s="475" customFormat="1" ht="11.15" customHeight="1" x14ac:dyDescent="0.35">
      <c r="A95" s="166"/>
      <c r="B95" s="472"/>
      <c r="C95" s="801"/>
      <c r="D95" s="802"/>
      <c r="E95" s="803"/>
      <c r="F95" s="862"/>
      <c r="G95" s="862"/>
      <c r="H95" s="804"/>
      <c r="K95" s="804"/>
      <c r="L95" s="862"/>
      <c r="N95" s="803"/>
      <c r="O95" s="660"/>
      <c r="Q95" s="854"/>
      <c r="R95" s="896"/>
      <c r="S95" s="896"/>
      <c r="T95" s="803"/>
      <c r="U95" s="805"/>
      <c r="X95" s="806"/>
      <c r="Y95" s="806"/>
      <c r="Z95" s="806"/>
      <c r="AA95" s="806"/>
    </row>
    <row r="96" spans="1:32" s="159" customFormat="1" ht="19.5" customHeight="1" x14ac:dyDescent="0.35">
      <c r="A96" s="138"/>
      <c r="B96" s="115"/>
      <c r="C96" s="662" t="s">
        <v>62</v>
      </c>
      <c r="D96" s="855"/>
      <c r="E96" s="862"/>
      <c r="F96" s="711"/>
      <c r="G96" s="862"/>
      <c r="H96" s="886"/>
      <c r="I96" s="887"/>
      <c r="J96" s="119"/>
      <c r="K96" s="855"/>
      <c r="L96" s="862"/>
      <c r="M96" s="829"/>
      <c r="N96" s="923">
        <f>K96*M96</f>
        <v>0</v>
      </c>
      <c r="O96" s="923"/>
      <c r="P96" s="119"/>
      <c r="Q96" s="854">
        <f>$G$54</f>
        <v>0</v>
      </c>
      <c r="R96" s="868"/>
      <c r="S96" s="868"/>
      <c r="T96" s="862"/>
      <c r="U96" s="343" t="s">
        <v>52</v>
      </c>
      <c r="V96" s="328"/>
      <c r="W96" s="158"/>
      <c r="X96"/>
      <c r="Y96"/>
      <c r="Z96"/>
      <c r="AA96"/>
    </row>
    <row r="97" spans="1:29" s="475" customFormat="1" ht="11.15" customHeight="1" x14ac:dyDescent="0.35">
      <c r="A97" s="166"/>
      <c r="B97" s="472"/>
      <c r="C97" s="801"/>
      <c r="D97" s="802"/>
      <c r="E97" s="803"/>
      <c r="F97" s="783"/>
      <c r="G97" s="862"/>
      <c r="H97" s="804"/>
      <c r="K97" s="804"/>
      <c r="L97" s="862"/>
      <c r="N97" s="803"/>
      <c r="O97" s="660"/>
      <c r="Q97" s="854"/>
      <c r="R97" s="896"/>
      <c r="S97" s="896"/>
      <c r="T97" s="803"/>
      <c r="U97" s="805"/>
      <c r="X97" s="806"/>
      <c r="Y97" s="806"/>
      <c r="Z97" s="806"/>
      <c r="AA97" s="806"/>
    </row>
    <row r="98" spans="1:29" s="159" customFormat="1" ht="19.5" customHeight="1" x14ac:dyDescent="0.35">
      <c r="A98" s="138"/>
      <c r="B98" s="115"/>
      <c r="C98" s="662" t="s">
        <v>64</v>
      </c>
      <c r="D98" s="855"/>
      <c r="E98" s="862"/>
      <c r="F98" s="711"/>
      <c r="G98" s="862"/>
      <c r="H98" s="886"/>
      <c r="I98" s="887"/>
      <c r="J98" s="119"/>
      <c r="K98" s="855"/>
      <c r="L98" s="862"/>
      <c r="M98" s="829"/>
      <c r="N98" s="923">
        <f>K98*M98</f>
        <v>0</v>
      </c>
      <c r="O98" s="923"/>
      <c r="P98" s="119"/>
      <c r="Q98" s="854">
        <f>$G$54</f>
        <v>0</v>
      </c>
      <c r="R98" s="868"/>
      <c r="S98" s="868"/>
      <c r="T98" s="862"/>
      <c r="U98" s="343" t="s">
        <v>52</v>
      </c>
      <c r="V98" s="328"/>
      <c r="W98" s="158"/>
      <c r="X98"/>
      <c r="Y98"/>
      <c r="Z98"/>
      <c r="AA98"/>
    </row>
    <row r="99" spans="1:29" s="119" customFormat="1" ht="24" customHeight="1" x14ac:dyDescent="0.35">
      <c r="A99" s="138"/>
      <c r="B99" s="115"/>
      <c r="C99" s="798"/>
      <c r="D99" s="810" t="s">
        <v>156</v>
      </c>
      <c r="E99" s="799"/>
      <c r="F99" s="862"/>
      <c r="G99" s="862"/>
      <c r="H99" s="808"/>
      <c r="K99" s="808"/>
      <c r="L99" s="862"/>
      <c r="N99" s="799"/>
      <c r="O99" s="799"/>
      <c r="Q99" s="854"/>
      <c r="R99" s="896"/>
      <c r="S99" s="896"/>
      <c r="T99" s="799"/>
      <c r="U99" s="800" t="s">
        <v>52</v>
      </c>
      <c r="X99" s="80"/>
      <c r="Y99" s="80"/>
      <c r="Z99" s="80"/>
      <c r="AA99" s="80"/>
    </row>
    <row r="100" spans="1:29" s="159" customFormat="1" ht="19.5" customHeight="1" x14ac:dyDescent="0.35">
      <c r="A100" s="138"/>
      <c r="B100" s="115"/>
      <c r="C100" s="662" t="s">
        <v>135</v>
      </c>
      <c r="D100" s="855"/>
      <c r="E100" s="862"/>
      <c r="F100" s="711"/>
      <c r="G100" s="862"/>
      <c r="H100" s="886"/>
      <c r="I100" s="887"/>
      <c r="J100" s="119"/>
      <c r="K100" s="855"/>
      <c r="L100" s="862"/>
      <c r="M100" s="829"/>
      <c r="N100" s="923">
        <f>K100*M100</f>
        <v>0</v>
      </c>
      <c r="O100" s="923"/>
      <c r="P100" s="119"/>
      <c r="Q100" s="854">
        <f>$G$54</f>
        <v>0</v>
      </c>
      <c r="R100" s="868"/>
      <c r="S100" s="868"/>
      <c r="T100" s="862"/>
      <c r="U100" s="343" t="s">
        <v>52</v>
      </c>
      <c r="V100" s="328"/>
      <c r="W100" s="158"/>
      <c r="X100"/>
      <c r="Y100"/>
      <c r="Z100"/>
      <c r="AA100"/>
    </row>
    <row r="101" spans="1:29" s="475" customFormat="1" ht="11.15" customHeight="1" x14ac:dyDescent="0.35">
      <c r="A101" s="166"/>
      <c r="B101" s="472"/>
      <c r="C101" s="801"/>
      <c r="D101" s="807"/>
      <c r="E101" s="803"/>
      <c r="F101" s="862"/>
      <c r="G101" s="862"/>
      <c r="H101" s="804"/>
      <c r="K101" s="804"/>
      <c r="L101" s="862"/>
      <c r="N101" s="803"/>
      <c r="O101" s="660"/>
      <c r="Q101" s="854"/>
      <c r="R101" s="896"/>
      <c r="S101" s="896"/>
      <c r="T101" s="803"/>
      <c r="U101" s="805"/>
      <c r="X101" s="806"/>
      <c r="Y101" s="806"/>
      <c r="Z101" s="806"/>
      <c r="AA101" s="806"/>
    </row>
    <row r="102" spans="1:29" s="159" customFormat="1" ht="19.5" customHeight="1" x14ac:dyDescent="0.35">
      <c r="A102" s="138"/>
      <c r="B102" s="115"/>
      <c r="C102" s="662" t="s">
        <v>157</v>
      </c>
      <c r="D102" s="855"/>
      <c r="E102" s="862"/>
      <c r="F102" s="711"/>
      <c r="G102" s="862"/>
      <c r="H102" s="886"/>
      <c r="I102" s="887"/>
      <c r="J102" s="119"/>
      <c r="K102" s="855"/>
      <c r="L102" s="862"/>
      <c r="M102" s="829"/>
      <c r="N102" s="923">
        <f>K102*M102</f>
        <v>0</v>
      </c>
      <c r="O102" s="923"/>
      <c r="P102" s="119"/>
      <c r="Q102" s="854">
        <f>$G$54</f>
        <v>0</v>
      </c>
      <c r="R102" s="868"/>
      <c r="S102" s="868"/>
      <c r="T102" s="862"/>
      <c r="U102" s="343" t="s">
        <v>52</v>
      </c>
      <c r="V102" s="328"/>
      <c r="W102" s="158"/>
      <c r="X102"/>
      <c r="Y102"/>
      <c r="Z102"/>
      <c r="AA102"/>
    </row>
    <row r="103" spans="1:29" s="159" customFormat="1" ht="18.649999999999999" customHeight="1" x14ac:dyDescent="0.35">
      <c r="A103" s="862"/>
      <c r="B103" s="862"/>
      <c r="C103" s="862"/>
      <c r="D103" s="862"/>
      <c r="E103" s="862"/>
      <c r="F103" s="862"/>
      <c r="G103" s="862"/>
      <c r="H103" s="862"/>
      <c r="I103" s="862"/>
      <c r="J103" s="862"/>
      <c r="K103" s="862"/>
      <c r="L103" s="862"/>
      <c r="M103" s="862"/>
      <c r="N103" s="862"/>
      <c r="O103" s="862"/>
      <c r="P103" s="862"/>
      <c r="Q103" s="862"/>
      <c r="R103" s="862"/>
      <c r="S103" s="862"/>
      <c r="T103" s="862"/>
      <c r="U103" s="344" t="str">
        <f>IF(G338="X",D338,"")</f>
        <v/>
      </c>
      <c r="V103" s="343"/>
      <c r="W103" s="343"/>
      <c r="X103" s="328"/>
      <c r="Y103" s="158"/>
      <c r="Z103"/>
      <c r="AA103"/>
      <c r="AB103"/>
      <c r="AC103"/>
    </row>
    <row r="104" spans="1:29" s="129" customFormat="1" ht="25" customHeight="1" thickBot="1" x14ac:dyDescent="0.4">
      <c r="A104" s="138"/>
      <c r="B104" s="115"/>
      <c r="C104" s="382"/>
      <c r="D104" s="938" t="s">
        <v>158</v>
      </c>
      <c r="E104" s="938"/>
      <c r="F104" s="938"/>
      <c r="G104" s="938"/>
      <c r="H104" s="938"/>
      <c r="I104" s="938"/>
      <c r="J104" s="862"/>
      <c r="K104" s="862"/>
      <c r="L104" s="862"/>
      <c r="M104" s="862"/>
      <c r="N104" s="862"/>
      <c r="O104" s="862"/>
      <c r="P104" s="862"/>
      <c r="Q104" s="862"/>
      <c r="R104" s="862"/>
      <c r="S104" s="862"/>
      <c r="T104" s="380"/>
      <c r="U104" s="331"/>
      <c r="V104" s="331"/>
      <c r="W104" s="331"/>
      <c r="X104" s="331"/>
      <c r="Z104"/>
      <c r="AA104"/>
      <c r="AB104"/>
      <c r="AC104"/>
    </row>
    <row r="105" spans="1:29" s="97" customFormat="1" ht="53.15" customHeight="1" thickTop="1" x14ac:dyDescent="0.35">
      <c r="A105" s="138"/>
      <c r="B105" s="115"/>
      <c r="C105" s="382"/>
      <c r="D105" s="865"/>
      <c r="E105" s="899"/>
      <c r="F105" s="899"/>
      <c r="G105" s="899"/>
      <c r="H105" s="899"/>
      <c r="I105" s="899"/>
      <c r="J105" s="899"/>
      <c r="K105" s="899"/>
      <c r="L105" s="899"/>
      <c r="M105" s="899"/>
      <c r="N105" s="899"/>
      <c r="O105" s="899"/>
      <c r="P105" s="899"/>
      <c r="Q105" s="866"/>
      <c r="R105" s="862"/>
      <c r="S105" s="862"/>
      <c r="T105" s="380"/>
      <c r="U105" s="341"/>
      <c r="V105" s="341"/>
      <c r="W105" s="341"/>
      <c r="X105" s="341"/>
      <c r="Y105" s="96"/>
      <c r="Z105"/>
      <c r="AA105"/>
      <c r="AB105"/>
      <c r="AC105"/>
    </row>
    <row r="106" spans="1:29" s="159" customFormat="1" ht="18" customHeight="1" x14ac:dyDescent="0.35">
      <c r="A106" s="138"/>
      <c r="B106" s="115"/>
      <c r="C106" s="382"/>
      <c r="D106" s="653"/>
      <c r="E106" s="653"/>
      <c r="F106" s="654"/>
      <c r="G106" s="862"/>
      <c r="H106" s="862"/>
      <c r="I106" s="862"/>
      <c r="J106" s="862"/>
      <c r="K106" s="862"/>
      <c r="L106" s="862"/>
      <c r="M106" s="862"/>
      <c r="N106" s="862"/>
      <c r="O106" s="862"/>
      <c r="P106" s="862"/>
      <c r="Q106" s="862"/>
      <c r="R106" s="862"/>
      <c r="S106" s="862"/>
      <c r="T106" s="380"/>
      <c r="U106" s="343"/>
      <c r="V106" s="328"/>
      <c r="W106" s="328"/>
      <c r="X106" s="328"/>
      <c r="Y106" s="158"/>
      <c r="Z106"/>
      <c r="AA106"/>
      <c r="AB106"/>
      <c r="AC106"/>
    </row>
    <row r="107" spans="1:29" s="159" customFormat="1" ht="22" customHeight="1" x14ac:dyDescent="0.35">
      <c r="A107" s="138"/>
      <c r="B107" s="115"/>
      <c r="C107" s="379" t="s">
        <v>170</v>
      </c>
      <c r="D107" s="827" t="s">
        <v>171</v>
      </c>
      <c r="E107" s="653"/>
      <c r="F107" s="654"/>
      <c r="G107" s="862"/>
      <c r="H107" s="862"/>
      <c r="I107" s="862"/>
      <c r="J107" s="862"/>
      <c r="K107" s="862"/>
      <c r="L107" s="862"/>
      <c r="M107" s="862"/>
      <c r="N107" s="862"/>
      <c r="O107" s="862"/>
      <c r="P107" s="862"/>
      <c r="Q107" s="862"/>
      <c r="R107" s="862"/>
      <c r="S107" s="862"/>
      <c r="T107" s="380"/>
      <c r="U107" s="343"/>
      <c r="V107" s="328"/>
      <c r="W107" s="328"/>
      <c r="X107" s="328"/>
      <c r="Y107" s="158"/>
      <c r="Z107"/>
      <c r="AA107"/>
      <c r="AB107"/>
      <c r="AC107"/>
    </row>
    <row r="108" spans="1:29" s="159" customFormat="1" ht="89.15" customHeight="1" x14ac:dyDescent="0.35">
      <c r="A108" s="138"/>
      <c r="B108" s="115"/>
      <c r="C108" s="379"/>
      <c r="D108" s="902" t="s">
        <v>172</v>
      </c>
      <c r="E108" s="902"/>
      <c r="F108" s="902"/>
      <c r="G108" s="902"/>
      <c r="H108" s="902"/>
      <c r="I108" s="902"/>
      <c r="J108" s="902"/>
      <c r="K108" s="902"/>
      <c r="L108" s="902"/>
      <c r="M108" s="902"/>
      <c r="N108" s="902"/>
      <c r="O108" s="902"/>
      <c r="P108" s="902"/>
      <c r="Q108" s="902"/>
      <c r="R108" s="902"/>
      <c r="S108" s="862"/>
      <c r="T108" s="380"/>
      <c r="U108" s="343"/>
      <c r="V108" s="328"/>
      <c r="W108" s="328"/>
      <c r="X108" s="328"/>
      <c r="Y108" s="158"/>
      <c r="Z108"/>
      <c r="AA108"/>
      <c r="AB108"/>
      <c r="AC108"/>
    </row>
    <row r="109" spans="1:29" s="159" customFormat="1" ht="59.15" customHeight="1" x14ac:dyDescent="0.35">
      <c r="A109" s="138"/>
      <c r="B109" s="115"/>
      <c r="C109" s="862"/>
      <c r="D109" s="836" t="s">
        <v>150</v>
      </c>
      <c r="E109" s="675"/>
      <c r="F109" s="835" t="s">
        <v>173</v>
      </c>
      <c r="G109" s="835" t="s">
        <v>174</v>
      </c>
      <c r="H109" s="893" t="s">
        <v>175</v>
      </c>
      <c r="I109" s="893"/>
      <c r="J109" s="893"/>
      <c r="K109" s="837"/>
      <c r="L109" s="898" t="s">
        <v>176</v>
      </c>
      <c r="M109" s="898"/>
      <c r="N109" s="838"/>
      <c r="O109" s="898" t="s">
        <v>177</v>
      </c>
      <c r="P109" s="898"/>
      <c r="Q109" s="837"/>
      <c r="R109" s="898" t="s">
        <v>178</v>
      </c>
      <c r="S109" s="898"/>
      <c r="T109" s="862"/>
      <c r="U109" s="344" t="str">
        <f t="shared" ref="U109:U115" si="1">IF(G311="X",D311,"")</f>
        <v/>
      </c>
      <c r="V109" s="343"/>
      <c r="W109" s="343"/>
      <c r="X109" s="328"/>
      <c r="Y109" s="158"/>
      <c r="Z109"/>
      <c r="AA109"/>
      <c r="AB109"/>
      <c r="AC109"/>
    </row>
    <row r="110" spans="1:29" s="159" customFormat="1" ht="19.5" customHeight="1" x14ac:dyDescent="0.35">
      <c r="A110" s="138"/>
      <c r="B110" s="115"/>
      <c r="C110" s="662" t="s">
        <v>59</v>
      </c>
      <c r="D110" s="730"/>
      <c r="E110" s="862"/>
      <c r="F110" s="711"/>
      <c r="G110" s="711"/>
      <c r="H110" s="890"/>
      <c r="I110" s="891"/>
      <c r="J110" s="892"/>
      <c r="K110" s="862"/>
      <c r="L110" s="897"/>
      <c r="M110" s="897"/>
      <c r="N110" s="862"/>
      <c r="O110" s="897"/>
      <c r="P110" s="897"/>
      <c r="Q110" s="862"/>
      <c r="R110" s="897"/>
      <c r="S110" s="897"/>
      <c r="T110" s="380"/>
      <c r="U110" s="344" t="str">
        <f t="shared" si="1"/>
        <v/>
      </c>
      <c r="V110" s="343"/>
      <c r="W110" s="343" t="s">
        <v>52</v>
      </c>
      <c r="X110" s="328"/>
      <c r="Y110" s="158"/>
      <c r="Z110"/>
      <c r="AA110"/>
      <c r="AB110"/>
      <c r="AC110"/>
    </row>
    <row r="111" spans="1:29" s="159" customFormat="1" ht="19.5" customHeight="1" x14ac:dyDescent="0.35">
      <c r="A111" s="138"/>
      <c r="B111" s="115"/>
      <c r="C111" s="662" t="s">
        <v>60</v>
      </c>
      <c r="D111" s="730"/>
      <c r="E111" s="862"/>
      <c r="F111" s="711"/>
      <c r="G111" s="711"/>
      <c r="H111" s="890"/>
      <c r="I111" s="891"/>
      <c r="J111" s="892"/>
      <c r="K111" s="862"/>
      <c r="L111" s="897"/>
      <c r="M111" s="897"/>
      <c r="N111" s="862"/>
      <c r="O111" s="897"/>
      <c r="P111" s="897"/>
      <c r="Q111" s="862"/>
      <c r="R111" s="897"/>
      <c r="S111" s="897"/>
      <c r="T111" s="380"/>
      <c r="U111" s="344" t="str">
        <f t="shared" si="1"/>
        <v/>
      </c>
      <c r="V111" s="343"/>
      <c r="W111" s="343" t="s">
        <v>52</v>
      </c>
      <c r="X111" s="328"/>
      <c r="Y111" s="158"/>
      <c r="Z111"/>
      <c r="AA111"/>
      <c r="AB111"/>
      <c r="AC111"/>
    </row>
    <row r="112" spans="1:29" s="159" customFormat="1" ht="19.5" customHeight="1" x14ac:dyDescent="0.35">
      <c r="A112" s="138"/>
      <c r="B112" s="115"/>
      <c r="C112" s="662" t="s">
        <v>61</v>
      </c>
      <c r="D112" s="730"/>
      <c r="E112" s="862"/>
      <c r="F112" s="711"/>
      <c r="G112" s="711"/>
      <c r="H112" s="890"/>
      <c r="I112" s="891"/>
      <c r="J112" s="892"/>
      <c r="K112" s="862"/>
      <c r="L112" s="897"/>
      <c r="M112" s="897"/>
      <c r="N112" s="862"/>
      <c r="O112" s="897"/>
      <c r="P112" s="897"/>
      <c r="Q112" s="862"/>
      <c r="R112" s="897"/>
      <c r="S112" s="897"/>
      <c r="T112" s="380"/>
      <c r="U112" s="344" t="str">
        <f t="shared" si="1"/>
        <v/>
      </c>
      <c r="V112" s="343"/>
      <c r="W112" s="343" t="s">
        <v>52</v>
      </c>
      <c r="X112" s="328"/>
      <c r="Y112" s="158"/>
      <c r="Z112"/>
      <c r="AA112"/>
      <c r="AB112"/>
      <c r="AC112"/>
    </row>
    <row r="113" spans="1:32" s="159" customFormat="1" ht="19.5" customHeight="1" x14ac:dyDescent="0.35">
      <c r="A113" s="138"/>
      <c r="B113" s="115"/>
      <c r="C113" s="662" t="s">
        <v>62</v>
      </c>
      <c r="D113" s="730"/>
      <c r="E113" s="862"/>
      <c r="F113" s="711"/>
      <c r="G113" s="711"/>
      <c r="H113" s="890"/>
      <c r="I113" s="891"/>
      <c r="J113" s="892"/>
      <c r="K113" s="862"/>
      <c r="L113" s="897"/>
      <c r="M113" s="897"/>
      <c r="N113" s="862"/>
      <c r="O113" s="897"/>
      <c r="P113" s="897"/>
      <c r="Q113" s="862"/>
      <c r="R113" s="897"/>
      <c r="S113" s="897"/>
      <c r="T113" s="380"/>
      <c r="U113" s="344" t="str">
        <f t="shared" si="1"/>
        <v/>
      </c>
      <c r="V113" s="343"/>
      <c r="W113" s="343" t="s">
        <v>52</v>
      </c>
      <c r="X113" s="328"/>
      <c r="Y113" s="158"/>
      <c r="Z113"/>
      <c r="AA113"/>
      <c r="AB113"/>
      <c r="AC113"/>
    </row>
    <row r="114" spans="1:32" s="159" customFormat="1" ht="19.5" customHeight="1" x14ac:dyDescent="0.35">
      <c r="A114" s="138"/>
      <c r="B114" s="115"/>
      <c r="C114" s="662" t="s">
        <v>64</v>
      </c>
      <c r="D114" s="730"/>
      <c r="E114" s="862"/>
      <c r="F114" s="711"/>
      <c r="G114" s="711"/>
      <c r="H114" s="890"/>
      <c r="I114" s="891"/>
      <c r="J114" s="892"/>
      <c r="K114" s="862"/>
      <c r="L114" s="897"/>
      <c r="M114" s="897"/>
      <c r="N114" s="862"/>
      <c r="O114" s="897"/>
      <c r="P114" s="897"/>
      <c r="Q114" s="862"/>
      <c r="R114" s="897"/>
      <c r="S114" s="897"/>
      <c r="T114" s="380"/>
      <c r="U114" s="344" t="str">
        <f t="shared" si="1"/>
        <v/>
      </c>
      <c r="V114" s="343"/>
      <c r="W114" s="343" t="s">
        <v>52</v>
      </c>
      <c r="X114" s="328"/>
      <c r="Y114" s="158"/>
      <c r="Z114"/>
      <c r="AA114"/>
      <c r="AB114"/>
      <c r="AC114"/>
    </row>
    <row r="115" spans="1:32" s="129" customFormat="1" ht="19.5" customHeight="1" thickBot="1" x14ac:dyDescent="0.4">
      <c r="A115" s="138"/>
      <c r="B115" s="115"/>
      <c r="C115" s="662" t="s">
        <v>135</v>
      </c>
      <c r="D115" s="730"/>
      <c r="E115" s="862"/>
      <c r="F115" s="711"/>
      <c r="G115" s="711"/>
      <c r="H115" s="890"/>
      <c r="I115" s="891"/>
      <c r="J115" s="892"/>
      <c r="K115" s="862"/>
      <c r="L115" s="897"/>
      <c r="M115" s="897"/>
      <c r="N115" s="862"/>
      <c r="O115" s="897"/>
      <c r="P115" s="897"/>
      <c r="Q115" s="862"/>
      <c r="R115" s="897"/>
      <c r="S115" s="897"/>
      <c r="T115" s="380"/>
      <c r="U115" s="344" t="str">
        <f t="shared" si="1"/>
        <v/>
      </c>
      <c r="V115" s="343"/>
      <c r="W115" s="343"/>
      <c r="X115" s="331"/>
      <c r="Z115"/>
      <c r="AA115"/>
      <c r="AB115"/>
      <c r="AC115"/>
    </row>
    <row r="116" spans="1:32" s="97" customFormat="1" ht="14.5" customHeight="1" thickTop="1" x14ac:dyDescent="0.35">
      <c r="A116" s="862"/>
      <c r="B116" s="862"/>
      <c r="C116" s="662"/>
      <c r="D116" s="847" t="s">
        <v>156</v>
      </c>
      <c r="E116" s="862"/>
      <c r="F116" s="847"/>
      <c r="G116" s="847"/>
      <c r="H116" s="847"/>
      <c r="I116" s="862"/>
      <c r="J116" s="862"/>
      <c r="K116" s="862"/>
      <c r="L116" s="847"/>
      <c r="M116" s="826"/>
      <c r="N116" s="862"/>
      <c r="O116" s="896"/>
      <c r="P116" s="896"/>
      <c r="Q116" s="862"/>
      <c r="R116" s="896"/>
      <c r="S116" s="896"/>
      <c r="T116" s="862"/>
      <c r="U116" s="341"/>
      <c r="V116" s="341"/>
      <c r="W116" s="341"/>
      <c r="X116" s="341"/>
      <c r="Y116" s="96"/>
      <c r="Z116"/>
      <c r="AA116"/>
      <c r="AB116"/>
      <c r="AC116"/>
    </row>
    <row r="117" spans="1:32" s="159" customFormat="1" ht="19.5" customHeight="1" x14ac:dyDescent="0.35">
      <c r="A117" s="138"/>
      <c r="B117" s="115"/>
      <c r="C117" s="662" t="s">
        <v>157</v>
      </c>
      <c r="D117" s="730"/>
      <c r="E117" s="862"/>
      <c r="F117" s="711"/>
      <c r="G117" s="711"/>
      <c r="H117" s="894"/>
      <c r="I117" s="895"/>
      <c r="J117" s="895"/>
      <c r="K117" s="862"/>
      <c r="L117" s="897"/>
      <c r="M117" s="897"/>
      <c r="N117" s="862"/>
      <c r="O117" s="897"/>
      <c r="P117" s="897"/>
      <c r="Q117" s="862"/>
      <c r="R117" s="897"/>
      <c r="S117" s="897"/>
      <c r="T117" s="380"/>
      <c r="U117" s="328"/>
      <c r="V117" s="328"/>
      <c r="W117" s="328"/>
      <c r="X117" s="328"/>
      <c r="Y117" s="158"/>
      <c r="Z117"/>
      <c r="AA117"/>
      <c r="AB117"/>
      <c r="AC117"/>
    </row>
    <row r="118" spans="1:32" s="159" customFormat="1" ht="19.5" customHeight="1" x14ac:dyDescent="0.35">
      <c r="A118" s="138"/>
      <c r="B118" s="115"/>
      <c r="C118" s="662" t="s">
        <v>179</v>
      </c>
      <c r="D118" s="730"/>
      <c r="E118" s="862"/>
      <c r="F118" s="711"/>
      <c r="G118" s="711"/>
      <c r="H118" s="894"/>
      <c r="I118" s="895"/>
      <c r="J118" s="895"/>
      <c r="K118" s="862"/>
      <c r="L118" s="897"/>
      <c r="M118" s="897"/>
      <c r="N118" s="862"/>
      <c r="O118" s="897"/>
      <c r="P118" s="897"/>
      <c r="Q118" s="862"/>
      <c r="R118" s="897"/>
      <c r="S118" s="897"/>
      <c r="T118" s="380"/>
      <c r="U118" s="343" t="e">
        <f>CONCATENATE(U119,W119,U120,W120,U121,W121,#REF!,#REF!,#REF!,#REF!,#REF!)</f>
        <v>#REF!</v>
      </c>
      <c r="V118" s="343"/>
      <c r="W118" s="343"/>
      <c r="X118" s="328"/>
      <c r="Y118" s="158"/>
      <c r="Z118"/>
      <c r="AA118"/>
      <c r="AB118"/>
      <c r="AC118"/>
    </row>
    <row r="119" spans="1:32" s="159" customFormat="1" ht="12.75" customHeight="1" x14ac:dyDescent="0.35">
      <c r="A119" s="138"/>
      <c r="B119" s="115"/>
      <c r="C119" s="382"/>
      <c r="D119" s="653"/>
      <c r="E119" s="653"/>
      <c r="F119" s="862"/>
      <c r="G119" s="862"/>
      <c r="H119" s="862"/>
      <c r="I119" s="862"/>
      <c r="J119" s="862"/>
      <c r="K119" s="862"/>
      <c r="L119" s="862"/>
      <c r="M119" s="862"/>
      <c r="N119" s="862"/>
      <c r="O119" s="862"/>
      <c r="P119" s="862"/>
      <c r="Q119" s="862"/>
      <c r="R119" s="862"/>
      <c r="S119" s="862"/>
      <c r="T119" s="380"/>
      <c r="U119" s="344" t="str">
        <f>IF(G321="X",D321,"")</f>
        <v/>
      </c>
      <c r="V119" s="343"/>
      <c r="W119" s="343" t="s">
        <v>52</v>
      </c>
      <c r="X119" s="328"/>
      <c r="Y119" s="158"/>
      <c r="Z119"/>
      <c r="AA119"/>
      <c r="AB119"/>
      <c r="AC119"/>
    </row>
    <row r="120" spans="1:32" s="159" customFormat="1" ht="13" customHeight="1" x14ac:dyDescent="0.35">
      <c r="A120" s="138"/>
      <c r="B120" s="115"/>
      <c r="C120" s="382"/>
      <c r="D120" s="955" t="s">
        <v>158</v>
      </c>
      <c r="E120" s="955"/>
      <c r="F120" s="955"/>
      <c r="G120" s="955"/>
      <c r="H120" s="955"/>
      <c r="I120" s="955"/>
      <c r="J120" s="862"/>
      <c r="K120" s="862"/>
      <c r="L120" s="862"/>
      <c r="M120" s="862"/>
      <c r="N120" s="862"/>
      <c r="O120" s="862"/>
      <c r="P120" s="862"/>
      <c r="Q120" s="862"/>
      <c r="R120" s="862"/>
      <c r="S120" s="862"/>
      <c r="T120" s="380"/>
      <c r="U120" s="344" t="str">
        <f>IF(G322="X",D322,"")</f>
        <v/>
      </c>
      <c r="V120" s="343"/>
      <c r="W120" s="343" t="s">
        <v>52</v>
      </c>
      <c r="X120" s="328"/>
      <c r="Y120" s="158"/>
      <c r="Z120"/>
      <c r="AA120"/>
      <c r="AB120"/>
      <c r="AC120"/>
    </row>
    <row r="121" spans="1:32" s="159" customFormat="1" ht="56.15" customHeight="1" x14ac:dyDescent="0.35">
      <c r="A121" s="138"/>
      <c r="B121" s="115"/>
      <c r="C121" s="382"/>
      <c r="D121" s="865"/>
      <c r="E121" s="899"/>
      <c r="F121" s="899"/>
      <c r="G121" s="899"/>
      <c r="H121" s="899"/>
      <c r="I121" s="899"/>
      <c r="J121" s="899"/>
      <c r="K121" s="899"/>
      <c r="L121" s="899"/>
      <c r="M121" s="899"/>
      <c r="N121" s="899"/>
      <c r="O121" s="899"/>
      <c r="P121" s="899"/>
      <c r="Q121" s="866"/>
      <c r="R121" s="862"/>
      <c r="S121" s="862"/>
      <c r="T121" s="380"/>
      <c r="U121" s="344" t="str">
        <f>IF(G323="X",D323,"")</f>
        <v/>
      </c>
      <c r="V121" s="343"/>
      <c r="W121" s="343" t="s">
        <v>52</v>
      </c>
      <c r="X121" s="328"/>
      <c r="Y121" s="158"/>
      <c r="Z121"/>
      <c r="AA121"/>
      <c r="AB121"/>
      <c r="AC121"/>
    </row>
    <row r="122" spans="1:32" s="159" customFormat="1" ht="15.5" x14ac:dyDescent="0.35">
      <c r="A122" s="862"/>
      <c r="B122" s="862"/>
      <c r="C122" s="862"/>
      <c r="D122" s="862"/>
      <c r="E122" s="862"/>
      <c r="F122" s="862"/>
      <c r="G122" s="862"/>
      <c r="H122" s="862"/>
      <c r="I122" s="862"/>
      <c r="J122" s="862"/>
      <c r="K122" s="862"/>
      <c r="L122" s="862"/>
      <c r="M122" s="862"/>
      <c r="N122" s="862"/>
      <c r="O122" s="862"/>
      <c r="P122" s="862"/>
      <c r="Q122" s="862"/>
      <c r="R122" s="862"/>
      <c r="S122" s="862"/>
      <c r="T122" s="862"/>
      <c r="U122" s="343" t="e">
        <f>CONCATENATE(#REF!,#REF!,U288,W288,U289,W289,U290,W290,U291)</f>
        <v>#REF!</v>
      </c>
      <c r="V122" s="343"/>
      <c r="W122" s="343"/>
      <c r="X122" s="328"/>
      <c r="Y122" s="158"/>
      <c r="Z122"/>
      <c r="AA122"/>
      <c r="AB122"/>
      <c r="AC122"/>
    </row>
    <row r="123" spans="1:32" s="138" customFormat="1" ht="36" customHeight="1" x14ac:dyDescent="0.35">
      <c r="A123" s="276"/>
      <c r="B123" s="172" t="s">
        <v>3</v>
      </c>
      <c r="C123" s="242" t="s">
        <v>180</v>
      </c>
      <c r="D123" s="276" t="s">
        <v>181</v>
      </c>
      <c r="E123" s="173"/>
      <c r="F123" s="173"/>
      <c r="G123" s="173"/>
      <c r="H123" s="173"/>
      <c r="I123" s="173"/>
      <c r="J123" s="173"/>
      <c r="K123" s="174"/>
      <c r="L123" s="171"/>
      <c r="M123" s="171"/>
      <c r="N123" s="171"/>
      <c r="O123" s="171"/>
      <c r="P123" s="171"/>
      <c r="Q123" s="171"/>
      <c r="R123" s="171"/>
      <c r="S123" s="171"/>
      <c r="T123" s="171"/>
      <c r="U123" s="344" t="str">
        <f>IF(G174="X",D174,"")</f>
        <v/>
      </c>
      <c r="V123" s="343"/>
      <c r="W123" s="343" t="s">
        <v>52</v>
      </c>
      <c r="X123" s="333"/>
      <c r="Z123"/>
      <c r="AA123"/>
      <c r="AB123"/>
      <c r="AC123"/>
      <c r="AD123"/>
      <c r="AE123"/>
      <c r="AF123"/>
    </row>
    <row r="124" spans="1:32" s="138" customFormat="1" ht="24" customHeight="1" x14ac:dyDescent="0.35">
      <c r="A124" s="380"/>
      <c r="B124" s="381" t="s">
        <v>3</v>
      </c>
      <c r="C124" s="382"/>
      <c r="D124" s="383" t="s">
        <v>182</v>
      </c>
      <c r="E124" s="384"/>
      <c r="F124" s="385"/>
      <c r="G124" s="367"/>
      <c r="H124" s="367"/>
      <c r="I124" s="367"/>
      <c r="J124" s="380"/>
      <c r="K124" s="386"/>
      <c r="L124" s="380"/>
      <c r="M124" s="386"/>
      <c r="N124" s="380"/>
      <c r="O124" s="386"/>
      <c r="P124" s="380"/>
      <c r="Q124" s="386"/>
      <c r="R124" s="386"/>
      <c r="S124" s="386"/>
      <c r="T124" s="380"/>
      <c r="U124" s="344" t="str">
        <f>IF(G175="X",D175,"")</f>
        <v/>
      </c>
      <c r="V124" s="343"/>
      <c r="W124" s="343" t="s">
        <v>52</v>
      </c>
      <c r="X124" s="333"/>
      <c r="Z124"/>
      <c r="AA124"/>
      <c r="AB124"/>
      <c r="AC124"/>
      <c r="AD124"/>
      <c r="AE124"/>
      <c r="AF124"/>
    </row>
    <row r="125" spans="1:32" s="138" customFormat="1" ht="36" customHeight="1" x14ac:dyDescent="0.35">
      <c r="A125" s="147"/>
      <c r="B125" s="123"/>
      <c r="C125" s="236" t="s">
        <v>20</v>
      </c>
      <c r="D125" s="124" t="s">
        <v>183</v>
      </c>
      <c r="E125" s="165"/>
      <c r="F125" s="147"/>
      <c r="G125" s="80"/>
      <c r="H125" s="80"/>
      <c r="I125" s="294" t="s">
        <v>24</v>
      </c>
      <c r="J125" s="149"/>
      <c r="K125" s="149"/>
      <c r="L125" s="149"/>
      <c r="M125" s="147"/>
      <c r="N125" s="147"/>
      <c r="O125" s="147"/>
      <c r="P125" s="149"/>
      <c r="Q125" s="147"/>
      <c r="R125" s="147"/>
      <c r="S125" s="147"/>
      <c r="T125" s="147"/>
      <c r="U125" s="344" t="str">
        <f>IF(G176="X",D176,"")</f>
        <v/>
      </c>
      <c r="V125" s="343"/>
      <c r="W125" s="343" t="s">
        <v>52</v>
      </c>
      <c r="X125" s="333"/>
      <c r="Z125"/>
      <c r="AA125"/>
      <c r="AB125"/>
      <c r="AC125"/>
      <c r="AD125"/>
      <c r="AE125"/>
      <c r="AF125"/>
    </row>
    <row r="126" spans="1:32" s="138" customFormat="1" ht="16" customHeight="1" x14ac:dyDescent="0.35">
      <c r="A126" s="119"/>
      <c r="B126" s="153"/>
      <c r="C126" s="241"/>
      <c r="D126" s="929" t="s">
        <v>184</v>
      </c>
      <c r="E126" s="929"/>
      <c r="F126" s="929"/>
      <c r="G126" s="929"/>
      <c r="H126" s="80"/>
      <c r="I126" s="878"/>
      <c r="J126" s="878"/>
      <c r="K126" s="878"/>
      <c r="L126" s="878"/>
      <c r="M126" s="878"/>
      <c r="N126" s="878"/>
      <c r="O126" s="878"/>
      <c r="P126" s="175"/>
      <c r="Q126" s="119"/>
      <c r="R126" s="119"/>
      <c r="S126" s="119"/>
      <c r="T126" s="119"/>
      <c r="U126" s="344" t="str">
        <f>IF(G177="X",D177,"")</f>
        <v/>
      </c>
      <c r="V126" s="333"/>
      <c r="W126" s="343"/>
      <c r="X126" s="333"/>
      <c r="Z126"/>
      <c r="AA126"/>
      <c r="AB126"/>
      <c r="AC126"/>
      <c r="AD126"/>
      <c r="AE126"/>
      <c r="AF126"/>
    </row>
    <row r="127" spans="1:32" s="129" customFormat="1" ht="19.5" customHeight="1" thickBot="1" x14ac:dyDescent="0.4">
      <c r="A127" s="119"/>
      <c r="B127" s="153"/>
      <c r="C127" s="241"/>
      <c r="D127" s="917"/>
      <c r="E127" s="918"/>
      <c r="F127" s="918"/>
      <c r="G127" s="919"/>
      <c r="H127" s="119"/>
      <c r="I127" s="878"/>
      <c r="J127" s="878"/>
      <c r="K127" s="878"/>
      <c r="L127" s="878"/>
      <c r="M127" s="878"/>
      <c r="N127" s="878"/>
      <c r="O127" s="878"/>
      <c r="P127" s="175"/>
      <c r="Q127" s="119"/>
      <c r="R127" s="119"/>
      <c r="S127" s="119"/>
      <c r="T127" s="119"/>
      <c r="U127" s="331"/>
      <c r="V127" s="331"/>
      <c r="W127" s="331"/>
      <c r="X127" s="331"/>
      <c r="Z127"/>
      <c r="AA127"/>
      <c r="AB127"/>
      <c r="AC127"/>
      <c r="AD127"/>
      <c r="AE127"/>
      <c r="AF127"/>
    </row>
    <row r="128" spans="1:32" s="135" customFormat="1" ht="19.5" customHeight="1" thickTop="1" x14ac:dyDescent="0.35">
      <c r="A128" s="119"/>
      <c r="B128" s="153"/>
      <c r="C128" s="241"/>
      <c r="D128" s="204"/>
      <c r="E128" s="155"/>
      <c r="F128" s="119"/>
      <c r="G128" s="119"/>
      <c r="H128" s="119"/>
      <c r="I128" s="175"/>
      <c r="J128" s="175"/>
      <c r="K128" s="175"/>
      <c r="L128" s="175"/>
      <c r="M128" s="175"/>
      <c r="N128" s="175"/>
      <c r="O128" s="175"/>
      <c r="P128" s="175"/>
      <c r="Q128" s="119"/>
      <c r="R128" s="119"/>
      <c r="S128" s="119"/>
      <c r="T128" s="119"/>
      <c r="U128" s="340"/>
      <c r="V128" s="340"/>
      <c r="W128" s="340"/>
      <c r="X128" s="340"/>
      <c r="Z128"/>
      <c r="AA128"/>
      <c r="AB128"/>
      <c r="AC128"/>
      <c r="AD128"/>
      <c r="AE128"/>
      <c r="AF128"/>
    </row>
    <row r="129" spans="1:32" s="138" customFormat="1" ht="36" customHeight="1" x14ac:dyDescent="0.35">
      <c r="A129" s="119"/>
      <c r="B129" s="123"/>
      <c r="C129" s="236" t="s">
        <v>22</v>
      </c>
      <c r="D129" s="124" t="s">
        <v>185</v>
      </c>
      <c r="E129" s="155"/>
      <c r="F129" s="119"/>
      <c r="G129" s="119"/>
      <c r="H129" s="119"/>
      <c r="I129" s="294" t="s">
        <v>24</v>
      </c>
      <c r="J129" s="149"/>
      <c r="K129" s="149"/>
      <c r="L129" s="149"/>
      <c r="M129" s="147"/>
      <c r="N129" s="147"/>
      <c r="O129" s="147"/>
      <c r="P129" s="175"/>
      <c r="Q129" s="119"/>
      <c r="R129" s="119"/>
      <c r="S129" s="119"/>
      <c r="T129" s="119"/>
      <c r="U129" s="333"/>
      <c r="V129" s="333"/>
      <c r="W129" s="333"/>
      <c r="X129" s="333"/>
      <c r="Z129"/>
      <c r="AA129"/>
      <c r="AB129"/>
      <c r="AC129"/>
      <c r="AD129"/>
      <c r="AE129"/>
      <c r="AF129"/>
    </row>
    <row r="130" spans="1:32" s="138" customFormat="1" ht="29.25" customHeight="1" x14ac:dyDescent="0.35">
      <c r="A130" s="119"/>
      <c r="B130" s="153"/>
      <c r="C130" s="241"/>
      <c r="D130" s="931" t="s">
        <v>186</v>
      </c>
      <c r="E130" s="931"/>
      <c r="F130" s="931"/>
      <c r="G130" s="931"/>
      <c r="H130" s="119"/>
      <c r="I130" s="878"/>
      <c r="J130" s="878"/>
      <c r="K130" s="878"/>
      <c r="L130" s="878"/>
      <c r="M130" s="878"/>
      <c r="N130" s="878"/>
      <c r="O130" s="878"/>
      <c r="P130" s="175"/>
      <c r="Q130" s="119"/>
      <c r="R130" s="119"/>
      <c r="S130" s="119"/>
      <c r="T130" s="119"/>
      <c r="U130" s="333"/>
      <c r="V130" s="333"/>
      <c r="W130" s="333"/>
      <c r="X130" s="333"/>
      <c r="Z130"/>
      <c r="AA130"/>
      <c r="AB130"/>
      <c r="AC130"/>
      <c r="AD130"/>
      <c r="AE130"/>
      <c r="AF130"/>
    </row>
    <row r="131" spans="1:32" s="138" customFormat="1" ht="19.5" customHeight="1" x14ac:dyDescent="0.35">
      <c r="A131" s="119"/>
      <c r="B131" s="153"/>
      <c r="C131" s="241"/>
      <c r="D131" s="917"/>
      <c r="E131" s="918"/>
      <c r="F131" s="918"/>
      <c r="G131" s="919"/>
      <c r="H131" s="119"/>
      <c r="I131" s="878"/>
      <c r="J131" s="878"/>
      <c r="K131" s="878"/>
      <c r="L131" s="878"/>
      <c r="M131" s="878"/>
      <c r="N131" s="878"/>
      <c r="O131" s="878"/>
      <c r="P131" s="175"/>
      <c r="Q131" s="119"/>
      <c r="R131" s="119"/>
      <c r="S131" s="119"/>
      <c r="T131" s="119"/>
      <c r="U131" s="333"/>
      <c r="V131" s="333"/>
      <c r="W131" s="333"/>
      <c r="X131" s="333"/>
      <c r="Z131"/>
      <c r="AA131"/>
      <c r="AB131"/>
      <c r="AC131"/>
      <c r="AD131"/>
      <c r="AE131"/>
      <c r="AF131"/>
    </row>
    <row r="132" spans="1:32" s="138" customFormat="1" ht="20.25" customHeight="1" x14ac:dyDescent="0.35">
      <c r="A132" s="119"/>
      <c r="B132" s="153"/>
      <c r="C132" s="241"/>
      <c r="D132" s="204"/>
      <c r="E132" s="155"/>
      <c r="F132" s="119"/>
      <c r="G132" s="119"/>
      <c r="H132" s="119"/>
      <c r="I132" s="175"/>
      <c r="J132" s="175"/>
      <c r="K132" s="175"/>
      <c r="L132" s="175"/>
      <c r="M132" s="175"/>
      <c r="N132" s="175"/>
      <c r="O132" s="175"/>
      <c r="P132" s="175"/>
      <c r="Q132" s="119"/>
      <c r="R132" s="119"/>
      <c r="S132" s="119"/>
      <c r="T132" s="119"/>
      <c r="U132" s="333"/>
      <c r="V132" s="333"/>
      <c r="W132" s="333"/>
      <c r="X132" s="333"/>
      <c r="Z132"/>
      <c r="AA132"/>
      <c r="AB132"/>
      <c r="AC132"/>
      <c r="AD132"/>
      <c r="AE132"/>
      <c r="AF132"/>
    </row>
    <row r="133" spans="1:32" s="138" customFormat="1" ht="36" customHeight="1" x14ac:dyDescent="0.35">
      <c r="A133" s="119"/>
      <c r="B133" s="153"/>
      <c r="C133" s="236" t="s">
        <v>26</v>
      </c>
      <c r="D133" s="124" t="s">
        <v>187</v>
      </c>
      <c r="E133" s="155"/>
      <c r="F133" s="119"/>
      <c r="G133" s="119"/>
      <c r="H133" s="119"/>
      <c r="I133" s="294" t="s">
        <v>24</v>
      </c>
      <c r="J133" s="149"/>
      <c r="K133" s="149"/>
      <c r="L133" s="149"/>
      <c r="M133" s="147"/>
      <c r="N133" s="147"/>
      <c r="O133" s="147"/>
      <c r="P133" s="175"/>
      <c r="Q133" s="119"/>
      <c r="R133" s="119"/>
      <c r="S133" s="119"/>
      <c r="T133" s="119"/>
      <c r="U133" s="333"/>
      <c r="V133" s="333"/>
      <c r="W133" s="333"/>
      <c r="X133" s="333"/>
      <c r="Z133"/>
      <c r="AA133"/>
      <c r="AB133"/>
      <c r="AC133"/>
      <c r="AD133"/>
      <c r="AE133"/>
      <c r="AF133"/>
    </row>
    <row r="134" spans="1:32" s="129" customFormat="1" ht="50.5" customHeight="1" thickBot="1" x14ac:dyDescent="0.4">
      <c r="A134" s="119"/>
      <c r="B134" s="153"/>
      <c r="C134" s="241"/>
      <c r="D134" s="929" t="s">
        <v>188</v>
      </c>
      <c r="E134" s="929"/>
      <c r="F134" s="929"/>
      <c r="G134" s="929"/>
      <c r="H134" s="119"/>
      <c r="I134" s="878"/>
      <c r="J134" s="878"/>
      <c r="K134" s="878"/>
      <c r="L134" s="878"/>
      <c r="M134" s="878"/>
      <c r="N134" s="878"/>
      <c r="O134" s="878"/>
      <c r="P134" s="175"/>
      <c r="Q134" s="119"/>
      <c r="R134" s="119"/>
      <c r="S134" s="119"/>
      <c r="T134" s="119"/>
      <c r="U134" s="331"/>
      <c r="V134" s="331"/>
      <c r="W134" s="331"/>
      <c r="X134" s="331"/>
      <c r="Z134"/>
      <c r="AA134"/>
      <c r="AB134"/>
      <c r="AC134"/>
      <c r="AD134"/>
      <c r="AE134"/>
      <c r="AF134"/>
    </row>
    <row r="135" spans="1:32" s="135" customFormat="1" ht="19.5" customHeight="1" thickTop="1" x14ac:dyDescent="0.35">
      <c r="A135" s="147"/>
      <c r="B135" s="147"/>
      <c r="C135" s="147"/>
      <c r="D135" s="886"/>
      <c r="E135" s="926"/>
      <c r="F135" s="926"/>
      <c r="G135" s="887"/>
      <c r="H135" s="147"/>
      <c r="I135" s="878"/>
      <c r="J135" s="878"/>
      <c r="K135" s="878"/>
      <c r="L135" s="878"/>
      <c r="M135" s="878"/>
      <c r="N135" s="878"/>
      <c r="O135" s="878"/>
      <c r="P135" s="149"/>
      <c r="Q135" s="147"/>
      <c r="R135" s="147"/>
      <c r="S135" s="147"/>
      <c r="T135" s="147"/>
      <c r="U135" s="340"/>
      <c r="V135" s="340"/>
      <c r="W135" s="340"/>
      <c r="X135" s="340"/>
      <c r="Z135"/>
      <c r="AA135"/>
      <c r="AB135"/>
      <c r="AC135"/>
      <c r="AD135"/>
      <c r="AE135"/>
      <c r="AF135"/>
    </row>
    <row r="136" spans="1:32" s="138" customFormat="1" ht="19" customHeight="1" x14ac:dyDescent="0.35">
      <c r="A136" s="119"/>
      <c r="B136" s="153"/>
      <c r="C136" s="241"/>
      <c r="D136" s="204"/>
      <c r="E136" s="155"/>
      <c r="F136" s="119"/>
      <c r="G136" s="119"/>
      <c r="H136" s="119"/>
      <c r="I136" s="175"/>
      <c r="J136" s="175"/>
      <c r="K136" s="175"/>
      <c r="L136" s="175"/>
      <c r="M136" s="175"/>
      <c r="N136" s="175"/>
      <c r="O136" s="175"/>
      <c r="P136" s="175"/>
      <c r="Q136" s="119"/>
      <c r="R136" s="119"/>
      <c r="S136" s="119"/>
      <c r="T136" s="119"/>
      <c r="U136" s="343" t="str">
        <f>CONCATENATE(U137,W137,U138,W138,U139,W139,U140,W140,U141,W141,U142,W142,U143,W143,U144,W144,U145,W145,U146,W146,U147,W147,U148)</f>
        <v xml:space="preserve">; ; ; ; ; ; ; ; ; ; ; </v>
      </c>
      <c r="V136" s="343"/>
      <c r="W136" s="343"/>
      <c r="X136" s="333"/>
      <c r="Z136"/>
      <c r="AA136"/>
      <c r="AB136"/>
      <c r="AC136"/>
      <c r="AD136"/>
      <c r="AE136"/>
      <c r="AF136"/>
    </row>
    <row r="137" spans="1:32" s="181" customFormat="1" ht="36" customHeight="1" x14ac:dyDescent="0.35">
      <c r="A137" s="119"/>
      <c r="B137" s="153"/>
      <c r="C137" s="236" t="s">
        <v>29</v>
      </c>
      <c r="D137" s="124" t="s">
        <v>189</v>
      </c>
      <c r="E137" s="155"/>
      <c r="F137" s="119"/>
      <c r="G137" s="119"/>
      <c r="H137" s="119"/>
      <c r="I137" s="294" t="s">
        <v>24</v>
      </c>
      <c r="J137" s="149"/>
      <c r="K137" s="149"/>
      <c r="L137" s="149"/>
      <c r="M137" s="147"/>
      <c r="N137" s="147"/>
      <c r="O137" s="147"/>
      <c r="P137" s="175"/>
      <c r="Q137" s="119"/>
      <c r="R137" s="119"/>
      <c r="S137" s="119"/>
      <c r="T137" s="119"/>
      <c r="U137" s="344" t="str">
        <f t="shared" ref="U137:U148" si="2">IF(G181="X",D181,"")</f>
        <v/>
      </c>
      <c r="V137" s="343"/>
      <c r="W137" s="343" t="s">
        <v>52</v>
      </c>
      <c r="X137" s="334"/>
      <c r="Z137"/>
      <c r="AA137"/>
      <c r="AB137"/>
      <c r="AC137"/>
      <c r="AD137"/>
      <c r="AE137"/>
      <c r="AF137"/>
    </row>
    <row r="138" spans="1:32" s="181" customFormat="1" ht="125.5" customHeight="1" x14ac:dyDescent="0.35">
      <c r="A138" s="119"/>
      <c r="B138" s="153"/>
      <c r="C138" s="241"/>
      <c r="D138" s="929" t="s">
        <v>190</v>
      </c>
      <c r="E138" s="929"/>
      <c r="F138" s="929"/>
      <c r="G138" s="929"/>
      <c r="H138" s="119"/>
      <c r="I138" s="930"/>
      <c r="J138" s="930"/>
      <c r="K138" s="930"/>
      <c r="L138" s="930"/>
      <c r="M138" s="930"/>
      <c r="N138" s="930"/>
      <c r="O138" s="930"/>
      <c r="P138" s="175"/>
      <c r="Q138" s="119"/>
      <c r="R138" s="119"/>
      <c r="S138" s="119"/>
      <c r="T138" s="119"/>
      <c r="U138" s="344" t="str">
        <f>IF(G182="X",D182,"")</f>
        <v/>
      </c>
      <c r="V138" s="343"/>
      <c r="W138" s="343" t="s">
        <v>52</v>
      </c>
      <c r="X138" s="334"/>
      <c r="Z138"/>
      <c r="AA138"/>
      <c r="AB138"/>
      <c r="AC138"/>
      <c r="AD138"/>
      <c r="AE138"/>
      <c r="AF138"/>
    </row>
    <row r="139" spans="1:32" s="181" customFormat="1" ht="19.5" customHeight="1" x14ac:dyDescent="0.35">
      <c r="A139" s="147"/>
      <c r="B139" s="147"/>
      <c r="C139" s="147"/>
      <c r="D139" s="917"/>
      <c r="E139" s="918"/>
      <c r="F139" s="918"/>
      <c r="G139" s="919"/>
      <c r="H139" s="147"/>
      <c r="I139" s="930"/>
      <c r="J139" s="930"/>
      <c r="K139" s="930"/>
      <c r="L139" s="930"/>
      <c r="M139" s="930"/>
      <c r="N139" s="930"/>
      <c r="O139" s="930"/>
      <c r="P139" s="149"/>
      <c r="Q139" s="147"/>
      <c r="R139" s="147"/>
      <c r="S139" s="147"/>
      <c r="T139" s="147"/>
      <c r="U139" s="344" t="str">
        <f t="shared" si="2"/>
        <v/>
      </c>
      <c r="V139" s="343"/>
      <c r="W139" s="343" t="s">
        <v>52</v>
      </c>
      <c r="X139" s="334"/>
      <c r="Z139"/>
      <c r="AA139"/>
      <c r="AB139"/>
      <c r="AC139"/>
      <c r="AD139"/>
      <c r="AE139"/>
      <c r="AF139"/>
    </row>
    <row r="140" spans="1:32" s="181" customFormat="1" ht="16" customHeight="1" thickBot="1" x14ac:dyDescent="0.4">
      <c r="A140" s="129"/>
      <c r="B140" s="130"/>
      <c r="C140" s="237"/>
      <c r="D140" s="221"/>
      <c r="E140" s="131"/>
      <c r="F140" s="195"/>
      <c r="G140" s="195"/>
      <c r="H140" s="195"/>
      <c r="I140" s="133"/>
      <c r="J140" s="129"/>
      <c r="K140" s="134"/>
      <c r="L140" s="129"/>
      <c r="M140" s="134"/>
      <c r="N140" s="129"/>
      <c r="O140" s="134"/>
      <c r="P140" s="129"/>
      <c r="Q140" s="134"/>
      <c r="R140" s="134"/>
      <c r="S140" s="134"/>
      <c r="T140" s="129"/>
      <c r="U140" s="344" t="str">
        <f t="shared" si="2"/>
        <v/>
      </c>
      <c r="V140" s="343"/>
      <c r="W140" s="343" t="s">
        <v>52</v>
      </c>
      <c r="X140" s="334"/>
      <c r="Z140"/>
      <c r="AA140"/>
      <c r="AB140"/>
      <c r="AC140"/>
      <c r="AD140"/>
      <c r="AE140"/>
      <c r="AF140"/>
    </row>
    <row r="141" spans="1:32" s="181" customFormat="1" ht="36" customHeight="1" thickTop="1" x14ac:dyDescent="0.35">
      <c r="A141" s="135"/>
      <c r="B141" s="123"/>
      <c r="C141" s="236" t="s">
        <v>32</v>
      </c>
      <c r="D141" s="124" t="s">
        <v>191</v>
      </c>
      <c r="E141" s="196"/>
      <c r="F141" s="136"/>
      <c r="G141" s="136"/>
      <c r="H141" s="136"/>
      <c r="I141" s="197"/>
      <c r="J141" s="135"/>
      <c r="K141" s="135"/>
      <c r="L141" s="135"/>
      <c r="M141" s="135"/>
      <c r="N141" s="135"/>
      <c r="O141" s="135"/>
      <c r="P141" s="135"/>
      <c r="Q141" s="135"/>
      <c r="R141" s="135"/>
      <c r="S141" s="135"/>
      <c r="T141" s="135"/>
      <c r="U141" s="344" t="str">
        <f t="shared" si="2"/>
        <v/>
      </c>
      <c r="V141" s="343"/>
      <c r="W141" s="343" t="s">
        <v>52</v>
      </c>
      <c r="X141" s="334"/>
      <c r="Z141"/>
      <c r="AA141"/>
      <c r="AB141"/>
      <c r="AC141"/>
      <c r="AD141"/>
      <c r="AE141"/>
      <c r="AF141"/>
    </row>
    <row r="142" spans="1:32" s="181" customFormat="1" ht="16" customHeight="1" x14ac:dyDescent="0.35">
      <c r="A142" s="138"/>
      <c r="B142" s="115"/>
      <c r="C142" s="241"/>
      <c r="D142" s="925" t="s">
        <v>192</v>
      </c>
      <c r="E142" s="925"/>
      <c r="F142" s="925"/>
      <c r="G142" s="925"/>
      <c r="H142" s="925"/>
      <c r="I142" s="925"/>
      <c r="J142" s="925"/>
      <c r="K142" s="925"/>
      <c r="L142" s="925"/>
      <c r="M142" s="925"/>
      <c r="N142" s="925"/>
      <c r="O142" s="925"/>
      <c r="P142" s="138"/>
      <c r="Q142" s="143"/>
      <c r="R142" s="143"/>
      <c r="S142" s="143"/>
      <c r="T142" s="138"/>
      <c r="U142" s="344" t="str">
        <f t="shared" si="2"/>
        <v/>
      </c>
      <c r="V142" s="333"/>
      <c r="W142" s="343" t="s">
        <v>52</v>
      </c>
      <c r="X142" s="334"/>
      <c r="Z142"/>
      <c r="AA142"/>
      <c r="AB142"/>
      <c r="AC142"/>
      <c r="AD142"/>
      <c r="AE142"/>
      <c r="AF142"/>
    </row>
    <row r="143" spans="1:32" s="181" customFormat="1" ht="59.15" customHeight="1" x14ac:dyDescent="0.35">
      <c r="A143" s="138"/>
      <c r="B143" s="115"/>
      <c r="C143" s="241"/>
      <c r="D143" s="925"/>
      <c r="E143" s="925"/>
      <c r="F143" s="925"/>
      <c r="G143" s="925"/>
      <c r="H143" s="925"/>
      <c r="I143" s="925"/>
      <c r="J143" s="925"/>
      <c r="K143" s="925"/>
      <c r="L143" s="925"/>
      <c r="M143" s="925"/>
      <c r="N143" s="925"/>
      <c r="O143" s="925"/>
      <c r="P143" s="138"/>
      <c r="Q143" s="143"/>
      <c r="R143" s="143"/>
      <c r="S143" s="143"/>
      <c r="T143" s="138"/>
      <c r="U143" s="344" t="str">
        <f t="shared" si="2"/>
        <v/>
      </c>
      <c r="V143" s="333"/>
      <c r="W143" s="343" t="s">
        <v>52</v>
      </c>
      <c r="X143" s="334"/>
      <c r="Z143"/>
      <c r="AA143"/>
      <c r="AB143"/>
      <c r="AC143"/>
      <c r="AD143"/>
      <c r="AE143"/>
      <c r="AF143"/>
    </row>
    <row r="144" spans="1:32" s="181" customFormat="1" ht="16" customHeight="1" x14ac:dyDescent="0.35">
      <c r="A144" s="138"/>
      <c r="B144" s="115"/>
      <c r="C144" s="241"/>
      <c r="D144" s="943"/>
      <c r="E144" s="943"/>
      <c r="F144" s="943"/>
      <c r="G144" s="943"/>
      <c r="H144" s="850"/>
      <c r="I144" s="80"/>
      <c r="J144" s="80"/>
      <c r="K144" s="256" t="s">
        <v>24</v>
      </c>
      <c r="L144" s="138"/>
      <c r="M144" s="143"/>
      <c r="N144" s="138"/>
      <c r="O144" s="143"/>
      <c r="P144" s="138"/>
      <c r="Q144" s="143"/>
      <c r="R144" s="143"/>
      <c r="S144" s="143"/>
      <c r="T144" s="138"/>
      <c r="U144" s="344" t="str">
        <f t="shared" si="2"/>
        <v/>
      </c>
      <c r="V144" s="333"/>
      <c r="W144" s="343" t="s">
        <v>52</v>
      </c>
      <c r="X144" s="334"/>
      <c r="Z144"/>
      <c r="AA144"/>
      <c r="AB144"/>
      <c r="AC144"/>
      <c r="AD144"/>
      <c r="AE144"/>
      <c r="AF144"/>
    </row>
    <row r="145" spans="1:32" s="181" customFormat="1" ht="16" customHeight="1" x14ac:dyDescent="0.35">
      <c r="B145" s="295"/>
      <c r="C145" s="296"/>
      <c r="D145" s="363" t="s">
        <v>193</v>
      </c>
      <c r="E145" s="362"/>
      <c r="F145" s="933"/>
      <c r="G145" s="934"/>
      <c r="H145" s="934"/>
      <c r="I145" s="935"/>
      <c r="K145" s="878"/>
      <c r="L145" s="878"/>
      <c r="M145" s="878"/>
      <c r="N145" s="878"/>
      <c r="O145" s="878"/>
      <c r="Q145" s="297"/>
      <c r="R145" s="297"/>
      <c r="S145" s="297"/>
      <c r="U145" s="344" t="str">
        <f t="shared" si="2"/>
        <v/>
      </c>
      <c r="V145" s="333"/>
      <c r="W145" s="343" t="s">
        <v>52</v>
      </c>
      <c r="X145" s="334"/>
      <c r="Z145"/>
      <c r="AA145"/>
      <c r="AB145"/>
      <c r="AC145"/>
      <c r="AD145"/>
      <c r="AE145"/>
      <c r="AF145"/>
    </row>
    <row r="146" spans="1:32" s="181" customFormat="1" ht="16" customHeight="1" x14ac:dyDescent="0.35">
      <c r="B146" s="295"/>
      <c r="C146" s="296"/>
      <c r="D146" s="363" t="s">
        <v>194</v>
      </c>
      <c r="E146" s="362"/>
      <c r="F146" s="933"/>
      <c r="G146" s="934"/>
      <c r="H146" s="934"/>
      <c r="I146" s="935"/>
      <c r="K146" s="878"/>
      <c r="L146" s="878"/>
      <c r="M146" s="878"/>
      <c r="N146" s="878"/>
      <c r="O146" s="878"/>
      <c r="Q146" s="297"/>
      <c r="R146" s="297"/>
      <c r="S146" s="297"/>
      <c r="U146" s="344" t="str">
        <f t="shared" si="2"/>
        <v/>
      </c>
      <c r="V146" s="333"/>
      <c r="W146" s="343" t="s">
        <v>52</v>
      </c>
      <c r="X146" s="334"/>
      <c r="Z146"/>
      <c r="AA146"/>
      <c r="AB146"/>
      <c r="AC146"/>
      <c r="AD146"/>
      <c r="AE146"/>
      <c r="AF146"/>
    </row>
    <row r="147" spans="1:32" s="181" customFormat="1" ht="16" customHeight="1" x14ac:dyDescent="0.35">
      <c r="B147" s="295"/>
      <c r="C147" s="296"/>
      <c r="D147" s="363" t="s">
        <v>195</v>
      </c>
      <c r="E147" s="362"/>
      <c r="F147" s="933"/>
      <c r="G147" s="934"/>
      <c r="H147" s="934"/>
      <c r="I147" s="935"/>
      <c r="K147" s="878"/>
      <c r="L147" s="878"/>
      <c r="M147" s="878"/>
      <c r="N147" s="878"/>
      <c r="O147" s="878"/>
      <c r="Q147" s="297"/>
      <c r="R147" s="297"/>
      <c r="S147" s="297"/>
      <c r="U147" s="344" t="str">
        <f t="shared" si="2"/>
        <v/>
      </c>
      <c r="V147" s="334"/>
      <c r="W147" s="343" t="s">
        <v>52</v>
      </c>
      <c r="X147" s="334"/>
      <c r="Z147"/>
      <c r="AA147"/>
      <c r="AB147"/>
      <c r="AC147"/>
      <c r="AD147"/>
      <c r="AE147"/>
      <c r="AF147"/>
    </row>
    <row r="148" spans="1:32" s="181" customFormat="1" ht="16" customHeight="1" x14ac:dyDescent="0.35">
      <c r="B148" s="295"/>
      <c r="C148" s="296"/>
      <c r="D148" s="363" t="s">
        <v>196</v>
      </c>
      <c r="E148" s="362"/>
      <c r="F148" s="933"/>
      <c r="G148" s="934"/>
      <c r="H148" s="934"/>
      <c r="I148" s="935"/>
      <c r="K148" s="878"/>
      <c r="L148" s="878"/>
      <c r="M148" s="878"/>
      <c r="N148" s="878"/>
      <c r="O148" s="878"/>
      <c r="Q148" s="297"/>
      <c r="R148" s="297"/>
      <c r="S148" s="297"/>
      <c r="U148" s="344" t="str">
        <f t="shared" si="2"/>
        <v/>
      </c>
      <c r="V148" s="334"/>
      <c r="W148" s="334"/>
      <c r="X148" s="334"/>
      <c r="Z148"/>
      <c r="AA148"/>
      <c r="AB148"/>
      <c r="AC148"/>
      <c r="AD148"/>
      <c r="AE148"/>
      <c r="AF148"/>
    </row>
    <row r="149" spans="1:32" s="138" customFormat="1" ht="15.5" x14ac:dyDescent="0.35">
      <c r="A149" s="181"/>
      <c r="B149" s="295"/>
      <c r="C149" s="296"/>
      <c r="D149" s="363" t="s">
        <v>197</v>
      </c>
      <c r="E149" s="362"/>
      <c r="F149" s="933"/>
      <c r="G149" s="934"/>
      <c r="H149" s="934"/>
      <c r="I149" s="935"/>
      <c r="J149" s="181"/>
      <c r="K149" s="878"/>
      <c r="L149" s="878"/>
      <c r="M149" s="878"/>
      <c r="N149" s="878"/>
      <c r="O149" s="878"/>
      <c r="P149" s="181"/>
      <c r="Q149" s="297"/>
      <c r="R149" s="297"/>
      <c r="S149" s="297"/>
      <c r="T149" s="181"/>
      <c r="U149" s="333"/>
      <c r="V149" s="333"/>
      <c r="W149" s="333"/>
      <c r="X149" s="333"/>
      <c r="Z149"/>
      <c r="AA149"/>
      <c r="AB149"/>
      <c r="AC149"/>
      <c r="AD149"/>
      <c r="AE149"/>
      <c r="AF149"/>
    </row>
    <row r="150" spans="1:32" s="211" customFormat="1" ht="28" customHeight="1" thickBot="1" x14ac:dyDescent="0.4">
      <c r="A150" s="129"/>
      <c r="B150" s="199"/>
      <c r="C150" s="243"/>
      <c r="D150" s="200"/>
      <c r="E150" s="201"/>
      <c r="F150" s="202"/>
      <c r="G150" s="202"/>
      <c r="H150" s="202"/>
      <c r="I150" s="202"/>
      <c r="J150" s="129"/>
      <c r="K150" s="134"/>
      <c r="L150" s="129"/>
      <c r="M150" s="134"/>
      <c r="N150" s="129"/>
      <c r="O150" s="134"/>
      <c r="P150" s="129"/>
      <c r="Q150" s="134"/>
      <c r="R150" s="134"/>
      <c r="S150" s="134"/>
      <c r="T150" s="129"/>
      <c r="U150" s="346"/>
      <c r="V150" s="346"/>
      <c r="W150" s="346"/>
      <c r="X150" s="346"/>
      <c r="Z150"/>
      <c r="AA150"/>
      <c r="AB150"/>
      <c r="AC150"/>
      <c r="AD150"/>
      <c r="AE150"/>
      <c r="AF150"/>
    </row>
    <row r="151" spans="1:32" s="364" customFormat="1" ht="36" customHeight="1" thickTop="1" x14ac:dyDescent="0.35">
      <c r="A151" s="135"/>
      <c r="B151" s="123"/>
      <c r="C151" s="236" t="s">
        <v>35</v>
      </c>
      <c r="D151" s="124" t="s">
        <v>198</v>
      </c>
      <c r="E151" s="124"/>
      <c r="F151" s="124"/>
      <c r="G151" s="124"/>
      <c r="H151" s="124"/>
      <c r="I151" s="124"/>
      <c r="J151" s="135"/>
      <c r="K151" s="135"/>
      <c r="L151" s="135"/>
      <c r="M151" s="135"/>
      <c r="N151" s="135"/>
      <c r="O151" s="135"/>
      <c r="P151" s="135"/>
      <c r="Q151" s="135"/>
      <c r="R151" s="135"/>
      <c r="S151" s="135"/>
      <c r="T151" s="135"/>
      <c r="U151" s="387"/>
      <c r="V151" s="387"/>
      <c r="W151" s="387"/>
      <c r="X151" s="387"/>
      <c r="Y151" s="380"/>
      <c r="Z151"/>
      <c r="AA151"/>
      <c r="AB151"/>
      <c r="AC151"/>
      <c r="AD151"/>
      <c r="AE151"/>
      <c r="AF151"/>
    </row>
    <row r="152" spans="1:32" s="135" customFormat="1" ht="36" customHeight="1" x14ac:dyDescent="0.35">
      <c r="A152" s="138"/>
      <c r="B152" s="203"/>
      <c r="C152" s="241"/>
      <c r="D152" s="932" t="s">
        <v>199</v>
      </c>
      <c r="E152" s="932"/>
      <c r="F152" s="932"/>
      <c r="G152" s="932"/>
      <c r="H152" s="932"/>
      <c r="I152" s="932"/>
      <c r="J152" s="138"/>
      <c r="K152" s="143"/>
      <c r="L152" s="138"/>
      <c r="M152" s="143"/>
      <c r="N152" s="138"/>
      <c r="O152" s="143"/>
      <c r="P152" s="138"/>
      <c r="Q152" s="143"/>
      <c r="R152" s="143"/>
      <c r="S152" s="143"/>
      <c r="T152" s="138"/>
      <c r="U152" s="340"/>
      <c r="V152" s="340"/>
      <c r="W152" s="340"/>
      <c r="X152" s="340"/>
      <c r="Z152"/>
      <c r="AA152"/>
      <c r="AB152"/>
      <c r="AC152"/>
      <c r="AD152"/>
      <c r="AE152"/>
      <c r="AF152"/>
    </row>
    <row r="153" spans="1:32" s="138" customFormat="1" ht="34" customHeight="1" x14ac:dyDescent="0.35">
      <c r="B153" s="203"/>
      <c r="C153" s="241"/>
      <c r="D153" s="932"/>
      <c r="E153" s="932"/>
      <c r="F153" s="932"/>
      <c r="G153" s="932"/>
      <c r="H153" s="932"/>
      <c r="I153" s="932"/>
      <c r="K153" s="143"/>
      <c r="M153" s="143"/>
      <c r="O153" s="143"/>
      <c r="Q153" s="143"/>
      <c r="R153" s="143"/>
      <c r="S153" s="143"/>
      <c r="U153" s="333"/>
      <c r="V153" s="333"/>
      <c r="W153" s="333"/>
      <c r="X153" s="333"/>
      <c r="Z153"/>
      <c r="AA153"/>
      <c r="AB153"/>
      <c r="AC153"/>
      <c r="AD153"/>
      <c r="AE153"/>
      <c r="AF153"/>
    </row>
    <row r="154" spans="1:32" s="138" customFormat="1" ht="31" customHeight="1" x14ac:dyDescent="0.35">
      <c r="B154" s="203"/>
      <c r="C154" s="241"/>
      <c r="D154" s="273" t="s">
        <v>200</v>
      </c>
      <c r="E154" s="256"/>
      <c r="F154" s="279"/>
      <c r="G154" s="277"/>
      <c r="H154" s="277"/>
      <c r="I154" s="294" t="s">
        <v>24</v>
      </c>
      <c r="K154" s="143"/>
      <c r="M154" s="143"/>
      <c r="O154" s="143"/>
      <c r="Q154" s="143"/>
      <c r="R154" s="143"/>
      <c r="S154" s="143"/>
      <c r="U154" s="333" t="s">
        <v>201</v>
      </c>
      <c r="V154" s="333" t="str">
        <f>CONCATENATE(V155,W155,V156,W156,V157,W157,V158,W158,V159,W159,V160,W160,V161,W161,V162,W162,V163,W163,V164)</f>
        <v>;;;;;;;;;</v>
      </c>
      <c r="W154" s="333"/>
      <c r="X154" s="333"/>
      <c r="Z154"/>
      <c r="AA154"/>
      <c r="AB154"/>
      <c r="AC154"/>
      <c r="AD154"/>
      <c r="AE154"/>
      <c r="AF154"/>
    </row>
    <row r="155" spans="1:32" s="129" customFormat="1" ht="15.75" customHeight="1" thickBot="1" x14ac:dyDescent="0.4">
      <c r="A155" s="138"/>
      <c r="B155" s="203"/>
      <c r="C155" s="244"/>
      <c r="D155" s="285" t="s">
        <v>202</v>
      </c>
      <c r="E155" s="286"/>
      <c r="F155" s="287"/>
      <c r="G155" s="274"/>
      <c r="H155" s="80"/>
      <c r="I155" s="878"/>
      <c r="J155" s="878"/>
      <c r="K155" s="878"/>
      <c r="L155" s="878"/>
      <c r="M155" s="878"/>
      <c r="N155" s="138"/>
      <c r="O155" s="143"/>
      <c r="P155" s="138"/>
      <c r="Q155" s="143"/>
      <c r="R155" s="143"/>
      <c r="S155" s="143"/>
      <c r="T155" s="138"/>
      <c r="U155" s="331"/>
      <c r="V155" s="331" t="str">
        <f>IF(G155="X",D155,"")</f>
        <v/>
      </c>
      <c r="W155" s="331" t="s">
        <v>131</v>
      </c>
      <c r="X155" s="331"/>
      <c r="Z155"/>
      <c r="AA155"/>
      <c r="AB155"/>
      <c r="AC155"/>
      <c r="AD155"/>
      <c r="AE155"/>
      <c r="AF155"/>
    </row>
    <row r="156" spans="1:32" s="166" customFormat="1" ht="15.75" customHeight="1" thickTop="1" thickBot="1" x14ac:dyDescent="0.4">
      <c r="A156" s="138"/>
      <c r="B156" s="203"/>
      <c r="C156" s="244"/>
      <c r="D156" s="285" t="s">
        <v>203</v>
      </c>
      <c r="E156" s="286"/>
      <c r="F156" s="287"/>
      <c r="G156" s="274"/>
      <c r="H156" s="80"/>
      <c r="I156" s="878"/>
      <c r="J156" s="878"/>
      <c r="K156" s="878"/>
      <c r="L156" s="878"/>
      <c r="M156" s="878"/>
      <c r="N156" s="138"/>
      <c r="O156" s="143"/>
      <c r="P156" s="138"/>
      <c r="Q156" s="143"/>
      <c r="R156" s="143"/>
      <c r="S156" s="143"/>
      <c r="T156" s="138"/>
      <c r="U156" s="339"/>
      <c r="V156" s="331" t="str">
        <f t="shared" ref="V156:V163" si="3">IF(G156="X",D156,"")</f>
        <v/>
      </c>
      <c r="W156" s="331" t="s">
        <v>131</v>
      </c>
      <c r="X156" s="339"/>
      <c r="Z156"/>
      <c r="AA156"/>
      <c r="AB156"/>
      <c r="AC156"/>
      <c r="AD156"/>
      <c r="AE156"/>
      <c r="AF156"/>
    </row>
    <row r="157" spans="1:32" s="166" customFormat="1" ht="15.75" customHeight="1" thickTop="1" thickBot="1" x14ac:dyDescent="0.4">
      <c r="A157" s="138"/>
      <c r="B157" s="203"/>
      <c r="C157" s="244"/>
      <c r="D157" s="285" t="s">
        <v>204</v>
      </c>
      <c r="E157" s="286"/>
      <c r="F157" s="287"/>
      <c r="G157" s="274"/>
      <c r="H157" s="80"/>
      <c r="I157" s="878"/>
      <c r="J157" s="878"/>
      <c r="K157" s="878"/>
      <c r="L157" s="878"/>
      <c r="M157" s="878"/>
      <c r="N157" s="138"/>
      <c r="O157" s="143"/>
      <c r="P157" s="138"/>
      <c r="Q157" s="143"/>
      <c r="R157" s="143"/>
      <c r="S157" s="143"/>
      <c r="T157" s="138"/>
      <c r="U157" s="339"/>
      <c r="V157" s="331" t="str">
        <f t="shared" si="3"/>
        <v/>
      </c>
      <c r="W157" s="331" t="s">
        <v>131</v>
      </c>
      <c r="X157" s="339"/>
      <c r="Z157"/>
      <c r="AA157"/>
      <c r="AB157"/>
      <c r="AC157"/>
      <c r="AD157"/>
      <c r="AE157"/>
      <c r="AF157"/>
    </row>
    <row r="158" spans="1:32" s="138" customFormat="1" ht="15.75" customHeight="1" thickTop="1" thickBot="1" x14ac:dyDescent="0.4">
      <c r="B158" s="203"/>
      <c r="C158" s="244"/>
      <c r="D158" s="285" t="s">
        <v>205</v>
      </c>
      <c r="E158" s="286"/>
      <c r="F158" s="287"/>
      <c r="G158" s="274"/>
      <c r="H158" s="80"/>
      <c r="I158" s="878"/>
      <c r="J158" s="878"/>
      <c r="K158" s="878"/>
      <c r="L158" s="878"/>
      <c r="M158" s="878"/>
      <c r="O158" s="143"/>
      <c r="Q158" s="143"/>
      <c r="R158" s="143"/>
      <c r="S158" s="143"/>
      <c r="U158" s="333"/>
      <c r="V158" s="331" t="str">
        <f t="shared" si="3"/>
        <v/>
      </c>
      <c r="W158" s="331" t="s">
        <v>131</v>
      </c>
      <c r="X158" s="333"/>
      <c r="Z158"/>
      <c r="AA158"/>
      <c r="AB158"/>
      <c r="AC158"/>
      <c r="AD158"/>
      <c r="AE158"/>
      <c r="AF158"/>
    </row>
    <row r="159" spans="1:32" s="138" customFormat="1" ht="15.75" customHeight="1" thickTop="1" thickBot="1" x14ac:dyDescent="0.4">
      <c r="B159" s="203"/>
      <c r="C159" s="244"/>
      <c r="D159" s="285" t="s">
        <v>206</v>
      </c>
      <c r="E159" s="286"/>
      <c r="F159" s="287"/>
      <c r="G159" s="274"/>
      <c r="H159" s="80"/>
      <c r="I159" s="878"/>
      <c r="J159" s="878"/>
      <c r="K159" s="878"/>
      <c r="L159" s="878"/>
      <c r="M159" s="878"/>
      <c r="O159" s="143"/>
      <c r="Q159" s="143"/>
      <c r="R159" s="143"/>
      <c r="S159" s="143"/>
      <c r="U159" s="333"/>
      <c r="V159" s="331" t="str">
        <f t="shared" si="3"/>
        <v/>
      </c>
      <c r="W159" s="331" t="s">
        <v>131</v>
      </c>
      <c r="X159" s="333"/>
      <c r="Z159"/>
      <c r="AA159"/>
      <c r="AB159"/>
      <c r="AC159"/>
      <c r="AD159"/>
      <c r="AE159"/>
      <c r="AF159"/>
    </row>
    <row r="160" spans="1:32" s="129" customFormat="1" ht="15.75" customHeight="1" thickTop="1" thickBot="1" x14ac:dyDescent="0.4">
      <c r="A160" s="138"/>
      <c r="B160" s="203"/>
      <c r="C160" s="244"/>
      <c r="D160" s="285" t="s">
        <v>207</v>
      </c>
      <c r="E160" s="286"/>
      <c r="F160" s="287"/>
      <c r="G160" s="274"/>
      <c r="H160" s="80"/>
      <c r="I160" s="878"/>
      <c r="J160" s="878"/>
      <c r="K160" s="878"/>
      <c r="L160" s="878"/>
      <c r="M160" s="878"/>
      <c r="N160" s="138"/>
      <c r="O160" s="143"/>
      <c r="P160" s="138"/>
      <c r="Q160" s="143"/>
      <c r="R160" s="143"/>
      <c r="S160" s="143"/>
      <c r="T160" s="138"/>
      <c r="U160" s="331"/>
      <c r="V160" s="331" t="str">
        <f t="shared" si="3"/>
        <v/>
      </c>
      <c r="W160" s="331" t="s">
        <v>131</v>
      </c>
      <c r="X160" s="331"/>
      <c r="Z160"/>
      <c r="AA160"/>
      <c r="AB160"/>
      <c r="AC160"/>
      <c r="AD160"/>
      <c r="AE160"/>
      <c r="AF160"/>
    </row>
    <row r="161" spans="1:32" s="166" customFormat="1" ht="15.75" customHeight="1" thickTop="1" thickBot="1" x14ac:dyDescent="0.4">
      <c r="A161" s="138"/>
      <c r="B161" s="203"/>
      <c r="C161" s="244"/>
      <c r="D161" s="285" t="s">
        <v>208</v>
      </c>
      <c r="E161" s="286"/>
      <c r="F161" s="287"/>
      <c r="G161" s="274"/>
      <c r="H161" s="80"/>
      <c r="I161" s="878"/>
      <c r="J161" s="878"/>
      <c r="K161" s="878"/>
      <c r="L161" s="878"/>
      <c r="M161" s="878"/>
      <c r="N161" s="138"/>
      <c r="O161" s="143"/>
      <c r="P161" s="138"/>
      <c r="Q161" s="143"/>
      <c r="R161" s="143"/>
      <c r="S161" s="143"/>
      <c r="T161" s="138"/>
      <c r="U161" s="339"/>
      <c r="V161" s="331" t="str">
        <f t="shared" si="3"/>
        <v/>
      </c>
      <c r="W161" s="331" t="s">
        <v>131</v>
      </c>
      <c r="X161" s="339"/>
      <c r="Z161"/>
      <c r="AA161"/>
      <c r="AB161"/>
      <c r="AC161"/>
      <c r="AD161"/>
      <c r="AE161"/>
      <c r="AF161"/>
    </row>
    <row r="162" spans="1:32" s="135" customFormat="1" ht="15.75" customHeight="1" thickTop="1" thickBot="1" x14ac:dyDescent="0.4">
      <c r="A162" s="138"/>
      <c r="B162" s="203"/>
      <c r="C162" s="244"/>
      <c r="D162" s="285" t="s">
        <v>209</v>
      </c>
      <c r="E162" s="286"/>
      <c r="F162" s="287"/>
      <c r="G162" s="274"/>
      <c r="H162" s="80"/>
      <c r="I162" s="878"/>
      <c r="J162" s="878"/>
      <c r="K162" s="878"/>
      <c r="L162" s="878"/>
      <c r="M162" s="878"/>
      <c r="N162" s="138"/>
      <c r="O162" s="143"/>
      <c r="P162" s="138"/>
      <c r="Q162" s="143"/>
      <c r="R162" s="143"/>
      <c r="S162" s="143"/>
      <c r="T162" s="138"/>
      <c r="U162" s="340"/>
      <c r="V162" s="331" t="str">
        <f t="shared" si="3"/>
        <v/>
      </c>
      <c r="W162" s="331" t="s">
        <v>131</v>
      </c>
      <c r="X162" s="340"/>
      <c r="Z162"/>
      <c r="AA162"/>
      <c r="AB162"/>
      <c r="AC162"/>
      <c r="AD162"/>
      <c r="AE162"/>
      <c r="AF162"/>
    </row>
    <row r="163" spans="1:32" s="138" customFormat="1" ht="15.75" customHeight="1" thickTop="1" thickBot="1" x14ac:dyDescent="0.4">
      <c r="B163" s="203"/>
      <c r="C163" s="244"/>
      <c r="D163" s="285" t="s">
        <v>210</v>
      </c>
      <c r="E163" s="286"/>
      <c r="F163" s="287"/>
      <c r="G163" s="274"/>
      <c r="H163" s="80"/>
      <c r="I163" s="878"/>
      <c r="J163" s="878"/>
      <c r="K163" s="878"/>
      <c r="L163" s="878"/>
      <c r="M163" s="878"/>
      <c r="O163" s="143"/>
      <c r="Q163" s="143"/>
      <c r="R163" s="143"/>
      <c r="S163" s="143"/>
      <c r="U163" s="333"/>
      <c r="V163" s="331" t="str">
        <f t="shared" si="3"/>
        <v/>
      </c>
      <c r="W163" s="331" t="s">
        <v>131</v>
      </c>
      <c r="X163" s="333"/>
      <c r="Z163"/>
      <c r="AA163"/>
      <c r="AB163"/>
      <c r="AC163"/>
      <c r="AD163"/>
      <c r="AE163"/>
      <c r="AF163"/>
    </row>
    <row r="164" spans="1:32" s="138" customFormat="1" ht="15.75" customHeight="1" thickTop="1" thickBot="1" x14ac:dyDescent="0.4">
      <c r="B164" s="203"/>
      <c r="C164" s="244"/>
      <c r="D164" s="288" t="s">
        <v>211</v>
      </c>
      <c r="E164" s="289"/>
      <c r="F164" s="290"/>
      <c r="G164" s="274"/>
      <c r="H164" s="80"/>
      <c r="I164" s="878"/>
      <c r="J164" s="878"/>
      <c r="K164" s="878"/>
      <c r="L164" s="878"/>
      <c r="M164" s="878"/>
      <c r="O164" s="143"/>
      <c r="Q164" s="143"/>
      <c r="R164" s="143"/>
      <c r="S164" s="143"/>
      <c r="U164" s="333"/>
      <c r="V164" s="331" t="str">
        <f>IF(G164="X",D164,"")</f>
        <v/>
      </c>
      <c r="W164" s="333"/>
      <c r="X164" s="333"/>
      <c r="Z164"/>
      <c r="AA164"/>
      <c r="AB164"/>
      <c r="AC164"/>
      <c r="AD164"/>
      <c r="AE164"/>
      <c r="AF164"/>
    </row>
    <row r="165" spans="1:32" s="138" customFormat="1" ht="31" customHeight="1" thickTop="1" thickBot="1" x14ac:dyDescent="0.4">
      <c r="B165" s="203"/>
      <c r="C165" s="244"/>
      <c r="D165" s="715" t="s">
        <v>212</v>
      </c>
      <c r="E165" s="256"/>
      <c r="F165" s="279"/>
      <c r="G165" s="278"/>
      <c r="H165" s="80"/>
      <c r="I165" s="878"/>
      <c r="J165" s="878"/>
      <c r="K165" s="878"/>
      <c r="L165" s="878"/>
      <c r="M165" s="878"/>
      <c r="O165" s="143"/>
      <c r="Q165" s="143"/>
      <c r="R165" s="143"/>
      <c r="S165" s="143"/>
      <c r="U165" s="333" t="s">
        <v>213</v>
      </c>
      <c r="V165" s="331" t="str">
        <f>CONCATENATE(V166,W166,V167,W167,V168,W168,V169,W169,V170)</f>
        <v>;;;;</v>
      </c>
      <c r="W165" s="333"/>
      <c r="X165" s="333"/>
      <c r="Z165"/>
      <c r="AA165"/>
      <c r="AB165"/>
      <c r="AC165"/>
      <c r="AD165"/>
      <c r="AE165"/>
      <c r="AF165"/>
    </row>
    <row r="166" spans="1:32" s="138" customFormat="1" ht="15.75" customHeight="1" thickTop="1" thickBot="1" x14ac:dyDescent="0.4">
      <c r="B166" s="203"/>
      <c r="C166" s="244"/>
      <c r="D166" s="264" t="s">
        <v>214</v>
      </c>
      <c r="E166" s="283"/>
      <c r="F166" s="284"/>
      <c r="G166" s="274"/>
      <c r="H166" s="80"/>
      <c r="I166" s="878"/>
      <c r="J166" s="878"/>
      <c r="K166" s="878"/>
      <c r="L166" s="878"/>
      <c r="M166" s="878"/>
      <c r="O166" s="143"/>
      <c r="Q166" s="143"/>
      <c r="R166" s="143"/>
      <c r="S166" s="143"/>
      <c r="U166" s="333"/>
      <c r="V166" s="331" t="str">
        <f t="shared" ref="V166:V177" si="4">IF(G166="X",D166,"")</f>
        <v/>
      </c>
      <c r="W166" s="333" t="s">
        <v>131</v>
      </c>
      <c r="X166" s="333"/>
      <c r="Z166"/>
      <c r="AA166"/>
      <c r="AB166"/>
      <c r="AC166"/>
      <c r="AD166"/>
      <c r="AE166"/>
      <c r="AF166"/>
    </row>
    <row r="167" spans="1:32" s="138" customFormat="1" ht="15.75" customHeight="1" thickTop="1" thickBot="1" x14ac:dyDescent="0.4">
      <c r="B167" s="203"/>
      <c r="C167" s="244"/>
      <c r="D167" s="265" t="s">
        <v>215</v>
      </c>
      <c r="E167" s="286"/>
      <c r="F167" s="287"/>
      <c r="G167" s="274"/>
      <c r="H167" s="80"/>
      <c r="I167" s="878"/>
      <c r="J167" s="878"/>
      <c r="K167" s="878"/>
      <c r="L167" s="878"/>
      <c r="M167" s="878"/>
      <c r="O167" s="143"/>
      <c r="Q167" s="143"/>
      <c r="R167" s="143"/>
      <c r="S167" s="143"/>
      <c r="U167" s="333"/>
      <c r="V167" s="331" t="str">
        <f t="shared" si="4"/>
        <v/>
      </c>
      <c r="W167" s="333" t="s">
        <v>131</v>
      </c>
      <c r="X167" s="333"/>
      <c r="Z167"/>
      <c r="AA167"/>
      <c r="AB167"/>
      <c r="AC167"/>
      <c r="AD167"/>
      <c r="AE167"/>
      <c r="AF167"/>
    </row>
    <row r="168" spans="1:32" s="129" customFormat="1" ht="15.75" customHeight="1" thickTop="1" thickBot="1" x14ac:dyDescent="0.4">
      <c r="A168" s="138"/>
      <c r="B168" s="203"/>
      <c r="C168" s="244"/>
      <c r="D168" s="265" t="s">
        <v>216</v>
      </c>
      <c r="E168" s="286"/>
      <c r="F168" s="287"/>
      <c r="G168" s="274"/>
      <c r="H168" s="80"/>
      <c r="I168" s="878"/>
      <c r="J168" s="878"/>
      <c r="K168" s="878"/>
      <c r="L168" s="878"/>
      <c r="M168" s="878"/>
      <c r="N168" s="138"/>
      <c r="O168" s="143"/>
      <c r="P168" s="138"/>
      <c r="Q168" s="143"/>
      <c r="R168" s="143"/>
      <c r="S168" s="143"/>
      <c r="T168" s="138"/>
      <c r="U168" s="331"/>
      <c r="V168" s="331" t="str">
        <f t="shared" si="4"/>
        <v/>
      </c>
      <c r="W168" s="333" t="s">
        <v>131</v>
      </c>
      <c r="X168" s="331"/>
      <c r="Z168"/>
      <c r="AA168"/>
      <c r="AB168"/>
      <c r="AC168"/>
      <c r="AD168"/>
      <c r="AE168"/>
      <c r="AF168"/>
    </row>
    <row r="169" spans="1:32" s="135" customFormat="1" ht="15.75" customHeight="1" thickTop="1" thickBot="1" x14ac:dyDescent="0.4">
      <c r="A169" s="138"/>
      <c r="B169" s="203"/>
      <c r="C169" s="244"/>
      <c r="D169" s="265" t="s">
        <v>217</v>
      </c>
      <c r="E169" s="286"/>
      <c r="F169" s="287"/>
      <c r="G169" s="274"/>
      <c r="H169" s="80"/>
      <c r="I169" s="878"/>
      <c r="J169" s="878"/>
      <c r="K169" s="878"/>
      <c r="L169" s="878"/>
      <c r="M169" s="878"/>
      <c r="N169" s="138"/>
      <c r="O169" s="143"/>
      <c r="P169" s="138"/>
      <c r="Q169" s="143"/>
      <c r="R169" s="143"/>
      <c r="S169" s="143"/>
      <c r="T169" s="138"/>
      <c r="U169" s="340"/>
      <c r="V169" s="331" t="str">
        <f t="shared" si="4"/>
        <v/>
      </c>
      <c r="W169" s="333" t="s">
        <v>131</v>
      </c>
      <c r="X169" s="340"/>
      <c r="Z169"/>
      <c r="AA169"/>
      <c r="AB169"/>
      <c r="AC169"/>
      <c r="AD169"/>
      <c r="AE169"/>
      <c r="AF169"/>
    </row>
    <row r="170" spans="1:32" s="138" customFormat="1" ht="15.75" customHeight="1" thickTop="1" thickBot="1" x14ac:dyDescent="0.4">
      <c r="B170" s="203"/>
      <c r="C170" s="244"/>
      <c r="D170" s="266" t="s">
        <v>218</v>
      </c>
      <c r="E170" s="289"/>
      <c r="F170" s="290"/>
      <c r="G170" s="274"/>
      <c r="H170" s="80"/>
      <c r="I170" s="878"/>
      <c r="J170" s="878"/>
      <c r="K170" s="878"/>
      <c r="L170" s="878"/>
      <c r="M170" s="878"/>
      <c r="O170" s="143"/>
      <c r="Q170" s="143"/>
      <c r="R170" s="143"/>
      <c r="S170" s="143"/>
      <c r="U170" s="333"/>
      <c r="V170" s="331" t="str">
        <f t="shared" si="4"/>
        <v/>
      </c>
      <c r="W170" s="333"/>
      <c r="X170" s="333"/>
      <c r="Z170"/>
      <c r="AA170"/>
      <c r="AB170"/>
      <c r="AC170"/>
      <c r="AD170"/>
      <c r="AE170"/>
      <c r="AF170"/>
    </row>
    <row r="171" spans="1:32" s="138" customFormat="1" ht="31" customHeight="1" thickTop="1" thickBot="1" x14ac:dyDescent="0.4">
      <c r="B171" s="203"/>
      <c r="C171" s="245"/>
      <c r="D171" s="273" t="s">
        <v>219</v>
      </c>
      <c r="E171" s="281"/>
      <c r="F171" s="279"/>
      <c r="G171" s="155"/>
      <c r="H171" s="80"/>
      <c r="I171" s="878"/>
      <c r="J171" s="878"/>
      <c r="K171" s="878"/>
      <c r="L171" s="878"/>
      <c r="M171" s="878"/>
      <c r="O171" s="143"/>
      <c r="Q171" s="143"/>
      <c r="R171" s="143"/>
      <c r="S171" s="143"/>
      <c r="U171" s="333" t="s">
        <v>220</v>
      </c>
      <c r="V171" s="331" t="str">
        <f>CONCATENATE(V172,W172,V173,W173,V174,W174,V175,W175,V176,W176,V177)</f>
        <v>;;;;;</v>
      </c>
      <c r="W171" s="333"/>
      <c r="X171" s="333"/>
      <c r="Z171"/>
      <c r="AA171"/>
      <c r="AB171"/>
      <c r="AC171"/>
      <c r="AD171"/>
      <c r="AE171"/>
      <c r="AF171"/>
    </row>
    <row r="172" spans="1:32" s="365" customFormat="1" ht="15.75" customHeight="1" thickTop="1" thickBot="1" x14ac:dyDescent="0.4">
      <c r="A172" s="138"/>
      <c r="B172" s="203"/>
      <c r="C172" s="244"/>
      <c r="D172" s="936" t="s">
        <v>221</v>
      </c>
      <c r="E172" s="936"/>
      <c r="F172" s="937"/>
      <c r="G172" s="274"/>
      <c r="H172" s="80"/>
      <c r="I172" s="878"/>
      <c r="J172" s="878"/>
      <c r="K172" s="878"/>
      <c r="L172" s="878"/>
      <c r="M172" s="878"/>
      <c r="N172" s="138"/>
      <c r="O172" s="143"/>
      <c r="P172" s="138"/>
      <c r="Q172" s="143"/>
      <c r="R172" s="143"/>
      <c r="S172" s="143"/>
      <c r="T172" s="138"/>
      <c r="U172" s="395"/>
      <c r="V172" s="331" t="str">
        <f t="shared" si="4"/>
        <v/>
      </c>
      <c r="W172" s="395" t="s">
        <v>131</v>
      </c>
      <c r="X172" s="395"/>
      <c r="Y172" s="393"/>
      <c r="Z172"/>
      <c r="AA172"/>
      <c r="AB172"/>
      <c r="AC172"/>
      <c r="AD172"/>
      <c r="AE172"/>
      <c r="AF172"/>
    </row>
    <row r="173" spans="1:32" s="135" customFormat="1" ht="15.75" customHeight="1" thickTop="1" thickBot="1" x14ac:dyDescent="0.4">
      <c r="A173" s="138"/>
      <c r="B173" s="203"/>
      <c r="C173" s="244"/>
      <c r="D173" s="265" t="s">
        <v>222</v>
      </c>
      <c r="E173" s="291"/>
      <c r="F173" s="287"/>
      <c r="G173" s="274"/>
      <c r="H173" s="80"/>
      <c r="I173" s="878"/>
      <c r="J173" s="878"/>
      <c r="K173" s="878"/>
      <c r="L173" s="878"/>
      <c r="M173" s="878"/>
      <c r="N173" s="138"/>
      <c r="O173" s="143"/>
      <c r="P173" s="138"/>
      <c r="Q173" s="143"/>
      <c r="R173" s="143"/>
      <c r="S173" s="143"/>
      <c r="T173" s="138"/>
      <c r="U173" s="340"/>
      <c r="V173" s="331" t="str">
        <f t="shared" si="4"/>
        <v/>
      </c>
      <c r="W173" s="395" t="s">
        <v>131</v>
      </c>
      <c r="X173" s="340"/>
      <c r="Z173"/>
      <c r="AA173"/>
      <c r="AB173"/>
      <c r="AC173"/>
      <c r="AD173"/>
      <c r="AE173"/>
      <c r="AF173"/>
    </row>
    <row r="174" spans="1:32" s="138" customFormat="1" ht="15.75" customHeight="1" thickTop="1" thickBot="1" x14ac:dyDescent="0.4">
      <c r="B174" s="203"/>
      <c r="C174" s="244"/>
      <c r="D174" s="265" t="s">
        <v>223</v>
      </c>
      <c r="E174" s="291"/>
      <c r="F174" s="287"/>
      <c r="G174" s="274"/>
      <c r="H174" s="80"/>
      <c r="I174" s="878"/>
      <c r="J174" s="878"/>
      <c r="K174" s="878"/>
      <c r="L174" s="878"/>
      <c r="M174" s="878"/>
      <c r="O174" s="143"/>
      <c r="Q174" s="143"/>
      <c r="R174" s="143"/>
      <c r="S174" s="143"/>
      <c r="U174" s="333"/>
      <c r="V174" s="331" t="str">
        <f t="shared" si="4"/>
        <v/>
      </c>
      <c r="W174" s="395" t="s">
        <v>131</v>
      </c>
      <c r="X174" s="333"/>
      <c r="Z174"/>
      <c r="AA174"/>
      <c r="AB174"/>
      <c r="AC174"/>
      <c r="AD174"/>
      <c r="AE174"/>
      <c r="AF174"/>
    </row>
    <row r="175" spans="1:32" s="138" customFormat="1" ht="15.75" customHeight="1" thickTop="1" thickBot="1" x14ac:dyDescent="0.4">
      <c r="B175" s="203"/>
      <c r="C175" s="244"/>
      <c r="D175" s="265" t="s">
        <v>224</v>
      </c>
      <c r="E175" s="291"/>
      <c r="F175" s="287"/>
      <c r="G175" s="274"/>
      <c r="H175" s="80"/>
      <c r="I175" s="878"/>
      <c r="J175" s="878"/>
      <c r="K175" s="878"/>
      <c r="L175" s="878"/>
      <c r="M175" s="878"/>
      <c r="O175" s="143"/>
      <c r="Q175" s="143"/>
      <c r="R175" s="143"/>
      <c r="S175" s="143"/>
      <c r="U175" s="333"/>
      <c r="V175" s="331" t="str">
        <f t="shared" si="4"/>
        <v/>
      </c>
      <c r="W175" s="395" t="s">
        <v>131</v>
      </c>
      <c r="X175" s="333"/>
      <c r="Z175"/>
      <c r="AA175"/>
      <c r="AB175"/>
      <c r="AC175"/>
      <c r="AD175"/>
      <c r="AE175"/>
      <c r="AF175"/>
    </row>
    <row r="176" spans="1:32" s="138" customFormat="1" ht="15.75" customHeight="1" thickTop="1" thickBot="1" x14ac:dyDescent="0.4">
      <c r="B176" s="203"/>
      <c r="C176" s="244"/>
      <c r="D176" s="265" t="s">
        <v>225</v>
      </c>
      <c r="E176" s="291"/>
      <c r="F176" s="287"/>
      <c r="G176" s="274"/>
      <c r="H176" s="80"/>
      <c r="I176" s="878"/>
      <c r="J176" s="878"/>
      <c r="K176" s="878"/>
      <c r="L176" s="878"/>
      <c r="M176" s="878"/>
      <c r="O176" s="143"/>
      <c r="Q176" s="143"/>
      <c r="R176" s="143"/>
      <c r="S176" s="143"/>
      <c r="U176" s="333"/>
      <c r="V176" s="331" t="str">
        <f t="shared" si="4"/>
        <v/>
      </c>
      <c r="W176" s="395" t="s">
        <v>131</v>
      </c>
      <c r="X176" s="333"/>
      <c r="Z176"/>
      <c r="AA176"/>
      <c r="AB176"/>
      <c r="AC176"/>
      <c r="AD176"/>
      <c r="AE176"/>
      <c r="AF176"/>
    </row>
    <row r="177" spans="1:32" s="211" customFormat="1" ht="15.75" customHeight="1" thickTop="1" thickBot="1" x14ac:dyDescent="0.4">
      <c r="A177" s="138"/>
      <c r="B177" s="115"/>
      <c r="C177" s="241"/>
      <c r="D177" s="266" t="s">
        <v>226</v>
      </c>
      <c r="E177" s="292"/>
      <c r="F177" s="290"/>
      <c r="G177" s="274"/>
      <c r="H177" s="80"/>
      <c r="I177" s="878"/>
      <c r="J177" s="878"/>
      <c r="K177" s="878"/>
      <c r="L177" s="878"/>
      <c r="M177" s="878"/>
      <c r="N177" s="138"/>
      <c r="O177" s="143"/>
      <c r="P177" s="138"/>
      <c r="Q177" s="143"/>
      <c r="R177" s="143"/>
      <c r="S177" s="143"/>
      <c r="T177" s="138"/>
      <c r="U177" s="346"/>
      <c r="V177" s="331" t="str">
        <f t="shared" si="4"/>
        <v/>
      </c>
      <c r="W177" s="346"/>
      <c r="X177" s="346"/>
      <c r="Z177"/>
      <c r="AA177"/>
      <c r="AB177"/>
      <c r="AC177"/>
      <c r="AD177"/>
      <c r="AE177"/>
      <c r="AF177"/>
    </row>
    <row r="178" spans="1:32" s="351" customFormat="1" ht="25.5" customHeight="1" thickTop="1" thickBot="1" x14ac:dyDescent="0.4">
      <c r="A178" s="129"/>
      <c r="B178" s="120"/>
      <c r="C178" s="246"/>
      <c r="D178" s="231"/>
      <c r="E178" s="207"/>
      <c r="F178" s="208"/>
      <c r="G178" s="209"/>
      <c r="H178" s="209"/>
      <c r="I178" s="209"/>
      <c r="J178" s="129"/>
      <c r="K178" s="134"/>
      <c r="L178" s="129"/>
      <c r="M178" s="134"/>
      <c r="N178" s="129"/>
      <c r="O178" s="134"/>
      <c r="P178" s="129"/>
      <c r="Q178" s="134"/>
      <c r="R178" s="134"/>
      <c r="S178" s="134"/>
      <c r="T178" s="129"/>
      <c r="U178" s="352"/>
      <c r="V178" s="352"/>
      <c r="W178" s="352"/>
      <c r="X178" s="352"/>
      <c r="Z178"/>
      <c r="AA178"/>
      <c r="AB178"/>
      <c r="AC178"/>
      <c r="AD178"/>
      <c r="AE178"/>
      <c r="AF178"/>
    </row>
    <row r="179" spans="1:32" s="135" customFormat="1" ht="36" customHeight="1" thickTop="1" x14ac:dyDescent="0.35">
      <c r="B179" s="123"/>
      <c r="C179" s="236" t="s">
        <v>38</v>
      </c>
      <c r="D179" s="124" t="s">
        <v>227</v>
      </c>
      <c r="E179" s="124"/>
      <c r="F179" s="124"/>
      <c r="G179" s="124"/>
      <c r="H179" s="124"/>
      <c r="I179" s="124"/>
      <c r="U179" s="340"/>
      <c r="V179" s="340"/>
      <c r="W179" s="340"/>
      <c r="X179" s="340"/>
      <c r="Z179"/>
      <c r="AA179"/>
      <c r="AB179"/>
      <c r="AC179"/>
      <c r="AD179"/>
      <c r="AE179"/>
      <c r="AF179"/>
    </row>
    <row r="180" spans="1:32" s="138" customFormat="1" ht="50.25" customHeight="1" x14ac:dyDescent="0.35">
      <c r="B180" s="115"/>
      <c r="C180" s="241"/>
      <c r="D180" s="932" t="s">
        <v>228</v>
      </c>
      <c r="E180" s="932"/>
      <c r="F180" s="932"/>
      <c r="G180" s="932"/>
      <c r="H180" s="851"/>
      <c r="I180" s="294" t="s">
        <v>24</v>
      </c>
      <c r="J180" s="135"/>
      <c r="K180" s="135"/>
      <c r="L180" s="135"/>
      <c r="M180" s="135"/>
      <c r="O180" s="143"/>
      <c r="Q180" s="143"/>
      <c r="R180" s="143"/>
      <c r="S180" s="143"/>
      <c r="U180" s="333"/>
      <c r="V180" s="333"/>
      <c r="W180" s="333"/>
      <c r="X180" s="333"/>
      <c r="Z180"/>
      <c r="AA180"/>
      <c r="AB180"/>
      <c r="AC180"/>
      <c r="AD180"/>
      <c r="AE180"/>
      <c r="AF180"/>
    </row>
    <row r="181" spans="1:32" s="138" customFormat="1" ht="15.75" customHeight="1" x14ac:dyDescent="0.35">
      <c r="A181" s="181"/>
      <c r="B181" s="295"/>
      <c r="C181" s="296"/>
      <c r="D181" s="282" t="s">
        <v>229</v>
      </c>
      <c r="E181" s="267"/>
      <c r="F181" s="298"/>
      <c r="G181" s="274"/>
      <c r="H181" s="80"/>
      <c r="I181" s="878"/>
      <c r="J181" s="878"/>
      <c r="K181" s="878"/>
      <c r="L181" s="878"/>
      <c r="M181" s="878"/>
      <c r="N181" s="181"/>
      <c r="O181" s="297"/>
      <c r="P181" s="181"/>
      <c r="Q181" s="297"/>
      <c r="R181" s="297"/>
      <c r="S181" s="297"/>
      <c r="T181" s="181"/>
      <c r="U181" s="333"/>
      <c r="V181" s="333"/>
      <c r="W181" s="333"/>
      <c r="X181" s="333"/>
      <c r="Z181"/>
      <c r="AA181"/>
      <c r="AB181"/>
      <c r="AC181"/>
      <c r="AD181"/>
      <c r="AE181"/>
      <c r="AF181"/>
    </row>
    <row r="182" spans="1:32" s="138" customFormat="1" ht="15.75" customHeight="1" x14ac:dyDescent="0.35">
      <c r="A182" s="181"/>
      <c r="B182" s="295"/>
      <c r="C182" s="296"/>
      <c r="D182" s="285" t="s">
        <v>230</v>
      </c>
      <c r="E182" s="269"/>
      <c r="F182" s="299"/>
      <c r="G182" s="274"/>
      <c r="H182" s="80"/>
      <c r="I182" s="878"/>
      <c r="J182" s="878"/>
      <c r="K182" s="878"/>
      <c r="L182" s="878"/>
      <c r="M182" s="878"/>
      <c r="N182" s="181"/>
      <c r="O182" s="297"/>
      <c r="P182" s="181"/>
      <c r="Q182" s="297"/>
      <c r="R182" s="297"/>
      <c r="S182" s="297"/>
      <c r="T182" s="181"/>
      <c r="U182" s="333"/>
      <c r="V182" s="333"/>
      <c r="W182" s="333"/>
      <c r="X182" s="333"/>
      <c r="Z182"/>
      <c r="AA182"/>
      <c r="AB182"/>
      <c r="AC182"/>
      <c r="AD182"/>
      <c r="AE182"/>
      <c r="AF182"/>
    </row>
    <row r="183" spans="1:32" s="138" customFormat="1" ht="15.75" customHeight="1" x14ac:dyDescent="0.35">
      <c r="A183" s="181"/>
      <c r="B183" s="295"/>
      <c r="C183" s="296"/>
      <c r="D183" s="285" t="s">
        <v>231</v>
      </c>
      <c r="E183" s="269"/>
      <c r="F183" s="299"/>
      <c r="G183" s="274"/>
      <c r="H183" s="80"/>
      <c r="I183" s="878"/>
      <c r="J183" s="878"/>
      <c r="K183" s="878"/>
      <c r="L183" s="878"/>
      <c r="M183" s="878"/>
      <c r="N183" s="181"/>
      <c r="O183" s="297"/>
      <c r="P183" s="181"/>
      <c r="Q183" s="297"/>
      <c r="R183" s="297"/>
      <c r="S183" s="297"/>
      <c r="T183" s="181"/>
      <c r="U183" s="333"/>
      <c r="V183" s="333"/>
      <c r="W183" s="333"/>
      <c r="X183" s="333"/>
      <c r="Z183"/>
      <c r="AA183"/>
      <c r="AB183"/>
      <c r="AC183"/>
      <c r="AD183"/>
      <c r="AE183"/>
      <c r="AF183"/>
    </row>
    <row r="184" spans="1:32" s="138" customFormat="1" ht="15.75" customHeight="1" x14ac:dyDescent="0.35">
      <c r="A184" s="181"/>
      <c r="B184" s="295"/>
      <c r="C184" s="296"/>
      <c r="D184" s="285" t="s">
        <v>232</v>
      </c>
      <c r="E184" s="269"/>
      <c r="F184" s="299"/>
      <c r="G184" s="274"/>
      <c r="H184" s="80"/>
      <c r="I184" s="878"/>
      <c r="J184" s="878"/>
      <c r="K184" s="878"/>
      <c r="L184" s="878"/>
      <c r="M184" s="878"/>
      <c r="N184" s="181"/>
      <c r="O184" s="297"/>
      <c r="P184" s="181"/>
      <c r="Q184" s="297"/>
      <c r="R184" s="297"/>
      <c r="S184" s="297"/>
      <c r="T184" s="181"/>
      <c r="U184" s="333"/>
      <c r="V184" s="333"/>
      <c r="W184" s="333"/>
      <c r="X184" s="333"/>
      <c r="Z184"/>
      <c r="AA184"/>
      <c r="AB184"/>
      <c r="AC184"/>
      <c r="AD184"/>
      <c r="AE184"/>
      <c r="AF184"/>
    </row>
    <row r="185" spans="1:32" s="129" customFormat="1" ht="15.75" customHeight="1" thickBot="1" x14ac:dyDescent="0.4">
      <c r="A185" s="181"/>
      <c r="B185" s="295"/>
      <c r="C185" s="296"/>
      <c r="D185" s="285" t="s">
        <v>233</v>
      </c>
      <c r="E185" s="269"/>
      <c r="F185" s="299"/>
      <c r="G185" s="274"/>
      <c r="H185" s="80"/>
      <c r="I185" s="878"/>
      <c r="J185" s="878"/>
      <c r="K185" s="878"/>
      <c r="L185" s="878"/>
      <c r="M185" s="878"/>
      <c r="N185" s="181"/>
      <c r="O185" s="297"/>
      <c r="P185" s="181"/>
      <c r="Q185" s="297"/>
      <c r="R185" s="297"/>
      <c r="S185" s="297"/>
      <c r="T185" s="181"/>
      <c r="U185" s="331"/>
      <c r="V185" s="331"/>
      <c r="W185" s="331"/>
      <c r="X185" s="331"/>
      <c r="Z185"/>
      <c r="AA185"/>
      <c r="AB185"/>
      <c r="AC185"/>
      <c r="AD185"/>
      <c r="AE185"/>
      <c r="AF185"/>
    </row>
    <row r="186" spans="1:32" s="135" customFormat="1" ht="15.75" customHeight="1" thickTop="1" x14ac:dyDescent="0.35">
      <c r="A186" s="181"/>
      <c r="B186" s="295"/>
      <c r="C186" s="296"/>
      <c r="D186" s="285" t="s">
        <v>234</v>
      </c>
      <c r="E186" s="269"/>
      <c r="F186" s="299"/>
      <c r="G186" s="274"/>
      <c r="H186" s="80"/>
      <c r="I186" s="878"/>
      <c r="J186" s="878"/>
      <c r="K186" s="878"/>
      <c r="L186" s="878"/>
      <c r="M186" s="878"/>
      <c r="N186" s="181"/>
      <c r="O186" s="297"/>
      <c r="P186" s="181"/>
      <c r="Q186" s="297"/>
      <c r="R186" s="297"/>
      <c r="S186" s="297"/>
      <c r="T186" s="181"/>
      <c r="U186" s="340"/>
      <c r="V186" s="340"/>
      <c r="W186" s="340"/>
      <c r="X186" s="340"/>
      <c r="Z186"/>
      <c r="AA186"/>
      <c r="AB186"/>
      <c r="AC186"/>
      <c r="AD186"/>
      <c r="AE186"/>
      <c r="AF186"/>
    </row>
    <row r="187" spans="1:32" s="138" customFormat="1" ht="15.75" customHeight="1" x14ac:dyDescent="0.35">
      <c r="A187" s="181"/>
      <c r="B187" s="295"/>
      <c r="C187" s="296"/>
      <c r="D187" s="285" t="s">
        <v>235</v>
      </c>
      <c r="E187" s="269"/>
      <c r="F187" s="299"/>
      <c r="G187" s="274"/>
      <c r="H187" s="80"/>
      <c r="I187" s="878"/>
      <c r="J187" s="878"/>
      <c r="K187" s="878"/>
      <c r="L187" s="878"/>
      <c r="M187" s="878"/>
      <c r="N187" s="181"/>
      <c r="O187" s="297"/>
      <c r="P187" s="181"/>
      <c r="Q187" s="297"/>
      <c r="R187" s="297"/>
      <c r="S187" s="297"/>
      <c r="T187" s="181"/>
      <c r="U187" s="333"/>
      <c r="V187" s="333"/>
      <c r="W187" s="333"/>
      <c r="X187" s="333"/>
      <c r="Z187"/>
      <c r="AA187"/>
      <c r="AB187"/>
      <c r="AC187"/>
      <c r="AD187"/>
      <c r="AE187"/>
      <c r="AF187"/>
    </row>
    <row r="188" spans="1:32" s="138" customFormat="1" ht="15.75" customHeight="1" x14ac:dyDescent="0.35">
      <c r="A188" s="181"/>
      <c r="B188" s="295"/>
      <c r="C188" s="296"/>
      <c r="D188" s="285" t="s">
        <v>236</v>
      </c>
      <c r="E188" s="269"/>
      <c r="F188" s="299"/>
      <c r="G188" s="274"/>
      <c r="H188" s="80"/>
      <c r="I188" s="878"/>
      <c r="J188" s="878"/>
      <c r="K188" s="878"/>
      <c r="L188" s="878"/>
      <c r="M188" s="878"/>
      <c r="N188" s="181"/>
      <c r="O188" s="297"/>
      <c r="P188" s="181"/>
      <c r="Q188" s="297"/>
      <c r="R188" s="297"/>
      <c r="S188" s="297"/>
      <c r="T188" s="181"/>
      <c r="U188" s="333"/>
      <c r="V188" s="333"/>
      <c r="W188" s="333"/>
      <c r="X188" s="333"/>
      <c r="Z188"/>
      <c r="AA188"/>
      <c r="AB188"/>
      <c r="AC188"/>
      <c r="AD188"/>
      <c r="AE188"/>
      <c r="AF188"/>
    </row>
    <row r="189" spans="1:32" s="138" customFormat="1" ht="15.75" customHeight="1" x14ac:dyDescent="0.35">
      <c r="A189" s="181"/>
      <c r="B189" s="295"/>
      <c r="C189" s="296"/>
      <c r="D189" s="285" t="s">
        <v>237</v>
      </c>
      <c r="E189" s="269"/>
      <c r="F189" s="299"/>
      <c r="G189" s="274"/>
      <c r="H189" s="80"/>
      <c r="I189" s="878"/>
      <c r="J189" s="878"/>
      <c r="K189" s="878"/>
      <c r="L189" s="878"/>
      <c r="M189" s="878"/>
      <c r="N189" s="181"/>
      <c r="O189" s="297"/>
      <c r="P189" s="181"/>
      <c r="Q189" s="297"/>
      <c r="R189" s="297"/>
      <c r="S189" s="297"/>
      <c r="T189" s="181"/>
      <c r="U189" s="333"/>
      <c r="V189" s="333"/>
      <c r="W189" s="333"/>
      <c r="X189" s="333"/>
      <c r="Z189"/>
      <c r="AA189"/>
      <c r="AB189"/>
      <c r="AC189"/>
      <c r="AD189"/>
      <c r="AE189"/>
      <c r="AF189"/>
    </row>
    <row r="190" spans="1:32" s="138" customFormat="1" ht="15.75" customHeight="1" x14ac:dyDescent="0.35">
      <c r="A190" s="181"/>
      <c r="B190" s="295"/>
      <c r="C190" s="296"/>
      <c r="D190" s="285" t="s">
        <v>238</v>
      </c>
      <c r="E190" s="269"/>
      <c r="F190" s="299"/>
      <c r="G190" s="274"/>
      <c r="H190" s="80"/>
      <c r="I190" s="878"/>
      <c r="J190" s="878"/>
      <c r="K190" s="878"/>
      <c r="L190" s="878"/>
      <c r="M190" s="878"/>
      <c r="N190" s="181"/>
      <c r="O190" s="297"/>
      <c r="P190" s="181"/>
      <c r="Q190" s="297"/>
      <c r="R190" s="297"/>
      <c r="S190" s="297"/>
      <c r="T190" s="181"/>
      <c r="U190" s="333"/>
      <c r="V190" s="333"/>
      <c r="W190" s="333"/>
      <c r="X190" s="333"/>
      <c r="Z190"/>
      <c r="AA190"/>
      <c r="AB190"/>
      <c r="AC190"/>
      <c r="AD190"/>
      <c r="AE190"/>
      <c r="AF190"/>
    </row>
    <row r="191" spans="1:32" s="138" customFormat="1" ht="15.75" customHeight="1" x14ac:dyDescent="0.35">
      <c r="A191" s="181"/>
      <c r="B191" s="295"/>
      <c r="C191" s="296"/>
      <c r="D191" s="285" t="s">
        <v>239</v>
      </c>
      <c r="E191" s="269"/>
      <c r="F191" s="299"/>
      <c r="G191" s="274"/>
      <c r="H191" s="80"/>
      <c r="I191" s="878"/>
      <c r="J191" s="878"/>
      <c r="K191" s="878"/>
      <c r="L191" s="878"/>
      <c r="M191" s="878"/>
      <c r="N191" s="181"/>
      <c r="O191" s="297"/>
      <c r="P191" s="181"/>
      <c r="Q191" s="297"/>
      <c r="R191" s="297"/>
      <c r="S191" s="297"/>
      <c r="T191" s="181"/>
      <c r="U191" s="333"/>
      <c r="V191" s="333"/>
      <c r="W191" s="333"/>
      <c r="X191" s="333"/>
      <c r="Z191"/>
      <c r="AA191"/>
      <c r="AB191"/>
      <c r="AC191"/>
      <c r="AD191"/>
      <c r="AE191"/>
      <c r="AF191"/>
    </row>
    <row r="192" spans="1:32" s="129" customFormat="1" ht="15.75" customHeight="1" thickBot="1" x14ac:dyDescent="0.4">
      <c r="A192" s="181"/>
      <c r="B192" s="295"/>
      <c r="C192" s="296"/>
      <c r="D192" s="288" t="s">
        <v>240</v>
      </c>
      <c r="E192" s="271"/>
      <c r="F192" s="300"/>
      <c r="G192" s="274"/>
      <c r="H192" s="80"/>
      <c r="I192" s="878"/>
      <c r="J192" s="878"/>
      <c r="K192" s="878"/>
      <c r="L192" s="878"/>
      <c r="M192" s="878"/>
      <c r="N192" s="181"/>
      <c r="O192" s="297"/>
      <c r="P192" s="181"/>
      <c r="Q192" s="297"/>
      <c r="R192" s="297"/>
      <c r="S192" s="297"/>
      <c r="T192" s="181"/>
      <c r="U192" s="331"/>
      <c r="V192" s="331"/>
      <c r="W192" s="331"/>
      <c r="X192" s="331"/>
      <c r="Z192"/>
      <c r="AA192"/>
      <c r="AB192"/>
      <c r="AC192"/>
      <c r="AD192"/>
      <c r="AE192"/>
      <c r="AF192"/>
    </row>
    <row r="193" spans="1:32" s="135" customFormat="1" ht="36" customHeight="1" thickTop="1" x14ac:dyDescent="0.35">
      <c r="A193" s="138"/>
      <c r="B193" s="115"/>
      <c r="C193" s="241"/>
      <c r="D193" s="154"/>
      <c r="E193" s="119"/>
      <c r="F193" s="118"/>
      <c r="G193" s="210"/>
      <c r="H193" s="210"/>
      <c r="I193" s="210"/>
      <c r="J193" s="138"/>
      <c r="K193" s="143"/>
      <c r="L193" s="138"/>
      <c r="M193" s="143"/>
      <c r="N193" s="138"/>
      <c r="O193" s="143"/>
      <c r="P193" s="138"/>
      <c r="Q193" s="143"/>
      <c r="R193" s="143"/>
      <c r="S193" s="143"/>
      <c r="T193" s="138"/>
      <c r="U193" s="340"/>
      <c r="V193" s="340"/>
      <c r="W193" s="340"/>
      <c r="X193" s="340"/>
      <c r="Z193"/>
      <c r="AA193"/>
      <c r="AB193"/>
      <c r="AC193"/>
      <c r="AD193"/>
      <c r="AE193"/>
      <c r="AF193"/>
    </row>
    <row r="194" spans="1:32" s="138" customFormat="1" ht="36" customHeight="1" x14ac:dyDescent="0.35">
      <c r="A194" s="211"/>
      <c r="B194" s="172" t="s">
        <v>3</v>
      </c>
      <c r="C194" s="242" t="s">
        <v>241</v>
      </c>
      <c r="D194" s="276" t="s">
        <v>242</v>
      </c>
      <c r="E194" s="173"/>
      <c r="F194" s="174"/>
      <c r="G194" s="174"/>
      <c r="H194" s="174"/>
      <c r="I194" s="174"/>
      <c r="J194" s="211"/>
      <c r="K194" s="212"/>
      <c r="L194" s="211"/>
      <c r="M194" s="212"/>
      <c r="N194" s="211"/>
      <c r="O194" s="212"/>
      <c r="P194" s="211"/>
      <c r="Q194" s="212"/>
      <c r="R194" s="212"/>
      <c r="S194" s="212"/>
      <c r="T194" s="211"/>
      <c r="U194" s="333"/>
      <c r="V194" s="333"/>
      <c r="W194" s="333"/>
      <c r="X194" s="333"/>
      <c r="Z194"/>
      <c r="AA194"/>
      <c r="AB194"/>
      <c r="AC194"/>
      <c r="AD194"/>
      <c r="AE194"/>
      <c r="AF194"/>
    </row>
    <row r="195" spans="1:32" s="138" customFormat="1" ht="15.5" x14ac:dyDescent="0.35">
      <c r="A195" s="380"/>
      <c r="B195" s="381" t="s">
        <v>3</v>
      </c>
      <c r="C195" s="382"/>
      <c r="D195" s="383" t="s">
        <v>182</v>
      </c>
      <c r="E195" s="384"/>
      <c r="F195" s="385"/>
      <c r="G195" s="367"/>
      <c r="H195" s="367"/>
      <c r="I195" s="367"/>
      <c r="J195" s="380"/>
      <c r="K195" s="386"/>
      <c r="L195" s="380"/>
      <c r="M195" s="386"/>
      <c r="N195" s="380"/>
      <c r="O195" s="386"/>
      <c r="P195" s="380"/>
      <c r="Q195" s="386"/>
      <c r="R195" s="386"/>
      <c r="S195" s="386"/>
      <c r="T195" s="380"/>
      <c r="U195" s="333"/>
      <c r="V195" s="333"/>
      <c r="W195" s="333"/>
      <c r="X195" s="333"/>
      <c r="Z195"/>
      <c r="AA195"/>
      <c r="AB195"/>
      <c r="AC195"/>
      <c r="AD195"/>
      <c r="AE195"/>
      <c r="AF195"/>
    </row>
    <row r="196" spans="1:32" s="138" customFormat="1" ht="36" customHeight="1" x14ac:dyDescent="0.35">
      <c r="A196" s="135"/>
      <c r="B196" s="123"/>
      <c r="C196" s="236" t="s">
        <v>45</v>
      </c>
      <c r="D196" s="124" t="s">
        <v>243</v>
      </c>
      <c r="E196" s="124"/>
      <c r="F196" s="124"/>
      <c r="G196" s="197"/>
      <c r="H196" s="197"/>
      <c r="I196" s="294" t="s">
        <v>24</v>
      </c>
      <c r="J196" s="149"/>
      <c r="K196" s="149"/>
      <c r="L196" s="149"/>
      <c r="M196" s="147"/>
      <c r="N196" s="147"/>
      <c r="O196" s="147"/>
      <c r="P196" s="135"/>
      <c r="Q196" s="135"/>
      <c r="R196" s="135"/>
      <c r="S196" s="135"/>
      <c r="T196" s="135"/>
      <c r="U196" s="333"/>
      <c r="V196" s="333"/>
      <c r="W196" s="333"/>
      <c r="X196" s="333"/>
      <c r="Z196"/>
      <c r="AA196"/>
      <c r="AB196"/>
      <c r="AC196"/>
      <c r="AD196"/>
      <c r="AE196"/>
      <c r="AF196"/>
    </row>
    <row r="197" spans="1:32" s="138" customFormat="1" ht="30" customHeight="1" x14ac:dyDescent="0.35">
      <c r="B197" s="115"/>
      <c r="C197" s="241"/>
      <c r="D197" s="925" t="s">
        <v>244</v>
      </c>
      <c r="E197" s="925"/>
      <c r="F197" s="925"/>
      <c r="G197" s="925"/>
      <c r="H197" s="198"/>
      <c r="I197" s="878"/>
      <c r="J197" s="878"/>
      <c r="K197" s="878"/>
      <c r="L197" s="878"/>
      <c r="M197" s="878"/>
      <c r="N197" s="878"/>
      <c r="O197" s="878"/>
      <c r="Q197" s="143"/>
      <c r="R197" s="143"/>
      <c r="S197" s="143"/>
      <c r="U197" s="333"/>
      <c r="V197" s="333"/>
      <c r="W197" s="333"/>
      <c r="X197" s="333"/>
      <c r="Z197"/>
      <c r="AA197"/>
      <c r="AB197"/>
      <c r="AC197"/>
      <c r="AD197"/>
      <c r="AE197"/>
      <c r="AF197"/>
    </row>
    <row r="198" spans="1:32" s="138" customFormat="1" ht="19.5" customHeight="1" x14ac:dyDescent="0.35">
      <c r="B198" s="115"/>
      <c r="C198" s="241"/>
      <c r="D198" s="429"/>
      <c r="E198" s="119"/>
      <c r="F198" s="118"/>
      <c r="G198" s="198"/>
      <c r="H198" s="198"/>
      <c r="I198" s="878"/>
      <c r="J198" s="878"/>
      <c r="K198" s="878"/>
      <c r="L198" s="878"/>
      <c r="M198" s="878"/>
      <c r="N198" s="878"/>
      <c r="O198" s="878"/>
      <c r="Q198" s="143"/>
      <c r="R198" s="143"/>
      <c r="S198" s="143"/>
      <c r="U198" s="333"/>
      <c r="V198" s="333"/>
      <c r="W198" s="333"/>
      <c r="X198" s="333"/>
      <c r="Z198"/>
      <c r="AA198"/>
      <c r="AB198"/>
      <c r="AC198"/>
      <c r="AD198"/>
      <c r="AE198"/>
      <c r="AF198"/>
    </row>
    <row r="199" spans="1:32" s="138" customFormat="1" ht="16" thickBot="1" x14ac:dyDescent="0.4">
      <c r="A199" s="129"/>
      <c r="B199" s="120"/>
      <c r="C199" s="246"/>
      <c r="D199" s="206"/>
      <c r="E199" s="207"/>
      <c r="F199" s="209"/>
      <c r="G199" s="213"/>
      <c r="H199" s="213"/>
      <c r="I199" s="213"/>
      <c r="J199" s="129"/>
      <c r="K199" s="134"/>
      <c r="L199" s="129"/>
      <c r="M199" s="134"/>
      <c r="N199" s="129"/>
      <c r="O199" s="134"/>
      <c r="P199" s="129"/>
      <c r="Q199" s="134"/>
      <c r="R199" s="134"/>
      <c r="S199" s="134"/>
      <c r="T199" s="129"/>
      <c r="U199" s="333"/>
      <c r="V199" s="333"/>
      <c r="W199" s="333"/>
      <c r="X199" s="333"/>
      <c r="Z199"/>
      <c r="AA199"/>
      <c r="AB199"/>
      <c r="AC199"/>
      <c r="AD199"/>
      <c r="AE199"/>
      <c r="AF199"/>
    </row>
    <row r="200" spans="1:32" s="129" customFormat="1" ht="14.25" customHeight="1" thickTop="1" thickBot="1" x14ac:dyDescent="0.4">
      <c r="A200" s="166"/>
      <c r="B200" s="472"/>
      <c r="C200" s="473"/>
      <c r="D200" s="474"/>
      <c r="E200" s="475"/>
      <c r="F200" s="210"/>
      <c r="G200" s="277"/>
      <c r="H200" s="277"/>
      <c r="I200" s="277"/>
      <c r="J200" s="166"/>
      <c r="K200" s="170"/>
      <c r="L200" s="166"/>
      <c r="M200" s="170"/>
      <c r="N200" s="166"/>
      <c r="O200" s="170"/>
      <c r="P200" s="166"/>
      <c r="Q200" s="170"/>
      <c r="R200" s="170"/>
      <c r="S200" s="170"/>
      <c r="T200" s="166"/>
      <c r="U200" s="331"/>
      <c r="V200" s="331"/>
      <c r="W200" s="331"/>
      <c r="X200" s="331"/>
      <c r="Z200"/>
      <c r="AA200"/>
      <c r="AB200"/>
      <c r="AC200"/>
      <c r="AD200"/>
      <c r="AE200"/>
      <c r="AF200"/>
    </row>
    <row r="201" spans="1:32" s="135" customFormat="1" ht="36" customHeight="1" thickTop="1" x14ac:dyDescent="0.35">
      <c r="A201" s="166"/>
      <c r="B201" s="472"/>
      <c r="C201" s="473" t="s">
        <v>48</v>
      </c>
      <c r="D201" s="124" t="s">
        <v>245</v>
      </c>
      <c r="E201" s="475"/>
      <c r="F201" s="210"/>
      <c r="G201" s="277"/>
      <c r="H201" s="277"/>
      <c r="I201" s="294" t="s">
        <v>24</v>
      </c>
      <c r="J201" s="149"/>
      <c r="K201" s="149"/>
      <c r="L201" s="149"/>
      <c r="M201" s="147"/>
      <c r="N201" s="147"/>
      <c r="O201" s="147"/>
      <c r="P201" s="166"/>
      <c r="Q201" s="170"/>
      <c r="R201" s="170"/>
      <c r="S201" s="170"/>
      <c r="T201" s="166"/>
      <c r="U201" s="340"/>
      <c r="V201" s="340"/>
      <c r="W201" s="340"/>
      <c r="X201" s="340"/>
      <c r="Z201"/>
      <c r="AA201"/>
      <c r="AB201"/>
      <c r="AC201"/>
      <c r="AD201"/>
      <c r="AE201"/>
      <c r="AF201"/>
    </row>
    <row r="202" spans="1:32" s="138" customFormat="1" ht="19" customHeight="1" x14ac:dyDescent="0.35">
      <c r="B202" s="115"/>
      <c r="C202" s="241"/>
      <c r="D202" s="257" t="s">
        <v>246</v>
      </c>
      <c r="E202" s="150"/>
      <c r="F202" s="141"/>
      <c r="G202" s="198"/>
      <c r="H202" s="198"/>
      <c r="I202" s="878"/>
      <c r="J202" s="878"/>
      <c r="K202" s="878"/>
      <c r="L202" s="878"/>
      <c r="M202" s="878"/>
      <c r="N202" s="878"/>
      <c r="O202" s="878"/>
      <c r="Q202" s="143"/>
      <c r="R202" s="143"/>
      <c r="S202" s="143"/>
      <c r="U202" s="333"/>
      <c r="V202" s="333"/>
      <c r="W202" s="333"/>
      <c r="X202" s="333"/>
      <c r="Z202"/>
      <c r="AA202"/>
      <c r="AB202"/>
      <c r="AC202"/>
      <c r="AD202"/>
      <c r="AE202"/>
      <c r="AF202"/>
    </row>
    <row r="203" spans="1:32" s="138" customFormat="1" ht="19.5" customHeight="1" x14ac:dyDescent="0.35">
      <c r="B203" s="115"/>
      <c r="C203" s="241"/>
      <c r="D203" s="429"/>
      <c r="E203" s="119"/>
      <c r="F203" s="118"/>
      <c r="G203" s="198"/>
      <c r="H203" s="198"/>
      <c r="I203" s="878"/>
      <c r="J203" s="878"/>
      <c r="K203" s="878"/>
      <c r="L203" s="878"/>
      <c r="M203" s="878"/>
      <c r="N203" s="878"/>
      <c r="O203" s="878"/>
      <c r="Q203" s="143"/>
      <c r="R203" s="143"/>
      <c r="S203" s="143"/>
      <c r="U203" s="333"/>
      <c r="V203" s="333"/>
      <c r="W203" s="333"/>
      <c r="X203" s="333"/>
      <c r="Z203"/>
      <c r="AA203"/>
      <c r="AB203"/>
      <c r="AC203"/>
      <c r="AD203"/>
      <c r="AE203"/>
      <c r="AF203"/>
    </row>
    <row r="204" spans="1:32" s="138" customFormat="1" ht="16" thickBot="1" x14ac:dyDescent="0.4">
      <c r="A204" s="129"/>
      <c r="B204" s="120"/>
      <c r="C204" s="246"/>
      <c r="D204" s="206"/>
      <c r="E204" s="207"/>
      <c r="F204" s="209"/>
      <c r="G204" s="213"/>
      <c r="H204" s="213"/>
      <c r="I204" s="213"/>
      <c r="J204" s="129"/>
      <c r="K204" s="134"/>
      <c r="L204" s="129"/>
      <c r="M204" s="134"/>
      <c r="N204" s="129"/>
      <c r="O204" s="134"/>
      <c r="P204" s="129"/>
      <c r="Q204" s="134"/>
      <c r="R204" s="134"/>
      <c r="S204" s="134"/>
      <c r="T204" s="129"/>
      <c r="U204" s="333"/>
      <c r="V204" s="333"/>
      <c r="W204" s="333"/>
      <c r="X204" s="333"/>
      <c r="Z204"/>
      <c r="AA204"/>
      <c r="AB204"/>
      <c r="AC204"/>
      <c r="AD204"/>
      <c r="AE204"/>
      <c r="AF204"/>
    </row>
    <row r="205" spans="1:32" s="138" customFormat="1" ht="16" thickTop="1" x14ac:dyDescent="0.35">
      <c r="A205" s="166"/>
      <c r="B205" s="472"/>
      <c r="C205" s="473"/>
      <c r="D205" s="474"/>
      <c r="E205" s="475"/>
      <c r="F205" s="210"/>
      <c r="G205" s="277"/>
      <c r="H205" s="277"/>
      <c r="I205" s="277"/>
      <c r="J205" s="166"/>
      <c r="K205" s="170"/>
      <c r="L205" s="166"/>
      <c r="M205" s="170"/>
      <c r="N205" s="166"/>
      <c r="O205" s="170"/>
      <c r="P205" s="166"/>
      <c r="Q205" s="170"/>
      <c r="R205" s="170"/>
      <c r="S205" s="170"/>
      <c r="T205" s="166"/>
      <c r="U205" s="333"/>
      <c r="V205" s="333"/>
      <c r="W205" s="333"/>
      <c r="X205" s="333"/>
      <c r="Z205"/>
      <c r="AA205"/>
      <c r="AB205"/>
      <c r="AC205"/>
      <c r="AD205"/>
      <c r="AE205"/>
      <c r="AF205"/>
    </row>
    <row r="206" spans="1:32" s="138" customFormat="1" ht="36" customHeight="1" x14ac:dyDescent="0.35">
      <c r="A206" s="135"/>
      <c r="B206" s="123"/>
      <c r="C206" s="236" t="s">
        <v>55</v>
      </c>
      <c r="D206" s="124" t="s">
        <v>247</v>
      </c>
      <c r="E206" s="124"/>
      <c r="F206" s="124"/>
      <c r="G206" s="197"/>
      <c r="H206" s="197"/>
      <c r="I206" s="294" t="s">
        <v>24</v>
      </c>
      <c r="J206" s="149"/>
      <c r="K206" s="149"/>
      <c r="L206" s="149"/>
      <c r="M206" s="147"/>
      <c r="N206" s="147"/>
      <c r="O206" s="147"/>
      <c r="P206" s="135"/>
      <c r="Q206" s="135"/>
      <c r="R206" s="135"/>
      <c r="S206" s="135"/>
      <c r="T206" s="135"/>
      <c r="U206" s="333"/>
      <c r="V206" s="333"/>
      <c r="W206" s="333"/>
      <c r="X206" s="333"/>
      <c r="Z206"/>
      <c r="AA206"/>
      <c r="AB206"/>
      <c r="AC206"/>
      <c r="AD206"/>
      <c r="AE206"/>
      <c r="AF206"/>
    </row>
    <row r="207" spans="1:32" s="138" customFormat="1" ht="47.25" customHeight="1" x14ac:dyDescent="0.35">
      <c r="B207" s="115"/>
      <c r="C207" s="241"/>
      <c r="D207" s="925" t="s">
        <v>248</v>
      </c>
      <c r="E207" s="925"/>
      <c r="F207" s="925"/>
      <c r="G207" s="925"/>
      <c r="H207" s="198"/>
      <c r="I207" s="878"/>
      <c r="J207" s="878"/>
      <c r="K207" s="878"/>
      <c r="L207" s="878"/>
      <c r="M207" s="878"/>
      <c r="N207" s="878"/>
      <c r="O207" s="878"/>
      <c r="Q207" s="143"/>
      <c r="R207" s="143"/>
      <c r="S207" s="143"/>
      <c r="U207" s="333"/>
      <c r="V207" s="333"/>
      <c r="W207" s="333"/>
      <c r="X207" s="333"/>
      <c r="Z207"/>
      <c r="AA207"/>
      <c r="AB207"/>
      <c r="AC207"/>
      <c r="AD207"/>
      <c r="AE207"/>
      <c r="AF207"/>
    </row>
    <row r="208" spans="1:32" s="129" customFormat="1" ht="19.5" customHeight="1" thickBot="1" x14ac:dyDescent="0.4">
      <c r="A208" s="138"/>
      <c r="B208" s="115"/>
      <c r="C208" s="241"/>
      <c r="D208" s="855"/>
      <c r="E208" s="119"/>
      <c r="F208" s="118"/>
      <c r="G208" s="198"/>
      <c r="H208" s="198"/>
      <c r="I208" s="878"/>
      <c r="J208" s="878"/>
      <c r="K208" s="878"/>
      <c r="L208" s="878"/>
      <c r="M208" s="878"/>
      <c r="N208" s="878"/>
      <c r="O208" s="878"/>
      <c r="P208" s="138"/>
      <c r="Q208" s="143"/>
      <c r="R208" s="143"/>
      <c r="S208" s="143"/>
      <c r="T208" s="138"/>
      <c r="U208" s="331"/>
      <c r="V208" s="331"/>
      <c r="W208" s="331"/>
      <c r="X208" s="331"/>
      <c r="Z208"/>
      <c r="AA208"/>
      <c r="AB208"/>
      <c r="AC208"/>
      <c r="AD208"/>
      <c r="AE208"/>
      <c r="AF208"/>
    </row>
    <row r="209" spans="1:32" s="135" customFormat="1" ht="19.5" customHeight="1" thickTop="1" x14ac:dyDescent="0.35">
      <c r="A209" s="138"/>
      <c r="B209" s="115"/>
      <c r="C209" s="241"/>
      <c r="D209" s="138"/>
      <c r="E209" s="119"/>
      <c r="F209" s="118"/>
      <c r="G209" s="198"/>
      <c r="H209" s="198"/>
      <c r="I209" s="198"/>
      <c r="J209" s="138"/>
      <c r="K209" s="143"/>
      <c r="L209" s="138"/>
      <c r="M209" s="143"/>
      <c r="N209" s="138"/>
      <c r="O209" s="143"/>
      <c r="P209" s="138"/>
      <c r="Q209" s="143"/>
      <c r="R209" s="143"/>
      <c r="S209" s="143"/>
      <c r="T209" s="138"/>
      <c r="U209" s="340"/>
      <c r="V209" s="340"/>
      <c r="W209" s="340"/>
      <c r="X209" s="340"/>
      <c r="Z209"/>
      <c r="AA209"/>
      <c r="AB209"/>
      <c r="AC209"/>
      <c r="AD209"/>
      <c r="AE209"/>
      <c r="AF209"/>
    </row>
    <row r="210" spans="1:32" s="138" customFormat="1" ht="19.5" customHeight="1" x14ac:dyDescent="0.35">
      <c r="B210" s="115"/>
      <c r="C210" s="241"/>
      <c r="D210" s="280" t="s">
        <v>249</v>
      </c>
      <c r="E210" s="119"/>
      <c r="F210" s="844"/>
      <c r="G210" s="198"/>
      <c r="H210" s="198"/>
      <c r="I210" s="198"/>
      <c r="K210" s="143"/>
      <c r="M210" s="143"/>
      <c r="O210" s="143"/>
      <c r="Q210" s="143"/>
      <c r="R210" s="143"/>
      <c r="S210" s="143"/>
      <c r="U210" s="333"/>
      <c r="V210" s="333"/>
      <c r="W210" s="333"/>
      <c r="X210" s="333"/>
      <c r="Z210"/>
      <c r="AA210"/>
      <c r="AB210"/>
      <c r="AC210"/>
      <c r="AD210"/>
      <c r="AE210"/>
      <c r="AF210"/>
    </row>
    <row r="211" spans="1:32" s="138" customFormat="1" ht="19.5" customHeight="1" x14ac:dyDescent="0.35">
      <c r="B211" s="115"/>
      <c r="C211" s="241"/>
      <c r="D211" s="280" t="s">
        <v>250</v>
      </c>
      <c r="E211" s="119"/>
      <c r="F211" s="844"/>
      <c r="G211" s="198"/>
      <c r="H211" s="198"/>
      <c r="I211" s="198"/>
      <c r="K211" s="143"/>
      <c r="M211" s="143"/>
      <c r="O211" s="143"/>
      <c r="Q211" s="143"/>
      <c r="R211" s="143"/>
      <c r="S211" s="143"/>
      <c r="U211" s="333"/>
      <c r="V211" s="333"/>
      <c r="W211" s="333"/>
      <c r="X211" s="333"/>
      <c r="Z211"/>
      <c r="AA211"/>
      <c r="AB211"/>
      <c r="AC211"/>
      <c r="AD211"/>
      <c r="AE211"/>
      <c r="AF211"/>
    </row>
    <row r="212" spans="1:32" s="129" customFormat="1" ht="19.5" customHeight="1" thickBot="1" x14ac:dyDescent="0.4">
      <c r="B212" s="120"/>
      <c r="C212" s="246"/>
      <c r="D212" s="206"/>
      <c r="E212" s="207"/>
      <c r="F212" s="209"/>
      <c r="G212" s="213"/>
      <c r="H212" s="213"/>
      <c r="I212" s="213"/>
      <c r="K212" s="134"/>
      <c r="M212" s="134"/>
      <c r="O212" s="134"/>
      <c r="Q212" s="134"/>
      <c r="R212" s="134"/>
      <c r="S212" s="134"/>
      <c r="U212" s="331"/>
      <c r="V212" s="331"/>
      <c r="W212" s="331"/>
      <c r="X212" s="331"/>
      <c r="Z212"/>
      <c r="AA212"/>
      <c r="AB212"/>
      <c r="AC212"/>
      <c r="AD212"/>
      <c r="AE212"/>
      <c r="AF212"/>
    </row>
    <row r="213" spans="1:32" s="135" customFormat="1" ht="36" customHeight="1" thickTop="1" x14ac:dyDescent="0.35">
      <c r="B213" s="123"/>
      <c r="C213" s="236" t="s">
        <v>65</v>
      </c>
      <c r="D213" s="124" t="s">
        <v>251</v>
      </c>
      <c r="E213" s="124"/>
      <c r="F213" s="124"/>
      <c r="G213" s="197"/>
      <c r="H213" s="197"/>
      <c r="I213" s="294" t="s">
        <v>24</v>
      </c>
      <c r="J213" s="149"/>
      <c r="K213" s="149"/>
      <c r="L213" s="149"/>
      <c r="M213" s="147"/>
      <c r="N213" s="147"/>
      <c r="O213" s="147"/>
      <c r="U213" s="340"/>
      <c r="V213" s="340"/>
      <c r="W213" s="340"/>
      <c r="X213" s="340"/>
      <c r="Z213"/>
      <c r="AA213"/>
      <c r="AB213"/>
      <c r="AC213"/>
      <c r="AD213"/>
      <c r="AE213"/>
      <c r="AF213"/>
    </row>
    <row r="214" spans="1:32" s="138" customFormat="1" ht="60.75" customHeight="1" x14ac:dyDescent="0.35">
      <c r="B214" s="115"/>
      <c r="C214" s="241"/>
      <c r="D214" s="925" t="s">
        <v>252</v>
      </c>
      <c r="E214" s="925"/>
      <c r="F214" s="925"/>
      <c r="G214" s="925"/>
      <c r="H214" s="927"/>
      <c r="I214" s="878"/>
      <c r="J214" s="878"/>
      <c r="K214" s="878"/>
      <c r="L214" s="878"/>
      <c r="M214" s="878"/>
      <c r="N214" s="878"/>
      <c r="O214" s="878"/>
      <c r="Q214" s="143"/>
      <c r="R214" s="143"/>
      <c r="S214" s="143"/>
      <c r="U214" s="333"/>
      <c r="V214" s="333"/>
      <c r="W214" s="333"/>
      <c r="X214" s="333"/>
      <c r="Z214"/>
      <c r="AA214"/>
      <c r="AB214"/>
      <c r="AC214"/>
      <c r="AD214"/>
      <c r="AE214"/>
      <c r="AF214"/>
    </row>
    <row r="215" spans="1:32" s="138" customFormat="1" ht="19.5" customHeight="1" x14ac:dyDescent="0.35">
      <c r="B215" s="115"/>
      <c r="C215" s="241"/>
      <c r="D215" s="886"/>
      <c r="E215" s="926"/>
      <c r="F215" s="926"/>
      <c r="G215" s="887"/>
      <c r="H215" s="198"/>
      <c r="I215" s="878"/>
      <c r="J215" s="878"/>
      <c r="K215" s="878"/>
      <c r="L215" s="878"/>
      <c r="M215" s="878"/>
      <c r="N215" s="878"/>
      <c r="O215" s="878"/>
      <c r="Q215" s="143"/>
      <c r="R215" s="143"/>
      <c r="S215" s="143"/>
      <c r="U215" s="333"/>
      <c r="V215" s="333"/>
      <c r="W215" s="333"/>
      <c r="X215" s="333"/>
      <c r="Z215"/>
      <c r="AA215"/>
      <c r="AB215"/>
      <c r="AC215"/>
      <c r="AD215"/>
      <c r="AE215"/>
      <c r="AF215"/>
    </row>
    <row r="216" spans="1:32" s="138" customFormat="1" ht="19.5" customHeight="1" thickBot="1" x14ac:dyDescent="0.4">
      <c r="A216" s="393"/>
      <c r="B216" s="388"/>
      <c r="C216" s="389"/>
      <c r="D216" s="390"/>
      <c r="E216" s="391"/>
      <c r="F216" s="392"/>
      <c r="G216" s="366"/>
      <c r="H216" s="366"/>
      <c r="I216" s="366"/>
      <c r="J216" s="393"/>
      <c r="K216" s="394"/>
      <c r="L216" s="393"/>
      <c r="M216" s="394"/>
      <c r="N216" s="393"/>
      <c r="O216" s="394"/>
      <c r="P216" s="393"/>
      <c r="Q216" s="394"/>
      <c r="R216" s="394"/>
      <c r="S216" s="394"/>
      <c r="T216" s="393"/>
      <c r="U216" s="333"/>
      <c r="V216" s="333"/>
      <c r="W216" s="333"/>
      <c r="X216" s="333"/>
      <c r="Z216"/>
      <c r="AA216"/>
      <c r="AB216"/>
      <c r="AC216"/>
      <c r="AD216"/>
      <c r="AE216"/>
      <c r="AF216"/>
    </row>
    <row r="217" spans="1:32" s="138" customFormat="1" ht="36" customHeight="1" thickTop="1" x14ac:dyDescent="0.35">
      <c r="A217" s="135"/>
      <c r="B217" s="123"/>
      <c r="C217" s="236" t="s">
        <v>253</v>
      </c>
      <c r="D217" s="124" t="s">
        <v>254</v>
      </c>
      <c r="E217" s="124"/>
      <c r="F217" s="124"/>
      <c r="G217" s="197"/>
      <c r="H217" s="197"/>
      <c r="I217" s="294" t="s">
        <v>24</v>
      </c>
      <c r="J217" s="149"/>
      <c r="K217" s="149"/>
      <c r="L217" s="149"/>
      <c r="M217" s="147"/>
      <c r="N217" s="147"/>
      <c r="O217" s="147"/>
      <c r="P217" s="135"/>
      <c r="Q217" s="135"/>
      <c r="R217" s="135"/>
      <c r="S217" s="135"/>
      <c r="T217" s="135"/>
      <c r="U217" s="333"/>
      <c r="V217" s="333"/>
      <c r="W217" s="333"/>
      <c r="X217" s="333"/>
      <c r="Z217"/>
      <c r="AA217"/>
      <c r="AB217"/>
      <c r="AC217"/>
      <c r="AD217"/>
      <c r="AE217"/>
      <c r="AF217"/>
    </row>
    <row r="218" spans="1:32" s="138" customFormat="1" ht="33.75" customHeight="1" x14ac:dyDescent="0.35">
      <c r="B218" s="115"/>
      <c r="C218" s="241"/>
      <c r="D218" s="896" t="s">
        <v>255</v>
      </c>
      <c r="E218" s="896"/>
      <c r="F218" s="896"/>
      <c r="G218" s="896"/>
      <c r="H218" s="939"/>
      <c r="I218" s="878"/>
      <c r="J218" s="878"/>
      <c r="K218" s="878"/>
      <c r="L218" s="878"/>
      <c r="M218" s="878"/>
      <c r="N218" s="878"/>
      <c r="O218" s="878"/>
      <c r="Q218" s="143"/>
      <c r="R218" s="143"/>
      <c r="S218" s="143"/>
      <c r="U218" s="333"/>
      <c r="V218" s="333"/>
      <c r="W218" s="333"/>
      <c r="X218" s="333"/>
      <c r="Z218"/>
      <c r="AA218"/>
      <c r="AB218"/>
      <c r="AC218"/>
      <c r="AD218"/>
      <c r="AE218"/>
      <c r="AF218"/>
    </row>
    <row r="219" spans="1:32" s="138" customFormat="1" ht="19.5" customHeight="1" x14ac:dyDescent="0.35">
      <c r="B219" s="115"/>
      <c r="C219" s="241"/>
      <c r="D219" s="886"/>
      <c r="E219" s="926"/>
      <c r="F219" s="926"/>
      <c r="G219" s="887"/>
      <c r="H219" s="198"/>
      <c r="I219" s="878"/>
      <c r="J219" s="878"/>
      <c r="K219" s="878"/>
      <c r="L219" s="878"/>
      <c r="M219" s="878"/>
      <c r="N219" s="878"/>
      <c r="O219" s="878"/>
      <c r="Q219" s="143"/>
      <c r="R219" s="143"/>
      <c r="S219" s="143"/>
      <c r="U219" s="333"/>
      <c r="V219" s="333"/>
      <c r="W219" s="333"/>
      <c r="X219" s="333"/>
      <c r="Z219"/>
      <c r="AA219"/>
      <c r="AB219"/>
      <c r="AC219"/>
      <c r="AD219"/>
      <c r="AE219"/>
      <c r="AF219"/>
    </row>
    <row r="220" spans="1:32" s="138" customFormat="1" ht="16" customHeight="1" x14ac:dyDescent="0.35">
      <c r="B220" s="115"/>
      <c r="C220" s="241"/>
      <c r="D220" s="154"/>
      <c r="E220" s="119"/>
      <c r="F220" s="141"/>
      <c r="G220" s="198"/>
      <c r="H220" s="198"/>
      <c r="I220" s="198"/>
      <c r="K220" s="143"/>
      <c r="M220" s="143"/>
      <c r="O220" s="143"/>
      <c r="Q220" s="143"/>
      <c r="R220" s="143"/>
      <c r="S220" s="143"/>
      <c r="U220" s="333"/>
      <c r="V220" s="333"/>
      <c r="W220" s="333"/>
      <c r="X220" s="333"/>
      <c r="Z220"/>
      <c r="AA220"/>
      <c r="AB220"/>
      <c r="AC220"/>
      <c r="AD220"/>
      <c r="AE220"/>
      <c r="AF220"/>
    </row>
    <row r="221" spans="1:32" s="138" customFormat="1" ht="36" customHeight="1" x14ac:dyDescent="0.35">
      <c r="A221" s="211"/>
      <c r="B221" s="172"/>
      <c r="C221" s="242" t="s">
        <v>142</v>
      </c>
      <c r="D221" s="353" t="s">
        <v>256</v>
      </c>
      <c r="E221" s="171"/>
      <c r="F221" s="214"/>
      <c r="G221" s="215"/>
      <c r="H221" s="215"/>
      <c r="I221" s="215"/>
      <c r="J221" s="211"/>
      <c r="K221" s="212"/>
      <c r="L221" s="211"/>
      <c r="M221" s="212"/>
      <c r="N221" s="211"/>
      <c r="O221" s="212"/>
      <c r="P221" s="211"/>
      <c r="Q221" s="212"/>
      <c r="R221" s="212"/>
      <c r="S221" s="212"/>
      <c r="T221" s="211"/>
      <c r="U221" s="333"/>
      <c r="V221" s="333"/>
      <c r="W221" s="333"/>
      <c r="X221" s="333"/>
      <c r="Z221"/>
      <c r="AA221"/>
      <c r="AB221"/>
      <c r="AC221"/>
      <c r="AD221"/>
      <c r="AE221"/>
      <c r="AF221"/>
    </row>
    <row r="222" spans="1:32" s="138" customFormat="1" ht="16" customHeight="1" x14ac:dyDescent="0.35">
      <c r="A222" s="351"/>
      <c r="B222" s="347" t="s">
        <v>3</v>
      </c>
      <c r="C222" s="241"/>
      <c r="D222" s="348" t="s">
        <v>182</v>
      </c>
      <c r="E222" s="349"/>
      <c r="F222" s="350"/>
      <c r="G222" s="198"/>
      <c r="H222" s="198"/>
      <c r="I222" s="198"/>
      <c r="J222" s="351"/>
      <c r="K222" s="143"/>
      <c r="L222" s="351"/>
      <c r="M222" s="143"/>
      <c r="N222" s="351"/>
      <c r="O222" s="143"/>
      <c r="P222" s="351"/>
      <c r="Q222" s="143"/>
      <c r="R222" s="143"/>
      <c r="S222" s="143"/>
      <c r="T222" s="351"/>
      <c r="U222" s="333"/>
      <c r="V222" s="333"/>
      <c r="W222" s="333"/>
      <c r="X222" s="333"/>
      <c r="Z222"/>
      <c r="AA222"/>
      <c r="AB222"/>
      <c r="AC222"/>
      <c r="AD222"/>
      <c r="AE222"/>
      <c r="AF222"/>
    </row>
    <row r="223" spans="1:32" s="138" customFormat="1" ht="36" customHeight="1" x14ac:dyDescent="0.35">
      <c r="A223" s="135"/>
      <c r="B223" s="123"/>
      <c r="C223" s="236" t="s">
        <v>75</v>
      </c>
      <c r="D223" s="124" t="s">
        <v>257</v>
      </c>
      <c r="E223" s="124"/>
      <c r="F223" s="124"/>
      <c r="G223" s="197"/>
      <c r="H223" s="197"/>
      <c r="I223" s="197"/>
      <c r="J223" s="135"/>
      <c r="K223" s="135"/>
      <c r="L223" s="135"/>
      <c r="M223" s="135"/>
      <c r="N223" s="135"/>
      <c r="O223" s="135"/>
      <c r="P223" s="135"/>
      <c r="Q223" s="135"/>
      <c r="R223" s="135"/>
      <c r="S223" s="135"/>
      <c r="T223" s="135"/>
      <c r="U223" s="333"/>
      <c r="V223" s="333"/>
      <c r="W223" s="333"/>
      <c r="X223" s="333"/>
      <c r="Z223"/>
      <c r="AA223"/>
      <c r="AB223"/>
      <c r="AC223"/>
      <c r="AD223"/>
      <c r="AE223"/>
      <c r="AF223"/>
    </row>
    <row r="224" spans="1:32" s="138" customFormat="1" ht="16" customHeight="1" x14ac:dyDescent="0.35">
      <c r="B224" s="115"/>
      <c r="C224" s="241"/>
      <c r="D224" s="896" t="s">
        <v>258</v>
      </c>
      <c r="E224" s="896"/>
      <c r="F224" s="896"/>
      <c r="G224" s="896"/>
      <c r="H224" s="896"/>
      <c r="I224" s="294" t="s">
        <v>24</v>
      </c>
      <c r="J224" s="149"/>
      <c r="K224" s="149"/>
      <c r="L224" s="149"/>
      <c r="M224" s="147"/>
      <c r="N224" s="147"/>
      <c r="O224" s="147"/>
      <c r="Q224" s="143"/>
      <c r="R224" s="143"/>
      <c r="S224" s="143"/>
      <c r="U224" s="333"/>
      <c r="V224" s="333"/>
      <c r="W224" s="333"/>
      <c r="X224" s="333"/>
      <c r="Z224"/>
      <c r="AA224"/>
      <c r="AB224"/>
      <c r="AC224"/>
      <c r="AD224"/>
      <c r="AE224"/>
      <c r="AF224"/>
    </row>
    <row r="225" spans="1:32" s="138" customFormat="1" ht="19.5" customHeight="1" x14ac:dyDescent="0.35">
      <c r="B225" s="115"/>
      <c r="C225" s="241"/>
      <c r="D225" s="280" t="s">
        <v>259</v>
      </c>
      <c r="E225" s="886"/>
      <c r="F225" s="926"/>
      <c r="G225" s="887"/>
      <c r="H225" s="141"/>
      <c r="I225" s="878"/>
      <c r="J225" s="878"/>
      <c r="K225" s="878"/>
      <c r="L225" s="878"/>
      <c r="M225" s="878"/>
      <c r="N225" s="878"/>
      <c r="O225" s="878"/>
      <c r="Q225" s="143"/>
      <c r="R225" s="143"/>
      <c r="S225" s="143"/>
      <c r="U225" s="333"/>
      <c r="V225" s="333"/>
      <c r="W225" s="333"/>
      <c r="X225" s="333"/>
      <c r="Z225"/>
      <c r="AA225"/>
      <c r="AB225"/>
      <c r="AC225"/>
      <c r="AD225"/>
      <c r="AE225"/>
      <c r="AF225"/>
    </row>
    <row r="226" spans="1:32" s="138" customFormat="1" ht="19.5" customHeight="1" x14ac:dyDescent="0.35">
      <c r="B226" s="115"/>
      <c r="C226" s="241"/>
      <c r="D226" s="280" t="s">
        <v>196</v>
      </c>
      <c r="E226" s="886"/>
      <c r="F226" s="926"/>
      <c r="G226" s="887"/>
      <c r="H226" s="141"/>
      <c r="I226" s="878"/>
      <c r="J226" s="878"/>
      <c r="K226" s="878"/>
      <c r="L226" s="878"/>
      <c r="M226" s="878"/>
      <c r="N226" s="878"/>
      <c r="O226" s="878"/>
      <c r="Q226" s="143"/>
      <c r="R226" s="143"/>
      <c r="S226" s="143"/>
      <c r="U226" s="333"/>
      <c r="V226" s="333"/>
      <c r="W226" s="333"/>
      <c r="X226" s="333"/>
      <c r="Z226"/>
      <c r="AA226"/>
      <c r="AB226"/>
      <c r="AC226"/>
      <c r="AD226"/>
      <c r="AE226"/>
      <c r="AF226"/>
    </row>
    <row r="227" spans="1:32" s="138" customFormat="1" ht="19.5" customHeight="1" x14ac:dyDescent="0.35">
      <c r="B227" s="115"/>
      <c r="C227" s="241"/>
      <c r="D227" s="280" t="s">
        <v>197</v>
      </c>
      <c r="E227" s="886"/>
      <c r="F227" s="926"/>
      <c r="G227" s="887"/>
      <c r="H227" s="141"/>
      <c r="I227" s="878"/>
      <c r="J227" s="878"/>
      <c r="K227" s="878"/>
      <c r="L227" s="878"/>
      <c r="M227" s="878"/>
      <c r="N227" s="878"/>
      <c r="O227" s="878"/>
      <c r="Q227" s="143"/>
      <c r="R227" s="143"/>
      <c r="S227" s="143"/>
      <c r="U227" s="333"/>
      <c r="V227" s="333"/>
      <c r="W227" s="333"/>
      <c r="X227" s="333"/>
      <c r="Z227"/>
      <c r="AA227"/>
      <c r="AB227"/>
      <c r="AC227"/>
      <c r="AD227"/>
      <c r="AE227"/>
      <c r="AF227"/>
    </row>
    <row r="228" spans="1:32" s="138" customFormat="1" ht="19.5" customHeight="1" x14ac:dyDescent="0.35">
      <c r="B228" s="115"/>
      <c r="C228" s="241"/>
      <c r="D228" s="154"/>
      <c r="E228" s="119"/>
      <c r="F228" s="141"/>
      <c r="G228" s="198"/>
      <c r="H228" s="198"/>
      <c r="I228" s="198"/>
      <c r="K228" s="143"/>
      <c r="M228" s="143"/>
      <c r="O228" s="143"/>
      <c r="Q228" s="143"/>
      <c r="R228" s="143"/>
      <c r="S228" s="143"/>
      <c r="U228" s="333"/>
      <c r="V228" s="333"/>
      <c r="W228" s="333"/>
      <c r="X228" s="333"/>
      <c r="Z228"/>
      <c r="AA228"/>
      <c r="AB228"/>
      <c r="AC228"/>
      <c r="AD228"/>
      <c r="AE228"/>
      <c r="AF228"/>
    </row>
    <row r="229" spans="1:32" s="138" customFormat="1" ht="19.5" customHeight="1" thickBot="1" x14ac:dyDescent="0.4">
      <c r="A229" s="129"/>
      <c r="B229" s="120"/>
      <c r="C229" s="246"/>
      <c r="D229" s="206"/>
      <c r="E229" s="207"/>
      <c r="F229" s="216"/>
      <c r="G229" s="213"/>
      <c r="H229" s="213"/>
      <c r="I229" s="213"/>
      <c r="J229" s="129"/>
      <c r="K229" s="134"/>
      <c r="L229" s="129"/>
      <c r="M229" s="134"/>
      <c r="N229" s="129"/>
      <c r="O229" s="134"/>
      <c r="P229" s="129"/>
      <c r="Q229" s="134"/>
      <c r="R229" s="134"/>
      <c r="S229" s="134"/>
      <c r="T229" s="129"/>
      <c r="U229" s="333"/>
      <c r="V229" s="333"/>
      <c r="W229" s="333"/>
      <c r="X229" s="333"/>
      <c r="Z229"/>
      <c r="AA229"/>
      <c r="AB229"/>
      <c r="AC229"/>
      <c r="AD229"/>
      <c r="AE229"/>
      <c r="AF229"/>
    </row>
    <row r="230" spans="1:32" s="138" customFormat="1" ht="36" customHeight="1" thickTop="1" x14ac:dyDescent="0.35">
      <c r="A230" s="135"/>
      <c r="B230" s="123"/>
      <c r="C230" s="236" t="s">
        <v>95</v>
      </c>
      <c r="D230" s="124" t="s">
        <v>260</v>
      </c>
      <c r="E230" s="124"/>
      <c r="F230" s="124"/>
      <c r="G230" s="197"/>
      <c r="H230" s="197"/>
      <c r="I230" s="294" t="s">
        <v>24</v>
      </c>
      <c r="J230" s="149"/>
      <c r="K230" s="149"/>
      <c r="L230" s="149"/>
      <c r="M230" s="147"/>
      <c r="N230" s="147"/>
      <c r="O230" s="147"/>
      <c r="P230" s="135"/>
      <c r="Q230" s="135"/>
      <c r="R230" s="135"/>
      <c r="S230" s="135"/>
      <c r="T230" s="135"/>
      <c r="U230" s="333"/>
      <c r="V230" s="333"/>
      <c r="W230" s="333"/>
      <c r="X230" s="333"/>
      <c r="Z230"/>
      <c r="AA230"/>
      <c r="AB230"/>
      <c r="AC230"/>
      <c r="AD230"/>
      <c r="AE230"/>
      <c r="AF230"/>
    </row>
    <row r="231" spans="1:32" s="138" customFormat="1" ht="75" customHeight="1" x14ac:dyDescent="0.35">
      <c r="B231" s="115"/>
      <c r="C231" s="241"/>
      <c r="D231" s="896" t="s">
        <v>261</v>
      </c>
      <c r="E231" s="896"/>
      <c r="F231" s="896"/>
      <c r="G231" s="896"/>
      <c r="H231" s="198"/>
      <c r="I231" s="878"/>
      <c r="J231" s="878"/>
      <c r="K231" s="878"/>
      <c r="L231" s="878"/>
      <c r="M231" s="878"/>
      <c r="N231" s="878"/>
      <c r="O231" s="878"/>
      <c r="Q231" s="143"/>
      <c r="R231" s="143"/>
      <c r="S231" s="143"/>
      <c r="U231" s="333"/>
      <c r="V231" s="333"/>
      <c r="W231" s="333"/>
      <c r="X231" s="333"/>
      <c r="Z231"/>
      <c r="AA231"/>
      <c r="AB231"/>
      <c r="AC231"/>
      <c r="AD231"/>
      <c r="AE231"/>
      <c r="AF231"/>
    </row>
    <row r="232" spans="1:32" s="138" customFormat="1" ht="19.5" customHeight="1" x14ac:dyDescent="0.35">
      <c r="B232" s="115"/>
      <c r="C232" s="241"/>
      <c r="D232" s="855"/>
      <c r="E232" s="150"/>
      <c r="F232" s="80"/>
      <c r="G232" s="80"/>
      <c r="H232" s="80"/>
      <c r="I232" s="878"/>
      <c r="J232" s="878"/>
      <c r="K232" s="878"/>
      <c r="L232" s="878"/>
      <c r="M232" s="878"/>
      <c r="N232" s="878"/>
      <c r="O232" s="878"/>
      <c r="Q232" s="143"/>
      <c r="R232" s="143"/>
      <c r="S232" s="143"/>
      <c r="U232" s="333"/>
      <c r="V232" s="333"/>
      <c r="W232" s="333"/>
      <c r="X232" s="333"/>
      <c r="Z232"/>
      <c r="AA232"/>
      <c r="AB232"/>
      <c r="AC232"/>
      <c r="AD232"/>
      <c r="AE232"/>
      <c r="AF232"/>
    </row>
    <row r="233" spans="1:32" s="138" customFormat="1" ht="19.5" customHeight="1" x14ac:dyDescent="0.35">
      <c r="B233" s="115"/>
      <c r="C233" s="241"/>
      <c r="D233" s="241"/>
      <c r="E233" s="241"/>
      <c r="F233" s="80"/>
      <c r="G233" s="80"/>
      <c r="H233" s="80"/>
      <c r="I233" s="878"/>
      <c r="J233" s="878"/>
      <c r="K233" s="878"/>
      <c r="L233" s="878"/>
      <c r="M233" s="878"/>
      <c r="N233" s="878"/>
      <c r="O233" s="878"/>
      <c r="Q233" s="143"/>
      <c r="R233" s="143"/>
      <c r="S233" s="143"/>
      <c r="U233" s="333"/>
      <c r="V233" s="333"/>
      <c r="W233" s="333"/>
      <c r="X233" s="333"/>
      <c r="Z233"/>
      <c r="AA233"/>
      <c r="AB233"/>
      <c r="AC233"/>
      <c r="AD233"/>
      <c r="AE233"/>
      <c r="AF233"/>
    </row>
    <row r="234" spans="1:32" s="138" customFormat="1" ht="19.5" customHeight="1" x14ac:dyDescent="0.35">
      <c r="B234" s="115"/>
      <c r="C234" s="241"/>
      <c r="D234" s="280" t="s">
        <v>196</v>
      </c>
      <c r="E234" s="241"/>
      <c r="F234" s="855"/>
      <c r="G234" s="80"/>
      <c r="H234" s="80"/>
      <c r="I234" s="878"/>
      <c r="J234" s="878"/>
      <c r="K234" s="878"/>
      <c r="L234" s="878"/>
      <c r="M234" s="878"/>
      <c r="N234" s="878"/>
      <c r="O234" s="878"/>
      <c r="Q234" s="143"/>
      <c r="R234" s="143"/>
      <c r="S234" s="143"/>
      <c r="U234" s="333"/>
      <c r="V234" s="333"/>
      <c r="W234" s="333"/>
      <c r="X234" s="333"/>
      <c r="Z234"/>
      <c r="AA234"/>
      <c r="AB234"/>
      <c r="AC234"/>
      <c r="AD234"/>
      <c r="AE234"/>
      <c r="AF234"/>
    </row>
    <row r="235" spans="1:32" s="129" customFormat="1" ht="19.5" customHeight="1" thickBot="1" x14ac:dyDescent="0.4">
      <c r="A235" s="138"/>
      <c r="B235" s="115"/>
      <c r="C235" s="241"/>
      <c r="D235" s="396" t="s">
        <v>197</v>
      </c>
      <c r="E235" s="241"/>
      <c r="F235" s="855"/>
      <c r="G235" s="80"/>
      <c r="H235" s="80"/>
      <c r="I235" s="878"/>
      <c r="J235" s="878"/>
      <c r="K235" s="878"/>
      <c r="L235" s="878"/>
      <c r="M235" s="878"/>
      <c r="N235" s="878"/>
      <c r="O235" s="878"/>
      <c r="P235" s="138"/>
      <c r="Q235" s="143"/>
      <c r="R235" s="143"/>
      <c r="S235" s="143"/>
      <c r="T235" s="138"/>
      <c r="U235" s="331"/>
      <c r="V235" s="331"/>
      <c r="W235" s="331"/>
      <c r="X235" s="331"/>
      <c r="Z235"/>
      <c r="AA235"/>
      <c r="AB235"/>
      <c r="AC235"/>
      <c r="AD235"/>
      <c r="AE235"/>
      <c r="AF235"/>
    </row>
    <row r="236" spans="1:32" s="135" customFormat="1" ht="19.5" customHeight="1" thickTop="1" thickBot="1" x14ac:dyDescent="0.4">
      <c r="A236" s="129"/>
      <c r="B236" s="120"/>
      <c r="C236" s="246"/>
      <c r="D236" s="368"/>
      <c r="E236" s="217"/>
      <c r="F236" s="208"/>
      <c r="G236" s="213"/>
      <c r="H236" s="213"/>
      <c r="I236" s="213"/>
      <c r="J236" s="129"/>
      <c r="K236" s="134"/>
      <c r="L236" s="129"/>
      <c r="M236" s="134"/>
      <c r="N236" s="129"/>
      <c r="O236" s="134"/>
      <c r="P236" s="129"/>
      <c r="Q236" s="134"/>
      <c r="R236" s="134"/>
      <c r="S236" s="134"/>
      <c r="T236" s="129"/>
      <c r="U236" s="340"/>
      <c r="V236" s="340"/>
      <c r="W236" s="340"/>
      <c r="X236" s="340"/>
      <c r="Z236"/>
      <c r="AA236"/>
      <c r="AB236"/>
      <c r="AC236"/>
      <c r="AD236"/>
      <c r="AE236"/>
      <c r="AF236"/>
    </row>
    <row r="237" spans="1:32" s="138" customFormat="1" ht="36" customHeight="1" thickTop="1" x14ac:dyDescent="0.35">
      <c r="A237" s="135"/>
      <c r="B237" s="123"/>
      <c r="C237" s="236" t="s">
        <v>99</v>
      </c>
      <c r="D237" s="124" t="s">
        <v>262</v>
      </c>
      <c r="E237" s="124"/>
      <c r="F237" s="124"/>
      <c r="G237" s="197"/>
      <c r="H237" s="197"/>
      <c r="I237" s="294" t="s">
        <v>24</v>
      </c>
      <c r="J237" s="149"/>
      <c r="K237" s="149"/>
      <c r="L237" s="149"/>
      <c r="M237" s="147"/>
      <c r="N237" s="147"/>
      <c r="O237" s="147"/>
      <c r="P237" s="135"/>
      <c r="Q237" s="135"/>
      <c r="R237" s="135"/>
      <c r="S237" s="135"/>
      <c r="T237" s="135"/>
      <c r="U237" s="333"/>
      <c r="V237" s="333"/>
      <c r="W237" s="333"/>
      <c r="X237" s="333"/>
      <c r="Z237"/>
      <c r="AA237"/>
      <c r="AB237"/>
      <c r="AC237"/>
      <c r="AD237"/>
      <c r="AE237"/>
      <c r="AF237"/>
    </row>
    <row r="238" spans="1:32" s="138" customFormat="1" ht="225" customHeight="1" x14ac:dyDescent="0.35">
      <c r="B238" s="115"/>
      <c r="C238" s="241"/>
      <c r="D238" s="896" t="s">
        <v>263</v>
      </c>
      <c r="E238" s="896"/>
      <c r="F238" s="896"/>
      <c r="G238" s="896"/>
      <c r="H238" s="198"/>
      <c r="I238" s="878"/>
      <c r="J238" s="878"/>
      <c r="K238" s="878"/>
      <c r="L238" s="878"/>
      <c r="M238" s="878"/>
      <c r="N238" s="878"/>
      <c r="O238" s="878"/>
      <c r="Q238" s="143"/>
      <c r="R238" s="143"/>
      <c r="S238" s="143"/>
      <c r="U238" s="333"/>
      <c r="V238" s="333"/>
      <c r="W238" s="333"/>
      <c r="X238" s="333"/>
      <c r="Z238"/>
      <c r="AA238"/>
      <c r="AB238"/>
      <c r="AC238"/>
      <c r="AD238"/>
      <c r="AE238"/>
      <c r="AF238"/>
    </row>
    <row r="239" spans="1:32" s="138" customFormat="1" ht="6" customHeight="1" x14ac:dyDescent="0.35">
      <c r="B239" s="115"/>
      <c r="C239" s="241"/>
      <c r="D239" s="205"/>
      <c r="E239" s="119"/>
      <c r="F239" s="118"/>
      <c r="G239" s="198"/>
      <c r="H239" s="198"/>
      <c r="I239" s="878"/>
      <c r="J239" s="878"/>
      <c r="K239" s="878"/>
      <c r="L239" s="878"/>
      <c r="M239" s="878"/>
      <c r="N239" s="878"/>
      <c r="O239" s="878"/>
      <c r="Q239" s="143"/>
      <c r="R239" s="143"/>
      <c r="S239" s="143"/>
      <c r="U239" s="333"/>
      <c r="V239" s="333"/>
      <c r="W239" s="333"/>
      <c r="X239" s="333"/>
      <c r="Z239"/>
      <c r="AA239"/>
      <c r="AB239"/>
      <c r="AC239"/>
      <c r="AD239"/>
      <c r="AE239"/>
      <c r="AF239"/>
    </row>
    <row r="240" spans="1:32" s="138" customFormat="1" ht="19.5" customHeight="1" x14ac:dyDescent="0.35">
      <c r="B240" s="115"/>
      <c r="C240" s="241"/>
      <c r="D240" s="855"/>
      <c r="E240" s="119"/>
      <c r="F240" s="118"/>
      <c r="G240" s="198"/>
      <c r="H240" s="198"/>
      <c r="I240" s="198"/>
      <c r="K240" s="143"/>
      <c r="M240" s="143"/>
      <c r="O240" s="143"/>
      <c r="Q240" s="143"/>
      <c r="R240" s="143"/>
      <c r="S240" s="143"/>
      <c r="U240" s="333"/>
      <c r="V240" s="333"/>
      <c r="W240" s="333"/>
      <c r="X240" s="333"/>
      <c r="Z240"/>
      <c r="AA240"/>
      <c r="AB240"/>
      <c r="AC240"/>
      <c r="AD240"/>
      <c r="AE240"/>
      <c r="AF240"/>
    </row>
    <row r="241" spans="1:32" s="138" customFormat="1" ht="19.5" customHeight="1" x14ac:dyDescent="0.35">
      <c r="B241" s="115"/>
      <c r="C241" s="241"/>
      <c r="D241" s="382"/>
      <c r="E241" s="119"/>
      <c r="F241" s="118"/>
      <c r="G241" s="198"/>
      <c r="H241" s="198"/>
      <c r="I241" s="198"/>
      <c r="K241" s="143"/>
      <c r="M241" s="143"/>
      <c r="O241" s="143"/>
      <c r="Q241" s="143"/>
      <c r="R241" s="143"/>
      <c r="S241" s="143"/>
      <c r="U241" s="333"/>
      <c r="V241" s="333"/>
      <c r="W241" s="333"/>
      <c r="X241" s="333"/>
      <c r="Z241"/>
      <c r="AA241"/>
      <c r="AB241"/>
      <c r="AC241"/>
      <c r="AD241"/>
      <c r="AE241"/>
      <c r="AF241"/>
    </row>
    <row r="242" spans="1:32" s="138" customFormat="1" ht="19.5" customHeight="1" x14ac:dyDescent="0.35">
      <c r="B242" s="115"/>
      <c r="C242" s="241"/>
      <c r="D242" s="397" t="s">
        <v>196</v>
      </c>
      <c r="E242" s="382"/>
      <c r="F242" s="855"/>
      <c r="G242" s="198"/>
      <c r="H242" s="198"/>
      <c r="I242" s="198"/>
      <c r="K242" s="143"/>
      <c r="M242" s="143"/>
      <c r="O242" s="143"/>
      <c r="Q242" s="143"/>
      <c r="R242" s="143"/>
      <c r="S242" s="143"/>
      <c r="U242" s="333"/>
      <c r="V242" s="333"/>
      <c r="W242" s="333"/>
      <c r="X242" s="333"/>
      <c r="Z242"/>
      <c r="AA242"/>
      <c r="AB242"/>
      <c r="AC242"/>
      <c r="AD242"/>
      <c r="AE242"/>
      <c r="AF242"/>
    </row>
    <row r="243" spans="1:32" s="211" customFormat="1" ht="19.5" customHeight="1" x14ac:dyDescent="0.35">
      <c r="A243" s="138"/>
      <c r="B243" s="115"/>
      <c r="C243" s="241"/>
      <c r="D243" s="398" t="s">
        <v>197</v>
      </c>
      <c r="E243" s="382"/>
      <c r="F243" s="886"/>
      <c r="G243" s="926"/>
      <c r="H243" s="926"/>
      <c r="I243" s="887"/>
      <c r="J243" s="138"/>
      <c r="K243" s="143"/>
      <c r="L243" s="138"/>
      <c r="M243" s="143"/>
      <c r="N243" s="138"/>
      <c r="O243" s="143"/>
      <c r="P243" s="138"/>
      <c r="Q243" s="143"/>
      <c r="R243" s="143"/>
      <c r="S243" s="143"/>
      <c r="T243" s="138"/>
      <c r="U243" s="346"/>
      <c r="V243" s="346"/>
      <c r="W243" s="346"/>
      <c r="X243" s="346"/>
      <c r="Z243"/>
      <c r="AA243"/>
      <c r="AB243"/>
      <c r="AC243"/>
      <c r="AD243"/>
      <c r="AE243"/>
      <c r="AF243"/>
    </row>
    <row r="244" spans="1:32" s="138" customFormat="1" ht="19.5" customHeight="1" thickBot="1" x14ac:dyDescent="0.4">
      <c r="A244" s="129"/>
      <c r="B244" s="120"/>
      <c r="C244" s="246"/>
      <c r="D244" s="129"/>
      <c r="E244" s="393"/>
      <c r="F244" s="393"/>
      <c r="G244" s="213"/>
      <c r="H244" s="213"/>
      <c r="I244" s="213"/>
      <c r="J244" s="129"/>
      <c r="K244" s="134"/>
      <c r="L244" s="129"/>
      <c r="M244" s="134"/>
      <c r="N244" s="129"/>
      <c r="O244" s="134"/>
      <c r="P244" s="129"/>
      <c r="Q244" s="134"/>
      <c r="R244" s="134"/>
      <c r="S244" s="134"/>
      <c r="T244" s="129"/>
      <c r="U244" s="333"/>
      <c r="V244" s="333"/>
      <c r="W244" s="333"/>
      <c r="X244" s="333"/>
      <c r="Z244"/>
      <c r="AA244"/>
      <c r="AB244"/>
      <c r="AC244"/>
      <c r="AD244"/>
      <c r="AE244"/>
      <c r="AF244"/>
    </row>
    <row r="245" spans="1:32" s="191" customFormat="1" ht="36" customHeight="1" thickTop="1" x14ac:dyDescent="0.35">
      <c r="A245" s="135"/>
      <c r="B245" s="123"/>
      <c r="C245" s="236" t="s">
        <v>102</v>
      </c>
      <c r="D245" s="124" t="s">
        <v>264</v>
      </c>
      <c r="E245" s="124"/>
      <c r="F245" s="124"/>
      <c r="G245" s="197"/>
      <c r="H245" s="197"/>
      <c r="I245" s="294" t="s">
        <v>24</v>
      </c>
      <c r="J245" s="135"/>
      <c r="K245" s="135"/>
      <c r="L245" s="135"/>
      <c r="M245" s="135"/>
      <c r="N245" s="135"/>
      <c r="O245" s="135"/>
      <c r="P245" s="135"/>
      <c r="Q245" s="135"/>
      <c r="R245" s="135"/>
      <c r="S245" s="135"/>
      <c r="T245" s="135"/>
      <c r="U245" s="371"/>
      <c r="V245" s="371"/>
      <c r="W245" s="371"/>
      <c r="X245" s="371"/>
      <c r="Z245"/>
      <c r="AA245"/>
      <c r="AB245"/>
      <c r="AC245"/>
      <c r="AD245"/>
      <c r="AE245"/>
      <c r="AF245"/>
    </row>
    <row r="246" spans="1:32" s="138" customFormat="1" ht="102.75" customHeight="1" x14ac:dyDescent="0.35">
      <c r="B246" s="115"/>
      <c r="C246" s="241"/>
      <c r="D246" s="896" t="s">
        <v>265</v>
      </c>
      <c r="E246" s="896"/>
      <c r="F246" s="896"/>
      <c r="G246" s="896"/>
      <c r="H246" s="198"/>
      <c r="I246" s="878"/>
      <c r="J246" s="878"/>
      <c r="K246" s="878"/>
      <c r="L246" s="878"/>
      <c r="M246" s="878"/>
      <c r="N246" s="878"/>
      <c r="O246" s="878"/>
      <c r="Q246" s="143"/>
      <c r="R246" s="143"/>
      <c r="S246" s="143"/>
      <c r="U246" s="333"/>
      <c r="V246" s="343" t="str">
        <f>CONCATENATE(V247,X247,V248,X248,V249,X249,V250,X250,V251,X251)</f>
        <v xml:space="preserve">; ; ; </v>
      </c>
      <c r="W246" s="343"/>
      <c r="X246" s="343"/>
      <c r="Z246"/>
      <c r="AA246"/>
      <c r="AB246"/>
      <c r="AC246"/>
      <c r="AD246"/>
      <c r="AE246"/>
      <c r="AF246"/>
    </row>
    <row r="247" spans="1:32" s="138" customFormat="1" ht="19.5" customHeight="1" x14ac:dyDescent="0.35">
      <c r="B247" s="115"/>
      <c r="C247" s="241"/>
      <c r="D247" s="862"/>
      <c r="E247" s="862"/>
      <c r="F247" s="862"/>
      <c r="G247" s="862"/>
      <c r="H247" s="198"/>
      <c r="I247" s="198"/>
      <c r="K247" s="143"/>
      <c r="M247" s="143"/>
      <c r="O247" s="143"/>
      <c r="Q247" s="143"/>
      <c r="R247" s="143"/>
      <c r="S247" s="143"/>
      <c r="U247" s="333"/>
      <c r="V247" s="344" t="str">
        <f>IF(E57="X",D57,"")</f>
        <v/>
      </c>
      <c r="W247" s="343"/>
      <c r="X247" s="343" t="s">
        <v>52</v>
      </c>
      <c r="Z247"/>
      <c r="AA247"/>
      <c r="AB247"/>
      <c r="AC247"/>
      <c r="AD247"/>
      <c r="AE247"/>
      <c r="AF247"/>
    </row>
    <row r="248" spans="1:32" s="138" customFormat="1" ht="19.5" customHeight="1" x14ac:dyDescent="0.35">
      <c r="B248" s="115"/>
      <c r="C248" s="241"/>
      <c r="D248" s="302" t="s">
        <v>266</v>
      </c>
      <c r="E248" s="119"/>
      <c r="F248" s="141"/>
      <c r="G248" s="198"/>
      <c r="H248" s="198"/>
      <c r="I248" s="868"/>
      <c r="J248" s="868"/>
      <c r="K248" s="868"/>
      <c r="M248" s="143"/>
      <c r="O248" s="143"/>
      <c r="Q248" s="143"/>
      <c r="R248" s="143"/>
      <c r="S248" s="143"/>
      <c r="U248" s="333"/>
      <c r="V248" s="344" t="str">
        <f>IF(E58="X",D58,"")</f>
        <v/>
      </c>
      <c r="W248" s="343"/>
      <c r="X248" s="343" t="s">
        <v>52</v>
      </c>
      <c r="Z248"/>
      <c r="AA248"/>
      <c r="AB248"/>
      <c r="AC248"/>
      <c r="AD248"/>
      <c r="AE248"/>
      <c r="AF248"/>
    </row>
    <row r="249" spans="1:32" s="138" customFormat="1" ht="19.5" customHeight="1" x14ac:dyDescent="0.35">
      <c r="B249" s="115"/>
      <c r="C249" s="241"/>
      <c r="D249" s="303" t="s">
        <v>267</v>
      </c>
      <c r="E249" s="303"/>
      <c r="F249" s="303"/>
      <c r="G249" s="303"/>
      <c r="H249" s="303"/>
      <c r="I249" s="868"/>
      <c r="J249" s="868"/>
      <c r="K249" s="868"/>
      <c r="M249" s="143"/>
      <c r="O249" s="143"/>
      <c r="Q249" s="143"/>
      <c r="R249" s="143"/>
      <c r="S249" s="143"/>
      <c r="U249" s="333"/>
      <c r="V249" s="344" t="str">
        <f>IF(E60="X",D60,"")</f>
        <v/>
      </c>
      <c r="W249" s="343"/>
      <c r="X249" s="343" t="s">
        <v>52</v>
      </c>
      <c r="Z249"/>
      <c r="AA249"/>
      <c r="AB249"/>
      <c r="AC249"/>
      <c r="AD249"/>
      <c r="AE249"/>
      <c r="AF249"/>
    </row>
    <row r="250" spans="1:32" s="138" customFormat="1" ht="19.5" customHeight="1" x14ac:dyDescent="0.35">
      <c r="B250" s="115"/>
      <c r="C250" s="241"/>
      <c r="D250" s="303" t="s">
        <v>196</v>
      </c>
      <c r="E250" s="303"/>
      <c r="F250" s="303"/>
      <c r="G250" s="303"/>
      <c r="H250" s="303"/>
      <c r="I250" s="868"/>
      <c r="J250" s="868"/>
      <c r="K250" s="868"/>
      <c r="M250" s="143"/>
      <c r="O250" s="143"/>
      <c r="Q250" s="143"/>
      <c r="R250" s="143"/>
      <c r="S250" s="143"/>
      <c r="U250" s="333"/>
      <c r="V250" s="344" t="str">
        <f>IF(E62="X",D62,"")</f>
        <v/>
      </c>
      <c r="W250" s="343"/>
      <c r="X250" s="343"/>
      <c r="Z250"/>
      <c r="AA250"/>
      <c r="AB250"/>
      <c r="AC250"/>
      <c r="AD250"/>
      <c r="AE250"/>
      <c r="AF250"/>
    </row>
    <row r="251" spans="1:32" s="138" customFormat="1" ht="19.5" customHeight="1" x14ac:dyDescent="0.35">
      <c r="B251" s="115"/>
      <c r="C251" s="241"/>
      <c r="D251" s="304" t="s">
        <v>197</v>
      </c>
      <c r="E251" s="119"/>
      <c r="F251" s="141"/>
      <c r="G251" s="198"/>
      <c r="H251" s="198"/>
      <c r="I251" s="868"/>
      <c r="J251" s="868"/>
      <c r="K251" s="868"/>
      <c r="M251" s="143"/>
      <c r="O251" s="143"/>
      <c r="Q251" s="143"/>
      <c r="R251" s="143"/>
      <c r="S251" s="143"/>
      <c r="U251" s="333"/>
      <c r="V251" s="344" t="str">
        <f>IF(E64="X",D64,"")</f>
        <v/>
      </c>
      <c r="W251" s="343"/>
      <c r="X251" s="343"/>
      <c r="Z251"/>
      <c r="AA251"/>
      <c r="AB251"/>
      <c r="AC251"/>
      <c r="AD251"/>
      <c r="AE251"/>
      <c r="AF251"/>
    </row>
    <row r="252" spans="1:32" s="138" customFormat="1" ht="19.5" customHeight="1" thickBot="1" x14ac:dyDescent="0.4">
      <c r="A252" s="129"/>
      <c r="B252" s="120"/>
      <c r="C252" s="246"/>
      <c r="D252" s="206"/>
      <c r="E252" s="207"/>
      <c r="F252" s="208"/>
      <c r="G252" s="213"/>
      <c r="H252" s="213"/>
      <c r="I252" s="213"/>
      <c r="J252" s="129"/>
      <c r="K252" s="134"/>
      <c r="L252" s="129"/>
      <c r="M252" s="134"/>
      <c r="N252" s="129"/>
      <c r="O252" s="134"/>
      <c r="P252" s="129"/>
      <c r="Q252" s="134"/>
      <c r="R252" s="134"/>
      <c r="S252" s="134"/>
      <c r="T252" s="129"/>
      <c r="U252" s="333"/>
      <c r="V252" s="343" t="str">
        <f>CONCATENATE(V253,X253,V254,X254,V255,X255,V257,X257,V258,X258,V259,X259,V260)</f>
        <v xml:space="preserve">; ; ; ; ; ; </v>
      </c>
      <c r="W252" s="333"/>
      <c r="X252" s="343"/>
      <c r="Z252"/>
      <c r="AA252"/>
      <c r="AB252"/>
      <c r="AC252"/>
      <c r="AD252"/>
      <c r="AE252"/>
      <c r="AF252"/>
    </row>
    <row r="253" spans="1:32" s="138" customFormat="1" ht="36" customHeight="1" thickTop="1" x14ac:dyDescent="0.35">
      <c r="A253" s="135"/>
      <c r="B253" s="123"/>
      <c r="C253" s="236" t="s">
        <v>268</v>
      </c>
      <c r="D253" s="124" t="s">
        <v>269</v>
      </c>
      <c r="E253" s="124"/>
      <c r="F253" s="124"/>
      <c r="G253" s="197"/>
      <c r="H253" s="197"/>
      <c r="I253" s="197"/>
      <c r="J253" s="135"/>
      <c r="K253" s="294" t="s">
        <v>24</v>
      </c>
      <c r="L253" s="135"/>
      <c r="M253" s="135"/>
      <c r="N253" s="135"/>
      <c r="O253" s="135"/>
      <c r="P253" s="135"/>
      <c r="Q253" s="135"/>
      <c r="R253" s="135"/>
      <c r="S253" s="135"/>
      <c r="T253" s="135"/>
      <c r="U253" s="333"/>
      <c r="V253" s="344" t="str">
        <f>IF(E67="X",D67,"")</f>
        <v/>
      </c>
      <c r="W253" s="333"/>
      <c r="X253" s="343" t="s">
        <v>52</v>
      </c>
      <c r="Z253"/>
      <c r="AA253"/>
      <c r="AB253"/>
      <c r="AC253"/>
      <c r="AD253"/>
      <c r="AE253"/>
      <c r="AF253"/>
    </row>
    <row r="254" spans="1:32" s="138" customFormat="1" ht="224.15" customHeight="1" x14ac:dyDescent="0.35">
      <c r="B254" s="115"/>
      <c r="C254" s="241"/>
      <c r="D254" s="940" t="s">
        <v>270</v>
      </c>
      <c r="E254" s="940"/>
      <c r="F254" s="940"/>
      <c r="G254" s="940"/>
      <c r="H254" s="940"/>
      <c r="I254" s="198"/>
      <c r="K254" s="878"/>
      <c r="L254" s="878"/>
      <c r="M254" s="878"/>
      <c r="N254" s="878"/>
      <c r="O254" s="878"/>
      <c r="P254" s="878"/>
      <c r="Q254" s="878"/>
      <c r="R254" s="862"/>
      <c r="S254" s="862"/>
      <c r="U254" s="333"/>
      <c r="V254" s="344" t="str">
        <f>IF(E68="X",D68,"")</f>
        <v/>
      </c>
      <c r="W254" s="333"/>
      <c r="X254" s="343" t="s">
        <v>52</v>
      </c>
      <c r="Z254"/>
      <c r="AA254"/>
      <c r="AB254"/>
      <c r="AC254"/>
      <c r="AD254"/>
      <c r="AE254"/>
      <c r="AF254"/>
    </row>
    <row r="255" spans="1:32" s="138" customFormat="1" ht="19.5" customHeight="1" x14ac:dyDescent="0.35">
      <c r="B255" s="115"/>
      <c r="C255" s="241"/>
      <c r="D255" s="855"/>
      <c r="E255" s="119"/>
      <c r="F255" s="218"/>
      <c r="G255" s="198"/>
      <c r="H255" s="198"/>
      <c r="I255" s="198"/>
      <c r="K255" s="143"/>
      <c r="M255" s="143"/>
      <c r="O255" s="143"/>
      <c r="Q255" s="143"/>
      <c r="R255" s="143"/>
      <c r="S255" s="143"/>
      <c r="U255" s="333"/>
      <c r="V255" s="344" t="str">
        <f>IF(E70="X",D70,"")</f>
        <v/>
      </c>
      <c r="W255" s="333"/>
      <c r="X255" s="343" t="s">
        <v>52</v>
      </c>
      <c r="Z255"/>
      <c r="AA255"/>
      <c r="AB255"/>
      <c r="AC255"/>
      <c r="AD255"/>
      <c r="AE255"/>
      <c r="AF255"/>
    </row>
    <row r="256" spans="1:32" s="833" customFormat="1" ht="16.5" customHeight="1" thickBot="1" x14ac:dyDescent="0.4">
      <c r="A256" s="129"/>
      <c r="B256" s="120"/>
      <c r="C256" s="247"/>
      <c r="D256" s="219"/>
      <c r="E256" s="207"/>
      <c r="F256" s="209"/>
      <c r="G256" s="213"/>
      <c r="H256" s="213"/>
      <c r="I256" s="213"/>
      <c r="J256" s="129"/>
      <c r="K256" s="134"/>
      <c r="L256" s="129"/>
      <c r="M256" s="134"/>
      <c r="N256" s="129"/>
      <c r="O256" s="134"/>
      <c r="P256" s="129"/>
      <c r="Q256" s="134"/>
      <c r="R256" s="134"/>
      <c r="S256" s="134"/>
      <c r="T256" s="129"/>
      <c r="U256" s="661"/>
      <c r="V256" s="661"/>
      <c r="W256" s="661"/>
      <c r="X256" s="661"/>
      <c r="Y256" s="862"/>
      <c r="Z256"/>
      <c r="AA256"/>
      <c r="AB256"/>
      <c r="AC256"/>
      <c r="AD256"/>
      <c r="AE256"/>
      <c r="AF256"/>
    </row>
    <row r="257" spans="1:32" s="138" customFormat="1" ht="36" customHeight="1" thickTop="1" x14ac:dyDescent="0.35">
      <c r="A257" s="135"/>
      <c r="B257" s="123"/>
      <c r="C257" s="236" t="s">
        <v>271</v>
      </c>
      <c r="D257" s="124" t="s">
        <v>76</v>
      </c>
      <c r="E257" s="124"/>
      <c r="F257" s="124"/>
      <c r="G257" s="197"/>
      <c r="H257" s="197"/>
      <c r="I257" s="197"/>
      <c r="J257" s="135"/>
      <c r="K257" s="135"/>
      <c r="L257" s="135"/>
      <c r="M257" s="135"/>
      <c r="N257" s="135"/>
      <c r="O257" s="135"/>
      <c r="P257" s="135"/>
      <c r="Q257" s="135"/>
      <c r="R257" s="135"/>
      <c r="S257" s="135"/>
      <c r="T257" s="135"/>
      <c r="U257" s="333"/>
      <c r="V257" s="344" t="str">
        <f>IF(E84="X",D84,"")</f>
        <v/>
      </c>
      <c r="W257" s="333"/>
      <c r="X257" s="343" t="s">
        <v>52</v>
      </c>
      <c r="Z257"/>
      <c r="AA257"/>
      <c r="AB257"/>
      <c r="AC257"/>
      <c r="AD257"/>
      <c r="AE257"/>
      <c r="AF257"/>
    </row>
    <row r="258" spans="1:32" s="138" customFormat="1" ht="39.75" customHeight="1" x14ac:dyDescent="0.35">
      <c r="B258" s="115"/>
      <c r="C258" s="241"/>
      <c r="D258" s="925" t="s">
        <v>272</v>
      </c>
      <c r="E258" s="925"/>
      <c r="F258" s="925"/>
      <c r="G258" s="925"/>
      <c r="H258" s="925"/>
      <c r="I258" s="925"/>
      <c r="K258" s="143"/>
      <c r="M258" s="143"/>
      <c r="O258" s="143"/>
      <c r="Q258" s="143"/>
      <c r="R258" s="143"/>
      <c r="S258" s="143"/>
      <c r="U258" s="333"/>
      <c r="V258" s="344" t="str">
        <f>IF(E85="X",D85,"")</f>
        <v/>
      </c>
      <c r="W258" s="334"/>
      <c r="X258" s="343" t="s">
        <v>52</v>
      </c>
      <c r="Z258"/>
      <c r="AA258"/>
      <c r="AB258"/>
      <c r="AC258"/>
      <c r="AD258"/>
      <c r="AE258"/>
      <c r="AF258"/>
    </row>
    <row r="259" spans="1:32" s="138" customFormat="1" ht="19.5" customHeight="1" x14ac:dyDescent="0.35">
      <c r="B259" s="115"/>
      <c r="C259" s="236"/>
      <c r="D259" s="280" t="s">
        <v>273</v>
      </c>
      <c r="E259" s="119"/>
      <c r="F259" s="118"/>
      <c r="G259" s="198"/>
      <c r="H259" s="198"/>
      <c r="I259" s="198"/>
      <c r="K259" s="143"/>
      <c r="M259" s="143"/>
      <c r="O259" s="143"/>
      <c r="Q259" s="143"/>
      <c r="R259" s="143"/>
      <c r="S259" s="143"/>
      <c r="U259" s="333"/>
      <c r="V259" s="344" t="str">
        <f>IF(E86="X",D86,"")</f>
        <v/>
      </c>
      <c r="W259" s="334"/>
      <c r="X259" s="334" t="s">
        <v>52</v>
      </c>
      <c r="Z259"/>
      <c r="AA259"/>
      <c r="AB259"/>
      <c r="AC259"/>
      <c r="AD259"/>
      <c r="AE259"/>
      <c r="AF259"/>
    </row>
    <row r="260" spans="1:32" s="138" customFormat="1" ht="19.5" customHeight="1" x14ac:dyDescent="0.35">
      <c r="B260" s="115"/>
      <c r="C260" s="241"/>
      <c r="D260" s="301"/>
      <c r="E260" s="886"/>
      <c r="F260" s="926"/>
      <c r="G260" s="926"/>
      <c r="H260" s="926"/>
      <c r="I260" s="887"/>
      <c r="K260" s="143"/>
      <c r="M260" s="143"/>
      <c r="O260" s="143"/>
      <c r="Q260" s="143"/>
      <c r="R260" s="143"/>
      <c r="S260" s="143"/>
      <c r="U260" s="333"/>
      <c r="V260" s="344" t="str">
        <f>IF(E109="X",D109,"")</f>
        <v/>
      </c>
      <c r="W260" s="333"/>
      <c r="X260" s="333"/>
      <c r="Z260"/>
      <c r="AA260"/>
      <c r="AB260"/>
      <c r="AC260"/>
      <c r="AD260"/>
      <c r="AE260"/>
      <c r="AF260"/>
    </row>
    <row r="261" spans="1:32" s="138" customFormat="1" ht="19.5" customHeight="1" x14ac:dyDescent="0.35">
      <c r="B261" s="115"/>
      <c r="C261" s="236"/>
      <c r="D261" s="280" t="s">
        <v>274</v>
      </c>
      <c r="E261" s="119"/>
      <c r="F261" s="118"/>
      <c r="G261" s="198"/>
      <c r="H261" s="198"/>
      <c r="I261" s="198"/>
      <c r="K261" s="143"/>
      <c r="M261" s="143"/>
      <c r="O261" s="143"/>
      <c r="Q261" s="143"/>
      <c r="R261" s="143"/>
      <c r="S261" s="143"/>
      <c r="U261" s="333"/>
      <c r="V261" s="344" t="e">
        <f>IF(#REF!="X",#REF!,"")</f>
        <v>#REF!</v>
      </c>
      <c r="W261" s="333"/>
      <c r="X261" s="333"/>
      <c r="Z261"/>
      <c r="AA261"/>
      <c r="AB261"/>
      <c r="AC261"/>
      <c r="AD261"/>
      <c r="AE261"/>
      <c r="AF261"/>
    </row>
    <row r="262" spans="1:32" s="138" customFormat="1" ht="19.5" customHeight="1" x14ac:dyDescent="0.35">
      <c r="B262" s="115"/>
      <c r="C262" s="236"/>
      <c r="D262" s="301"/>
      <c r="E262" s="886"/>
      <c r="F262" s="926"/>
      <c r="G262" s="926"/>
      <c r="H262" s="926"/>
      <c r="I262" s="887"/>
      <c r="K262" s="143"/>
      <c r="M262" s="143"/>
      <c r="O262" s="143"/>
      <c r="Q262" s="143"/>
      <c r="R262" s="143"/>
      <c r="S262" s="143"/>
      <c r="U262" s="333"/>
      <c r="V262" s="343" t="e">
        <f>CONCATENATE(V263,X263,V264,X264,V265,X265,V266,X266,V269,X269,V270,X270,V271)</f>
        <v>#REF!</v>
      </c>
      <c r="W262" s="333"/>
      <c r="X262" s="333"/>
      <c r="Z262"/>
      <c r="AA262"/>
      <c r="AB262"/>
      <c r="AC262"/>
      <c r="AD262"/>
      <c r="AE262"/>
      <c r="AF262"/>
    </row>
    <row r="263" spans="1:32" s="138" customFormat="1" ht="19.5" customHeight="1" x14ac:dyDescent="0.35">
      <c r="B263" s="115"/>
      <c r="C263" s="236"/>
      <c r="D263" s="280" t="s">
        <v>275</v>
      </c>
      <c r="E263" s="119"/>
      <c r="F263" s="118"/>
      <c r="G263" s="198"/>
      <c r="H263" s="198"/>
      <c r="I263" s="198"/>
      <c r="K263" s="143"/>
      <c r="M263" s="143"/>
      <c r="O263" s="143"/>
      <c r="Q263" s="143"/>
      <c r="R263" s="143"/>
      <c r="S263" s="143"/>
      <c r="U263" s="333"/>
      <c r="V263" s="344" t="str">
        <f>IF(E112="X",D112,"")</f>
        <v/>
      </c>
      <c r="W263" s="333"/>
      <c r="X263" s="343" t="s">
        <v>52</v>
      </c>
      <c r="Z263"/>
      <c r="AA263"/>
      <c r="AB263"/>
      <c r="AC263"/>
      <c r="AD263"/>
      <c r="AE263"/>
      <c r="AF263"/>
    </row>
    <row r="264" spans="1:32" s="138" customFormat="1" ht="19.5" customHeight="1" x14ac:dyDescent="0.35">
      <c r="B264" s="115"/>
      <c r="C264" s="236"/>
      <c r="D264" s="280"/>
      <c r="E264" s="886"/>
      <c r="F264" s="926"/>
      <c r="G264" s="926"/>
      <c r="H264" s="926"/>
      <c r="I264" s="887"/>
      <c r="K264" s="143"/>
      <c r="M264" s="143"/>
      <c r="O264" s="143"/>
      <c r="Q264" s="143"/>
      <c r="R264" s="143"/>
      <c r="S264" s="143"/>
      <c r="U264" s="333"/>
      <c r="V264" s="344" t="str">
        <f>IF(E113="X",D113,"")</f>
        <v/>
      </c>
      <c r="W264" s="333"/>
      <c r="X264" s="343" t="s">
        <v>52</v>
      </c>
      <c r="Z264"/>
      <c r="AA264"/>
      <c r="AB264"/>
      <c r="AC264"/>
      <c r="AD264"/>
      <c r="AE264"/>
      <c r="AF264"/>
    </row>
    <row r="265" spans="1:32" s="138" customFormat="1" ht="19.5" customHeight="1" x14ac:dyDescent="0.35">
      <c r="B265" s="115"/>
      <c r="C265" s="236"/>
      <c r="D265" s="280" t="s">
        <v>276</v>
      </c>
      <c r="E265" s="119"/>
      <c r="F265" s="118"/>
      <c r="G265" s="198"/>
      <c r="H265" s="198"/>
      <c r="I265" s="198"/>
      <c r="K265" s="143"/>
      <c r="M265" s="143"/>
      <c r="O265" s="143"/>
      <c r="Q265" s="143"/>
      <c r="R265" s="143"/>
      <c r="S265" s="143"/>
      <c r="U265" s="333"/>
      <c r="V265" s="344" t="str">
        <f>IF(E114="X",D114,"")</f>
        <v/>
      </c>
      <c r="W265" s="333"/>
      <c r="X265" s="343" t="s">
        <v>52</v>
      </c>
      <c r="Z265"/>
      <c r="AA265"/>
      <c r="AB265"/>
      <c r="AC265"/>
      <c r="AD265"/>
      <c r="AE265"/>
      <c r="AF265"/>
    </row>
    <row r="266" spans="1:32" s="138" customFormat="1" ht="19.5" customHeight="1" x14ac:dyDescent="0.35">
      <c r="B266" s="115"/>
      <c r="C266" s="236"/>
      <c r="D266" s="280"/>
      <c r="E266" s="886"/>
      <c r="F266" s="926"/>
      <c r="G266" s="926"/>
      <c r="H266" s="926"/>
      <c r="I266" s="887"/>
      <c r="K266" s="143"/>
      <c r="M266" s="143"/>
      <c r="O266" s="143"/>
      <c r="Q266" s="143"/>
      <c r="R266" s="143"/>
      <c r="S266" s="143"/>
      <c r="U266" s="333"/>
      <c r="V266" s="344" t="str">
        <f>IF(E115="X",D115,"")</f>
        <v/>
      </c>
      <c r="W266" s="333"/>
      <c r="X266" s="343" t="s">
        <v>52</v>
      </c>
      <c r="Z266"/>
      <c r="AA266"/>
      <c r="AB266"/>
      <c r="AC266"/>
      <c r="AD266"/>
      <c r="AE266"/>
      <c r="AF266"/>
    </row>
    <row r="267" spans="1:32" s="833" customFormat="1" ht="19.5" customHeight="1" x14ac:dyDescent="0.35">
      <c r="A267" s="138"/>
      <c r="B267" s="115"/>
      <c r="C267" s="236"/>
      <c r="D267" s="280" t="s">
        <v>277</v>
      </c>
      <c r="E267" s="119"/>
      <c r="F267" s="118"/>
      <c r="G267" s="198"/>
      <c r="H267" s="198"/>
      <c r="I267" s="198"/>
      <c r="J267" s="138"/>
      <c r="K267" s="143"/>
      <c r="L267" s="138"/>
      <c r="M267" s="143"/>
      <c r="N267" s="138"/>
      <c r="O267" s="143"/>
      <c r="P267" s="138"/>
      <c r="Q267" s="143"/>
      <c r="R267" s="143"/>
      <c r="S267" s="143"/>
      <c r="T267" s="138"/>
      <c r="U267" s="862"/>
      <c r="V267" s="862"/>
      <c r="W267" s="862"/>
      <c r="X267" s="862"/>
      <c r="Y267" s="862"/>
      <c r="Z267"/>
      <c r="AA267"/>
      <c r="AB267"/>
      <c r="AC267"/>
      <c r="AD267"/>
      <c r="AE267"/>
      <c r="AF267"/>
    </row>
    <row r="268" spans="1:32" s="138" customFormat="1" ht="19.5" customHeight="1" x14ac:dyDescent="0.35">
      <c r="B268" s="115"/>
      <c r="C268" s="236"/>
      <c r="D268" s="280"/>
      <c r="E268" s="886"/>
      <c r="F268" s="926"/>
      <c r="G268" s="926"/>
      <c r="H268" s="926"/>
      <c r="I268" s="887"/>
      <c r="K268" s="143"/>
      <c r="M268" s="143"/>
      <c r="O268" s="143"/>
      <c r="Q268" s="143"/>
      <c r="R268" s="143"/>
      <c r="S268" s="143"/>
      <c r="U268" s="333"/>
      <c r="V268" s="344"/>
      <c r="W268" s="333"/>
      <c r="X268" s="343"/>
      <c r="Z268"/>
      <c r="AA268"/>
      <c r="AB268"/>
      <c r="AC268"/>
      <c r="AD268"/>
      <c r="AE268"/>
      <c r="AF268"/>
    </row>
    <row r="269" spans="1:32" s="138" customFormat="1" ht="19.5" customHeight="1" x14ac:dyDescent="0.35">
      <c r="B269" s="115"/>
      <c r="C269" s="236"/>
      <c r="D269" s="916" t="s">
        <v>278</v>
      </c>
      <c r="E269" s="916"/>
      <c r="F269" s="916"/>
      <c r="G269" s="916"/>
      <c r="H269" s="916"/>
      <c r="I269" s="916"/>
      <c r="K269" s="143"/>
      <c r="M269" s="143"/>
      <c r="O269" s="143"/>
      <c r="Q269" s="143"/>
      <c r="R269" s="143"/>
      <c r="S269" s="143"/>
      <c r="U269" s="333"/>
      <c r="V269" s="344" t="str">
        <f>IF(E118="X",D118,"")</f>
        <v/>
      </c>
      <c r="W269" s="333"/>
      <c r="X269" s="343" t="s">
        <v>52</v>
      </c>
      <c r="Z269"/>
      <c r="AA269"/>
      <c r="AB269"/>
      <c r="AC269"/>
      <c r="AD269"/>
      <c r="AE269"/>
      <c r="AF269"/>
    </row>
    <row r="270" spans="1:32" s="138" customFormat="1" ht="19.5" customHeight="1" x14ac:dyDescent="0.35">
      <c r="B270" s="115"/>
      <c r="C270" s="236"/>
      <c r="D270" s="280"/>
      <c r="E270" s="949"/>
      <c r="F270" s="950"/>
      <c r="G270" s="950"/>
      <c r="H270" s="950"/>
      <c r="I270" s="951"/>
      <c r="K270" s="143"/>
      <c r="M270" s="143"/>
      <c r="O270" s="143"/>
      <c r="Q270" s="143"/>
      <c r="R270" s="143"/>
      <c r="S270" s="143"/>
      <c r="U270" s="333"/>
      <c r="V270" s="344" t="str">
        <f>IF(E119="X",D119,"")</f>
        <v/>
      </c>
      <c r="W270" s="333"/>
      <c r="X270" s="334"/>
      <c r="Z270"/>
      <c r="AA270"/>
      <c r="AB270"/>
      <c r="AC270"/>
      <c r="AD270"/>
      <c r="AE270"/>
      <c r="AF270"/>
    </row>
    <row r="271" spans="1:32" s="138" customFormat="1" ht="19.5" customHeight="1" x14ac:dyDescent="0.35">
      <c r="B271" s="115"/>
      <c r="C271" s="236"/>
      <c r="D271" s="280" t="s">
        <v>279</v>
      </c>
      <c r="E271" s="119"/>
      <c r="F271" s="118"/>
      <c r="G271" s="198"/>
      <c r="H271" s="198"/>
      <c r="I271" s="198"/>
      <c r="K271" s="143"/>
      <c r="M271" s="143"/>
      <c r="O271" s="143"/>
      <c r="Q271" s="143"/>
      <c r="R271" s="143"/>
      <c r="S271" s="143"/>
      <c r="U271" s="333"/>
      <c r="V271" s="344" t="e">
        <f>IF(#REF!="X",#REF!,"")</f>
        <v>#REF!</v>
      </c>
      <c r="W271" s="333"/>
      <c r="X271" s="333"/>
      <c r="Z271"/>
      <c r="AA271"/>
      <c r="AB271"/>
      <c r="AC271"/>
      <c r="AD271"/>
      <c r="AE271"/>
      <c r="AF271"/>
    </row>
    <row r="272" spans="1:32" s="138" customFormat="1" ht="19.5" customHeight="1" x14ac:dyDescent="0.35">
      <c r="B272" s="115"/>
      <c r="C272" s="236"/>
      <c r="D272" s="280"/>
      <c r="E272" s="886"/>
      <c r="F272" s="926"/>
      <c r="G272" s="926"/>
      <c r="H272" s="926"/>
      <c r="I272" s="887"/>
      <c r="K272" s="294" t="s">
        <v>24</v>
      </c>
      <c r="L272" s="135"/>
      <c r="M272" s="135"/>
      <c r="N272" s="135"/>
      <c r="O272" s="135"/>
      <c r="P272" s="135"/>
      <c r="Q272" s="135"/>
      <c r="R272" s="135"/>
      <c r="S272" s="135"/>
      <c r="U272" s="333"/>
      <c r="V272" s="333"/>
      <c r="W272" s="333"/>
      <c r="X272" s="333"/>
      <c r="Z272"/>
      <c r="AA272"/>
      <c r="AB272"/>
      <c r="AC272"/>
      <c r="AD272"/>
      <c r="AE272"/>
      <c r="AF272"/>
    </row>
    <row r="273" spans="1:32" s="833" customFormat="1" ht="19.5" customHeight="1" x14ac:dyDescent="0.35">
      <c r="A273" s="138"/>
      <c r="B273" s="115"/>
      <c r="C273" s="236"/>
      <c r="D273" s="280" t="s">
        <v>280</v>
      </c>
      <c r="E273" s="119"/>
      <c r="F273" s="118"/>
      <c r="G273" s="198"/>
      <c r="H273" s="198"/>
      <c r="I273" s="198"/>
      <c r="J273" s="138"/>
      <c r="K273" s="878"/>
      <c r="L273" s="878"/>
      <c r="M273" s="878"/>
      <c r="N273" s="878"/>
      <c r="O273" s="878"/>
      <c r="P273" s="878"/>
      <c r="Q273" s="878"/>
      <c r="R273" s="862"/>
      <c r="S273" s="862"/>
      <c r="T273" s="138"/>
      <c r="U273" s="862"/>
      <c r="V273" s="862"/>
      <c r="W273" s="862"/>
      <c r="X273" s="862"/>
      <c r="Y273" s="862"/>
      <c r="Z273"/>
      <c r="AA273"/>
      <c r="AB273"/>
      <c r="AC273"/>
      <c r="AD273"/>
      <c r="AE273"/>
      <c r="AF273"/>
    </row>
    <row r="274" spans="1:32" s="138" customFormat="1" ht="19.5" customHeight="1" x14ac:dyDescent="0.35">
      <c r="B274" s="115"/>
      <c r="C274" s="236"/>
      <c r="D274" s="280"/>
      <c r="E274" s="886"/>
      <c r="F274" s="926"/>
      <c r="G274" s="926"/>
      <c r="H274" s="926"/>
      <c r="I274" s="887"/>
      <c r="K274" s="878"/>
      <c r="L274" s="878"/>
      <c r="M274" s="878"/>
      <c r="N274" s="878"/>
      <c r="O274" s="878"/>
      <c r="P274" s="878"/>
      <c r="Q274" s="878"/>
      <c r="R274" s="862"/>
      <c r="S274" s="862"/>
      <c r="U274" s="333"/>
      <c r="V274" s="333"/>
      <c r="W274" s="333"/>
      <c r="X274" s="333"/>
      <c r="Z274"/>
      <c r="AA274"/>
      <c r="AB274"/>
      <c r="AC274"/>
      <c r="AD274"/>
      <c r="AE274"/>
      <c r="AF274"/>
    </row>
    <row r="275" spans="1:32" s="138" customFormat="1" ht="34" customHeight="1" x14ac:dyDescent="0.35">
      <c r="B275" s="115"/>
      <c r="C275" s="236"/>
      <c r="D275" s="916" t="s">
        <v>281</v>
      </c>
      <c r="E275" s="916"/>
      <c r="F275" s="916"/>
      <c r="G275" s="916"/>
      <c r="H275" s="916"/>
      <c r="I275" s="916"/>
      <c r="K275" s="878"/>
      <c r="L275" s="878"/>
      <c r="M275" s="878"/>
      <c r="N275" s="878"/>
      <c r="O275" s="878"/>
      <c r="P275" s="878"/>
      <c r="Q275" s="878"/>
      <c r="R275" s="862"/>
      <c r="S275" s="862"/>
      <c r="U275" s="333"/>
      <c r="V275" s="333"/>
      <c r="W275" s="333"/>
      <c r="X275" s="333"/>
      <c r="Z275"/>
      <c r="AA275"/>
      <c r="AB275"/>
      <c r="AC275"/>
      <c r="AD275"/>
      <c r="AE275"/>
      <c r="AF275"/>
    </row>
    <row r="276" spans="1:32" s="138" customFormat="1" ht="19.5" customHeight="1" x14ac:dyDescent="0.35">
      <c r="B276" s="115"/>
      <c r="C276" s="241"/>
      <c r="D276" s="280"/>
      <c r="E276" s="946"/>
      <c r="F276" s="947"/>
      <c r="G276" s="947"/>
      <c r="H276" s="947"/>
      <c r="I276" s="948"/>
      <c r="K276" s="878"/>
      <c r="L276" s="878"/>
      <c r="M276" s="878"/>
      <c r="N276" s="878"/>
      <c r="O276" s="878"/>
      <c r="P276" s="878"/>
      <c r="Q276" s="878"/>
      <c r="R276" s="862"/>
      <c r="S276" s="862"/>
      <c r="U276" s="333"/>
      <c r="V276" s="333"/>
      <c r="W276" s="333"/>
      <c r="X276" s="333"/>
      <c r="Z276"/>
      <c r="AA276"/>
      <c r="AB276"/>
      <c r="AC276"/>
      <c r="AD276"/>
      <c r="AE276"/>
      <c r="AF276"/>
    </row>
    <row r="277" spans="1:32" s="138" customFormat="1" ht="19.5" customHeight="1" x14ac:dyDescent="0.35">
      <c r="B277" s="115"/>
      <c r="C277" s="236"/>
      <c r="D277" s="280" t="s">
        <v>282</v>
      </c>
      <c r="E277" s="119"/>
      <c r="F277" s="118"/>
      <c r="G277" s="198"/>
      <c r="H277" s="198"/>
      <c r="I277" s="198"/>
      <c r="K277" s="878"/>
      <c r="L277" s="878"/>
      <c r="M277" s="878"/>
      <c r="N277" s="878"/>
      <c r="O277" s="878"/>
      <c r="P277" s="878"/>
      <c r="Q277" s="878"/>
      <c r="R277" s="862"/>
      <c r="S277" s="862"/>
      <c r="U277" s="333"/>
      <c r="V277" s="333"/>
      <c r="W277" s="333"/>
      <c r="X277" s="333"/>
      <c r="Z277"/>
      <c r="AA277"/>
      <c r="AB277"/>
      <c r="AC277"/>
      <c r="AD277"/>
      <c r="AE277"/>
      <c r="AF277"/>
    </row>
    <row r="278" spans="1:32" s="833" customFormat="1" ht="19.5" customHeight="1" x14ac:dyDescent="0.35">
      <c r="A278" s="138"/>
      <c r="B278" s="115"/>
      <c r="C278" s="241"/>
      <c r="D278" s="154"/>
      <c r="E278" s="917"/>
      <c r="F278" s="918"/>
      <c r="G278" s="918"/>
      <c r="H278" s="918"/>
      <c r="I278" s="919"/>
      <c r="J278" s="138"/>
      <c r="K278" s="878"/>
      <c r="L278" s="878"/>
      <c r="M278" s="878"/>
      <c r="N278" s="878"/>
      <c r="O278" s="878"/>
      <c r="P278" s="878"/>
      <c r="Q278" s="878"/>
      <c r="R278" s="862"/>
      <c r="S278" s="862"/>
      <c r="T278" s="138"/>
      <c r="U278" s="862"/>
      <c r="V278" s="862"/>
      <c r="W278" s="862"/>
      <c r="X278" s="862"/>
      <c r="Y278" s="862"/>
      <c r="Z278"/>
      <c r="AA278"/>
      <c r="AB278"/>
      <c r="AC278"/>
      <c r="AD278"/>
      <c r="AE278"/>
      <c r="AF278"/>
    </row>
    <row r="279" spans="1:32" ht="19.5" customHeight="1" thickBot="1" x14ac:dyDescent="0.4">
      <c r="A279" s="129"/>
      <c r="B279" s="120"/>
      <c r="C279" s="246"/>
      <c r="D279" s="206"/>
      <c r="E279" s="207"/>
      <c r="F279" s="208"/>
      <c r="G279" s="213"/>
      <c r="H279" s="213"/>
      <c r="I279" s="213"/>
      <c r="J279" s="129"/>
      <c r="K279" s="134"/>
      <c r="L279" s="129"/>
      <c r="M279" s="134"/>
      <c r="N279" s="129"/>
      <c r="O279" s="134"/>
      <c r="P279" s="129"/>
      <c r="Q279" s="134"/>
      <c r="R279" s="134"/>
      <c r="S279" s="134"/>
      <c r="T279" s="129"/>
    </row>
    <row r="280" spans="1:32" ht="36" customHeight="1" thickTop="1" x14ac:dyDescent="0.35">
      <c r="A280" s="135"/>
      <c r="B280" s="123"/>
      <c r="C280" s="236" t="s">
        <v>283</v>
      </c>
      <c r="D280" s="124" t="s">
        <v>284</v>
      </c>
      <c r="E280" s="124"/>
      <c r="F280" s="124"/>
      <c r="G280" s="197"/>
      <c r="H280" s="197"/>
      <c r="I280" s="197"/>
      <c r="J280" s="135"/>
      <c r="K280" s="294" t="s">
        <v>24</v>
      </c>
      <c r="L280" s="135"/>
      <c r="M280" s="135"/>
      <c r="N280" s="135"/>
      <c r="O280" s="135"/>
      <c r="P280" s="135"/>
      <c r="Q280" s="135"/>
      <c r="R280" s="135"/>
      <c r="S280" s="135"/>
      <c r="T280" s="135"/>
    </row>
    <row r="281" spans="1:32" ht="19.5" customHeight="1" x14ac:dyDescent="0.35">
      <c r="A281" s="138"/>
      <c r="B281" s="115"/>
      <c r="C281" s="241"/>
      <c r="D281" s="306" t="s">
        <v>285</v>
      </c>
      <c r="E281" s="119"/>
      <c r="F281" s="118"/>
      <c r="G281" s="198"/>
      <c r="H281" s="198"/>
      <c r="I281" s="198"/>
      <c r="J281" s="138"/>
      <c r="K281" s="878"/>
      <c r="L281" s="878"/>
      <c r="M281" s="878"/>
      <c r="N281" s="878"/>
      <c r="O281" s="878"/>
      <c r="P281" s="878"/>
      <c r="Q281" s="878"/>
      <c r="R281" s="862"/>
      <c r="S281" s="862"/>
      <c r="T281" s="138"/>
    </row>
    <row r="282" spans="1:32" ht="19.5" customHeight="1" x14ac:dyDescent="0.35">
      <c r="A282" s="138"/>
      <c r="B282" s="115"/>
      <c r="C282" s="234" t="s">
        <v>286</v>
      </c>
      <c r="D282" s="916" t="s">
        <v>287</v>
      </c>
      <c r="E282" s="916"/>
      <c r="F282" s="916"/>
      <c r="G282" s="916"/>
      <c r="H282" s="198"/>
      <c r="I282" s="308"/>
      <c r="J282" s="307" t="s">
        <v>288</v>
      </c>
      <c r="K282" s="878"/>
      <c r="L282" s="878"/>
      <c r="M282" s="878"/>
      <c r="N282" s="878"/>
      <c r="O282" s="878"/>
      <c r="P282" s="878"/>
      <c r="Q282" s="878"/>
      <c r="R282" s="862"/>
      <c r="S282" s="862"/>
      <c r="T282" s="138"/>
    </row>
    <row r="283" spans="1:32" ht="19.5" customHeight="1" x14ac:dyDescent="0.35">
      <c r="A283" s="138"/>
      <c r="B283" s="115"/>
      <c r="C283" s="234"/>
      <c r="D283" s="280"/>
      <c r="E283" s="119"/>
      <c r="F283" s="141"/>
      <c r="G283" s="198"/>
      <c r="H283" s="198"/>
      <c r="I283" s="141"/>
      <c r="J283" s="305"/>
      <c r="K283" s="878"/>
      <c r="L283" s="878"/>
      <c r="M283" s="878"/>
      <c r="N283" s="878"/>
      <c r="O283" s="878"/>
      <c r="P283" s="878"/>
      <c r="Q283" s="878"/>
      <c r="R283" s="862"/>
      <c r="S283" s="862"/>
      <c r="T283" s="138"/>
    </row>
    <row r="284" spans="1:32" ht="25" customHeight="1" x14ac:dyDescent="0.35">
      <c r="A284" s="138"/>
      <c r="B284" s="115"/>
      <c r="C284" s="234" t="s">
        <v>289</v>
      </c>
      <c r="D284" s="916" t="s">
        <v>290</v>
      </c>
      <c r="E284" s="916"/>
      <c r="F284" s="916"/>
      <c r="G284" s="916"/>
      <c r="H284" s="198"/>
      <c r="I284" s="308"/>
      <c r="J284" s="307" t="s">
        <v>291</v>
      </c>
      <c r="K284" s="878"/>
      <c r="L284" s="878"/>
      <c r="M284" s="878"/>
      <c r="N284" s="878"/>
      <c r="O284" s="878"/>
      <c r="P284" s="878"/>
      <c r="Q284" s="878"/>
      <c r="R284" s="862"/>
      <c r="S284" s="862"/>
      <c r="T284" s="138"/>
    </row>
    <row r="285" spans="1:32" s="380" customFormat="1" ht="19.5" customHeight="1" x14ac:dyDescent="0.35">
      <c r="A285" s="138"/>
      <c r="B285" s="115"/>
      <c r="C285" s="241"/>
      <c r="D285" s="280"/>
      <c r="E285" s="119"/>
      <c r="F285" s="141"/>
      <c r="G285" s="198"/>
      <c r="H285" s="198"/>
      <c r="I285" s="141"/>
      <c r="J285" s="305"/>
      <c r="K285" s="878"/>
      <c r="L285" s="878"/>
      <c r="M285" s="878"/>
      <c r="N285" s="878"/>
      <c r="O285" s="878"/>
      <c r="P285" s="878"/>
      <c r="Q285" s="878"/>
      <c r="R285" s="862"/>
      <c r="S285" s="862"/>
      <c r="T285" s="138"/>
      <c r="U285" s="387"/>
      <c r="V285" s="387"/>
      <c r="W285" s="387"/>
      <c r="X285" s="387"/>
      <c r="Z285"/>
      <c r="AA285"/>
      <c r="AB285"/>
      <c r="AC285"/>
      <c r="AD285"/>
      <c r="AE285"/>
      <c r="AF285"/>
    </row>
    <row r="286" spans="1:32" s="159" customFormat="1" ht="16" customHeight="1" thickBot="1" x14ac:dyDescent="0.4">
      <c r="A286" s="129"/>
      <c r="B286" s="130"/>
      <c r="C286" s="237"/>
      <c r="D286" s="221"/>
      <c r="E286" s="131"/>
      <c r="F286" s="132"/>
      <c r="G286" s="132"/>
      <c r="H286" s="132"/>
      <c r="I286" s="132"/>
      <c r="J286" s="129"/>
      <c r="K286" s="134"/>
      <c r="L286" s="129"/>
      <c r="M286" s="134"/>
      <c r="N286" s="129"/>
      <c r="O286" s="134"/>
      <c r="P286" s="129"/>
      <c r="Q286" s="134"/>
      <c r="R286" s="134"/>
      <c r="S286" s="134"/>
      <c r="T286" s="129"/>
      <c r="U286" s="344" t="str">
        <f>IF(G338="X",D338,"")</f>
        <v/>
      </c>
      <c r="V286" s="343"/>
      <c r="W286" s="343" t="s">
        <v>52</v>
      </c>
      <c r="X286" s="328"/>
      <c r="Y286" s="158"/>
      <c r="Z286"/>
      <c r="AA286"/>
      <c r="AB286"/>
      <c r="AC286"/>
    </row>
    <row r="287" spans="1:32" s="159" customFormat="1" ht="36" customHeight="1" thickTop="1" x14ac:dyDescent="0.35">
      <c r="A287" s="248"/>
      <c r="B287" s="249"/>
      <c r="C287" s="250"/>
      <c r="D287" s="276" t="s">
        <v>292</v>
      </c>
      <c r="E287" s="276"/>
      <c r="F287" s="276"/>
      <c r="G287" s="276"/>
      <c r="H287" s="276"/>
      <c r="I287" s="276"/>
      <c r="J287" s="276"/>
      <c r="K287" s="276"/>
      <c r="L287" s="248"/>
      <c r="M287" s="251"/>
      <c r="N287" s="248"/>
      <c r="O287" s="251"/>
      <c r="P287" s="248"/>
      <c r="Q287" s="251"/>
      <c r="R287" s="251"/>
      <c r="S287" s="251"/>
      <c r="T287" s="248"/>
      <c r="U287" s="344" t="str">
        <f>IF(G338="X",D338,"")</f>
        <v/>
      </c>
      <c r="V287" s="343"/>
      <c r="W287" s="343" t="s">
        <v>52</v>
      </c>
      <c r="X287" s="328"/>
      <c r="Y287" s="158"/>
      <c r="Z287"/>
      <c r="AA287"/>
      <c r="AB287"/>
      <c r="AC287"/>
    </row>
    <row r="288" spans="1:32" s="159" customFormat="1" ht="36" customHeight="1" x14ac:dyDescent="0.35">
      <c r="A288" s="248"/>
      <c r="B288" s="249"/>
      <c r="C288" s="250"/>
      <c r="D288" s="945" t="s">
        <v>293</v>
      </c>
      <c r="E288" s="945"/>
      <c r="F288" s="945"/>
      <c r="G288" s="945"/>
      <c r="H288" s="945"/>
      <c r="I288" s="945"/>
      <c r="J288" s="945"/>
      <c r="K288" s="945"/>
      <c r="L288" s="248"/>
      <c r="M288" s="251"/>
      <c r="N288" s="248"/>
      <c r="O288" s="251"/>
      <c r="P288" s="248"/>
      <c r="Q288" s="251"/>
      <c r="R288" s="251"/>
      <c r="S288" s="251"/>
      <c r="T288" s="248"/>
      <c r="U288" s="344" t="str">
        <f>IF(G339="X",D339,"")</f>
        <v/>
      </c>
      <c r="V288" s="343"/>
      <c r="W288" s="343" t="s">
        <v>52</v>
      </c>
      <c r="X288" s="328"/>
      <c r="Y288" s="158"/>
      <c r="Z288"/>
      <c r="AA288"/>
      <c r="AB288"/>
      <c r="AC288"/>
    </row>
    <row r="289" spans="1:29" s="159" customFormat="1" ht="16" customHeight="1" thickBot="1" x14ac:dyDescent="0.4">
      <c r="A289" s="129"/>
      <c r="B289" s="130"/>
      <c r="C289" s="237"/>
      <c r="D289" s="221"/>
      <c r="E289" s="131"/>
      <c r="F289" s="132"/>
      <c r="G289" s="132"/>
      <c r="H289" s="132"/>
      <c r="I289" s="132"/>
      <c r="J289" s="129"/>
      <c r="K289" s="134"/>
      <c r="L289" s="129"/>
      <c r="M289" s="134"/>
      <c r="N289" s="129"/>
      <c r="O289" s="134"/>
      <c r="P289" s="129"/>
      <c r="Q289" s="134"/>
      <c r="R289" s="134"/>
      <c r="S289" s="134"/>
      <c r="T289" s="129"/>
      <c r="U289" s="344" t="str">
        <f>IF(G340="X",D340,"")</f>
        <v/>
      </c>
      <c r="V289" s="343"/>
      <c r="W289" s="343" t="s">
        <v>52</v>
      </c>
      <c r="X289" s="328"/>
      <c r="Y289" s="158"/>
      <c r="Z289"/>
      <c r="AA289"/>
      <c r="AB289"/>
      <c r="AC289"/>
    </row>
    <row r="290" spans="1:29" s="159" customFormat="1" ht="16" customHeight="1" thickTop="1" x14ac:dyDescent="0.35">
      <c r="A290" s="166"/>
      <c r="B290" s="167"/>
      <c r="C290" s="239"/>
      <c r="D290" s="222"/>
      <c r="E290" s="168"/>
      <c r="F290" s="169"/>
      <c r="G290" s="169"/>
      <c r="H290" s="169"/>
      <c r="I290" s="145"/>
      <c r="J290" s="166"/>
      <c r="K290" s="170"/>
      <c r="L290" s="166"/>
      <c r="M290" s="170"/>
      <c r="N290" s="166"/>
      <c r="O290" s="170"/>
      <c r="P290" s="166"/>
      <c r="Q290" s="170"/>
      <c r="R290" s="170"/>
      <c r="S290" s="170"/>
      <c r="T290" s="166"/>
      <c r="U290" s="344" t="str">
        <f>IF(G341="X",D341,"")</f>
        <v/>
      </c>
      <c r="V290" s="343"/>
      <c r="W290" s="343" t="s">
        <v>52</v>
      </c>
      <c r="X290" s="328"/>
      <c r="Y290" s="158"/>
      <c r="Z290"/>
      <c r="AA290"/>
      <c r="AB290"/>
      <c r="AC290"/>
    </row>
    <row r="291" spans="1:29" s="159" customFormat="1" ht="36" customHeight="1" x14ac:dyDescent="0.35">
      <c r="A291" s="166"/>
      <c r="B291" s="167"/>
      <c r="C291" s="379" t="s">
        <v>294</v>
      </c>
      <c r="D291" s="361" t="s">
        <v>295</v>
      </c>
      <c r="E291" s="168"/>
      <c r="F291" s="169"/>
      <c r="G291" s="169"/>
      <c r="H291" s="169"/>
      <c r="I291" s="145"/>
      <c r="J291" s="166"/>
      <c r="K291" s="170"/>
      <c r="L291" s="166"/>
      <c r="M291" s="170"/>
      <c r="N291" s="166"/>
      <c r="O291" s="170"/>
      <c r="P291" s="166"/>
      <c r="Q291" s="170"/>
      <c r="R291" s="170"/>
      <c r="S291" s="170"/>
      <c r="T291" s="166"/>
      <c r="U291" s="344" t="str">
        <f>IF(G342="X",D342,"")</f>
        <v/>
      </c>
      <c r="V291" s="343"/>
      <c r="W291" s="343"/>
      <c r="X291" s="328"/>
      <c r="Y291" s="158"/>
      <c r="Z291"/>
      <c r="AA291"/>
      <c r="AB291"/>
      <c r="AC291"/>
    </row>
    <row r="292" spans="1:29" s="129" customFormat="1" ht="19.5" customHeight="1" thickBot="1" x14ac:dyDescent="0.4">
      <c r="A292" s="135"/>
      <c r="B292" s="146"/>
      <c r="C292" s="236"/>
      <c r="D292" s="943" t="s">
        <v>296</v>
      </c>
      <c r="E292" s="124"/>
      <c r="F292" s="917"/>
      <c r="G292" s="918"/>
      <c r="H292" s="918"/>
      <c r="I292" s="918"/>
      <c r="J292" s="919"/>
      <c r="K292" s="135"/>
      <c r="L292" s="135"/>
      <c r="M292" s="135"/>
      <c r="N292" s="135"/>
      <c r="O292" s="135"/>
      <c r="P292" s="135"/>
      <c r="Q292" s="135"/>
      <c r="R292" s="135"/>
      <c r="S292" s="135"/>
      <c r="T292" s="135"/>
      <c r="U292" s="331"/>
      <c r="V292" s="331"/>
      <c r="W292" s="331"/>
      <c r="X292" s="331"/>
      <c r="Z292"/>
      <c r="AA292"/>
      <c r="AB292"/>
      <c r="AC292"/>
    </row>
    <row r="293" spans="1:29" s="166" customFormat="1" ht="27" customHeight="1" thickTop="1" thickBot="1" x14ac:dyDescent="0.4">
      <c r="A293" s="129"/>
      <c r="B293" s="130"/>
      <c r="C293" s="237"/>
      <c r="D293" s="944"/>
      <c r="E293" s="131"/>
      <c r="F293" s="132"/>
      <c r="G293" s="132"/>
      <c r="H293" s="132"/>
      <c r="I293" s="133"/>
      <c r="J293" s="129"/>
      <c r="K293" s="134"/>
      <c r="L293" s="129"/>
      <c r="M293" s="134"/>
      <c r="N293" s="129"/>
      <c r="O293" s="134"/>
      <c r="P293" s="129"/>
      <c r="Q293" s="134"/>
      <c r="R293" s="134"/>
      <c r="S293" s="134"/>
      <c r="T293" s="129"/>
      <c r="U293" s="339"/>
      <c r="V293" s="339"/>
      <c r="W293" s="339"/>
      <c r="X293" s="339"/>
      <c r="Z293"/>
      <c r="AA293"/>
      <c r="AB293"/>
      <c r="AC293"/>
    </row>
    <row r="294" spans="1:29" s="97" customFormat="1" ht="36" customHeight="1" thickTop="1" x14ac:dyDescent="0.35">
      <c r="A294" s="147"/>
      <c r="B294" s="147"/>
      <c r="C294" s="236" t="s">
        <v>297</v>
      </c>
      <c r="D294" s="124" t="s">
        <v>298</v>
      </c>
      <c r="E294" s="148"/>
      <c r="F294" s="148"/>
      <c r="G294" s="149"/>
      <c r="H294" s="149"/>
      <c r="I294" s="149"/>
      <c r="J294" s="149"/>
      <c r="K294" s="149"/>
      <c r="L294" s="149"/>
      <c r="M294" s="147"/>
      <c r="N294" s="147"/>
      <c r="O294" s="147"/>
      <c r="P294" s="147"/>
      <c r="Q294" s="147"/>
      <c r="R294" s="147"/>
      <c r="S294" s="147"/>
      <c r="T294" s="147"/>
      <c r="U294" s="341"/>
      <c r="V294" s="341"/>
      <c r="W294" s="341"/>
      <c r="X294" s="341"/>
      <c r="Y294" s="96"/>
      <c r="Z294"/>
      <c r="AA294"/>
      <c r="AB294"/>
      <c r="AC294"/>
    </row>
    <row r="295" spans="1:29" s="97" customFormat="1" ht="28" customHeight="1" x14ac:dyDescent="0.35">
      <c r="A295" s="150"/>
      <c r="B295" s="151"/>
      <c r="C295" s="240"/>
      <c r="D295" s="925" t="s">
        <v>299</v>
      </c>
      <c r="E295" s="925"/>
      <c r="F295" s="925"/>
      <c r="G295" s="925"/>
      <c r="H295" s="925"/>
      <c r="I295" s="925"/>
      <c r="J295" s="925"/>
      <c r="K295" s="925"/>
      <c r="L295" s="152"/>
      <c r="M295" s="150"/>
      <c r="N295" s="150"/>
      <c r="O295" s="150"/>
      <c r="P295" s="150"/>
      <c r="Q295" s="150"/>
      <c r="R295" s="150"/>
      <c r="S295" s="150"/>
      <c r="T295" s="150"/>
      <c r="U295" s="341"/>
      <c r="V295" s="341"/>
      <c r="W295" s="341"/>
      <c r="X295" s="341"/>
      <c r="Y295" s="96"/>
      <c r="Z295"/>
      <c r="AA295"/>
      <c r="AB295"/>
      <c r="AC295"/>
    </row>
    <row r="296" spans="1:29" s="159" customFormat="1" ht="31" customHeight="1" x14ac:dyDescent="0.35">
      <c r="A296" s="119"/>
      <c r="B296" s="153"/>
      <c r="C296" s="241"/>
      <c r="D296" s="273" t="s">
        <v>300</v>
      </c>
      <c r="E296" s="119"/>
      <c r="F296" s="119"/>
      <c r="G296" s="155"/>
      <c r="H296" s="155"/>
      <c r="I296" s="294" t="s">
        <v>24</v>
      </c>
      <c r="J296" s="157"/>
      <c r="K296" s="157"/>
      <c r="L296" s="157"/>
      <c r="M296" s="119"/>
      <c r="N296" s="119"/>
      <c r="O296" s="119"/>
      <c r="P296" s="119"/>
      <c r="Q296" s="119"/>
      <c r="R296" s="119"/>
      <c r="S296" s="119"/>
      <c r="T296" s="119"/>
      <c r="U296" s="328"/>
      <c r="V296" s="328"/>
      <c r="W296" s="328"/>
      <c r="X296" s="328"/>
      <c r="Y296" s="158"/>
      <c r="Z296"/>
      <c r="AA296"/>
      <c r="AB296"/>
      <c r="AC296"/>
    </row>
    <row r="297" spans="1:29" s="159" customFormat="1" ht="15.75" customHeight="1" x14ac:dyDescent="0.35">
      <c r="A297" s="119"/>
      <c r="B297" s="153"/>
      <c r="C297" s="241"/>
      <c r="D297" s="253" t="s">
        <v>301</v>
      </c>
      <c r="E297" s="160"/>
      <c r="F297" s="160"/>
      <c r="G297" s="274"/>
      <c r="H297" s="161"/>
      <c r="I297" s="903"/>
      <c r="J297" s="904"/>
      <c r="K297" s="904"/>
      <c r="L297" s="904"/>
      <c r="M297" s="904"/>
      <c r="N297" s="904"/>
      <c r="O297" s="905"/>
      <c r="P297" s="119"/>
      <c r="Q297" s="119"/>
      <c r="R297" s="119"/>
      <c r="S297" s="119"/>
      <c r="T297" s="119"/>
      <c r="U297" s="328"/>
      <c r="V297" s="328"/>
      <c r="W297" s="328"/>
      <c r="X297" s="328"/>
      <c r="Y297" s="158"/>
      <c r="Z297"/>
      <c r="AA297"/>
      <c r="AB297"/>
      <c r="AC297"/>
    </row>
    <row r="298" spans="1:29" s="171" customFormat="1" ht="15.75" customHeight="1" x14ac:dyDescent="0.35">
      <c r="A298" s="119"/>
      <c r="B298" s="153"/>
      <c r="C298" s="241"/>
      <c r="D298" s="254" t="s">
        <v>302</v>
      </c>
      <c r="E298" s="162"/>
      <c r="F298" s="162"/>
      <c r="G298" s="274"/>
      <c r="H298" s="161"/>
      <c r="I298" s="906"/>
      <c r="J298" s="907"/>
      <c r="K298" s="907"/>
      <c r="L298" s="907"/>
      <c r="M298" s="907"/>
      <c r="N298" s="907"/>
      <c r="O298" s="908"/>
      <c r="P298" s="119"/>
      <c r="Q298" s="119"/>
      <c r="R298" s="119"/>
      <c r="S298" s="119"/>
      <c r="T298" s="119"/>
      <c r="U298" s="345"/>
      <c r="V298" s="345"/>
      <c r="W298" s="345"/>
      <c r="X298" s="345"/>
      <c r="Z298"/>
      <c r="AA298"/>
      <c r="AB298"/>
      <c r="AC298"/>
    </row>
    <row r="299" spans="1:29" s="364" customFormat="1" ht="15.75" customHeight="1" x14ac:dyDescent="0.35">
      <c r="A299" s="119"/>
      <c r="B299" s="153"/>
      <c r="C299" s="241"/>
      <c r="D299" s="254" t="s">
        <v>303</v>
      </c>
      <c r="E299" s="162"/>
      <c r="F299" s="162"/>
      <c r="G299" s="274"/>
      <c r="H299" s="161"/>
      <c r="I299" s="906"/>
      <c r="J299" s="907"/>
      <c r="K299" s="907"/>
      <c r="L299" s="907"/>
      <c r="M299" s="907"/>
      <c r="N299" s="907"/>
      <c r="O299" s="908"/>
      <c r="P299" s="119"/>
      <c r="Q299" s="119"/>
      <c r="R299" s="119"/>
      <c r="S299" s="119"/>
      <c r="T299" s="119"/>
      <c r="U299" s="387"/>
      <c r="V299" s="387"/>
      <c r="W299" s="387"/>
      <c r="X299" s="387"/>
      <c r="Y299" s="380"/>
      <c r="Z299"/>
      <c r="AA299"/>
      <c r="AB299"/>
      <c r="AC299"/>
    </row>
    <row r="300" spans="1:29" s="97" customFormat="1" ht="15.75" customHeight="1" x14ac:dyDescent="0.35">
      <c r="A300" s="119"/>
      <c r="B300" s="153"/>
      <c r="C300" s="241"/>
      <c r="D300" s="254" t="s">
        <v>304</v>
      </c>
      <c r="E300" s="162"/>
      <c r="F300" s="162"/>
      <c r="G300" s="274"/>
      <c r="H300" s="161"/>
      <c r="I300" s="906"/>
      <c r="J300" s="907"/>
      <c r="K300" s="907"/>
      <c r="L300" s="907"/>
      <c r="M300" s="907"/>
      <c r="N300" s="907"/>
      <c r="O300" s="908"/>
      <c r="P300" s="119"/>
      <c r="Q300" s="119"/>
      <c r="R300" s="119"/>
      <c r="S300" s="119"/>
      <c r="T300" s="119"/>
      <c r="U300" s="341"/>
      <c r="V300" s="341"/>
      <c r="W300" s="341"/>
      <c r="X300" s="341"/>
      <c r="Y300" s="96"/>
      <c r="Z300"/>
      <c r="AA300"/>
      <c r="AB300"/>
      <c r="AC300"/>
    </row>
    <row r="301" spans="1:29" s="159" customFormat="1" ht="31" customHeight="1" x14ac:dyDescent="0.35">
      <c r="A301" s="119"/>
      <c r="B301" s="153"/>
      <c r="C301" s="241"/>
      <c r="D301" s="714" t="s">
        <v>305</v>
      </c>
      <c r="E301" s="162"/>
      <c r="F301" s="162"/>
      <c r="G301" s="163"/>
      <c r="H301" s="163"/>
      <c r="I301" s="906"/>
      <c r="J301" s="907"/>
      <c r="K301" s="907"/>
      <c r="L301" s="907"/>
      <c r="M301" s="907"/>
      <c r="N301" s="907"/>
      <c r="O301" s="908"/>
      <c r="P301" s="119"/>
      <c r="Q301" s="119"/>
      <c r="R301" s="119"/>
      <c r="S301" s="119"/>
      <c r="T301" s="119"/>
      <c r="U301" s="328"/>
      <c r="V301" s="328"/>
      <c r="W301" s="328"/>
      <c r="X301" s="328"/>
      <c r="Y301" s="158"/>
      <c r="Z301"/>
      <c r="AA301"/>
      <c r="AB301"/>
      <c r="AC301"/>
    </row>
    <row r="302" spans="1:29" s="159" customFormat="1" ht="15.75" customHeight="1" x14ac:dyDescent="0.35">
      <c r="A302" s="119"/>
      <c r="B302" s="153"/>
      <c r="C302" s="241"/>
      <c r="D302" s="254" t="s">
        <v>306</v>
      </c>
      <c r="E302" s="162"/>
      <c r="F302" s="162"/>
      <c r="G302" s="274"/>
      <c r="H302" s="161"/>
      <c r="I302" s="906"/>
      <c r="J302" s="907"/>
      <c r="K302" s="907"/>
      <c r="L302" s="907"/>
      <c r="M302" s="907"/>
      <c r="N302" s="907"/>
      <c r="O302" s="908"/>
      <c r="P302" s="119"/>
      <c r="Q302" s="119"/>
      <c r="R302" s="119"/>
      <c r="S302" s="119"/>
      <c r="T302" s="119"/>
      <c r="U302" s="328"/>
      <c r="V302" s="328"/>
      <c r="W302" s="328"/>
      <c r="X302" s="328"/>
      <c r="Y302" s="158"/>
      <c r="Z302"/>
      <c r="AA302"/>
      <c r="AB302"/>
      <c r="AC302"/>
    </row>
    <row r="303" spans="1:29" s="159" customFormat="1" ht="15.75" customHeight="1" x14ac:dyDescent="0.35">
      <c r="A303" s="119"/>
      <c r="B303" s="153"/>
      <c r="C303" s="241"/>
      <c r="D303" s="254" t="s">
        <v>307</v>
      </c>
      <c r="E303" s="162"/>
      <c r="F303" s="162"/>
      <c r="G303" s="274"/>
      <c r="H303" s="161"/>
      <c r="I303" s="906"/>
      <c r="J303" s="907"/>
      <c r="K303" s="907"/>
      <c r="L303" s="907"/>
      <c r="M303" s="907"/>
      <c r="N303" s="907"/>
      <c r="O303" s="908"/>
      <c r="P303" s="119"/>
      <c r="Q303" s="119"/>
      <c r="R303" s="119"/>
      <c r="S303" s="119"/>
      <c r="T303" s="119"/>
      <c r="U303" s="328"/>
      <c r="V303" s="328"/>
      <c r="W303" s="328"/>
      <c r="X303" s="328"/>
      <c r="Y303" s="158"/>
      <c r="Z303"/>
      <c r="AA303"/>
      <c r="AB303"/>
      <c r="AC303"/>
    </row>
    <row r="304" spans="1:29" s="159" customFormat="1" ht="15.75" customHeight="1" x14ac:dyDescent="0.35">
      <c r="A304" s="119"/>
      <c r="B304" s="153"/>
      <c r="C304" s="241"/>
      <c r="D304" s="254" t="s">
        <v>308</v>
      </c>
      <c r="E304" s="162"/>
      <c r="F304" s="162"/>
      <c r="G304" s="274"/>
      <c r="H304" s="161"/>
      <c r="I304" s="906"/>
      <c r="J304" s="907"/>
      <c r="K304" s="907"/>
      <c r="L304" s="907"/>
      <c r="M304" s="907"/>
      <c r="N304" s="907"/>
      <c r="O304" s="908"/>
      <c r="P304" s="119"/>
      <c r="Q304" s="119"/>
      <c r="R304" s="119"/>
      <c r="S304" s="119"/>
      <c r="T304" s="119"/>
      <c r="U304" s="328"/>
      <c r="V304" s="328"/>
      <c r="W304" s="328"/>
      <c r="X304" s="328"/>
      <c r="Y304" s="158"/>
      <c r="Z304"/>
      <c r="AA304"/>
      <c r="AB304"/>
      <c r="AC304"/>
    </row>
    <row r="305" spans="1:29" s="159" customFormat="1" ht="15.75" customHeight="1" x14ac:dyDescent="0.35">
      <c r="A305" s="119"/>
      <c r="B305" s="153"/>
      <c r="C305" s="241"/>
      <c r="D305" s="254" t="s">
        <v>309</v>
      </c>
      <c r="E305" s="162"/>
      <c r="F305" s="162"/>
      <c r="G305" s="274"/>
      <c r="H305" s="161"/>
      <c r="I305" s="906"/>
      <c r="J305" s="907"/>
      <c r="K305" s="907"/>
      <c r="L305" s="907"/>
      <c r="M305" s="907"/>
      <c r="N305" s="907"/>
      <c r="O305" s="908"/>
      <c r="P305" s="119"/>
      <c r="Q305" s="119"/>
      <c r="R305" s="119"/>
      <c r="S305" s="119"/>
      <c r="T305" s="119"/>
      <c r="U305" s="328"/>
      <c r="V305" s="328"/>
      <c r="W305" s="328"/>
      <c r="X305" s="328"/>
      <c r="Y305" s="158"/>
      <c r="Z305"/>
      <c r="AA305"/>
      <c r="AB305"/>
      <c r="AC305"/>
    </row>
    <row r="306" spans="1:29" s="159" customFormat="1" ht="15.75" customHeight="1" x14ac:dyDescent="0.35">
      <c r="A306" s="119"/>
      <c r="B306" s="153"/>
      <c r="C306" s="241"/>
      <c r="D306" s="254" t="s">
        <v>310</v>
      </c>
      <c r="E306" s="162"/>
      <c r="F306" s="162"/>
      <c r="G306" s="274"/>
      <c r="H306" s="161"/>
      <c r="I306" s="906"/>
      <c r="J306" s="907"/>
      <c r="K306" s="907"/>
      <c r="L306" s="907"/>
      <c r="M306" s="907"/>
      <c r="N306" s="907"/>
      <c r="O306" s="908"/>
      <c r="P306" s="119"/>
      <c r="Q306" s="119"/>
      <c r="R306" s="119"/>
      <c r="S306" s="119"/>
      <c r="T306" s="119"/>
      <c r="U306" s="328"/>
      <c r="V306" s="328"/>
      <c r="W306" s="328"/>
      <c r="X306" s="328"/>
      <c r="Y306" s="158"/>
      <c r="Z306"/>
      <c r="AA306"/>
      <c r="AB306"/>
      <c r="AC306"/>
    </row>
    <row r="307" spans="1:29" s="159" customFormat="1" ht="15.75" customHeight="1" x14ac:dyDescent="0.35">
      <c r="A307" s="119"/>
      <c r="B307" s="153"/>
      <c r="C307" s="241"/>
      <c r="D307" s="255" t="s">
        <v>311</v>
      </c>
      <c r="E307" s="164"/>
      <c r="F307" s="164"/>
      <c r="G307" s="274"/>
      <c r="H307" s="161"/>
      <c r="I307" s="909"/>
      <c r="J307" s="910"/>
      <c r="K307" s="910"/>
      <c r="L307" s="910"/>
      <c r="M307" s="910"/>
      <c r="N307" s="910"/>
      <c r="O307" s="911"/>
      <c r="P307" s="119"/>
      <c r="Q307" s="119"/>
      <c r="R307" s="119"/>
      <c r="S307" s="119"/>
      <c r="T307" s="119"/>
      <c r="U307" s="328"/>
      <c r="V307" s="328"/>
      <c r="W307" s="328"/>
      <c r="X307" s="328"/>
      <c r="Y307" s="158"/>
      <c r="Z307"/>
      <c r="AA307"/>
      <c r="AB307"/>
      <c r="AC307"/>
    </row>
    <row r="308" spans="1:29" s="159" customFormat="1" ht="36" customHeight="1" thickBot="1" x14ac:dyDescent="0.4">
      <c r="A308" s="129"/>
      <c r="B308" s="130"/>
      <c r="C308" s="237"/>
      <c r="D308" s="221"/>
      <c r="E308" s="131"/>
      <c r="F308" s="132"/>
      <c r="G308" s="132"/>
      <c r="H308" s="132"/>
      <c r="I308" s="133"/>
      <c r="J308" s="129"/>
      <c r="K308" s="134"/>
      <c r="L308" s="129"/>
      <c r="M308" s="134"/>
      <c r="N308" s="129"/>
      <c r="O308" s="134"/>
      <c r="P308" s="129"/>
      <c r="Q308" s="134"/>
      <c r="R308" s="134"/>
      <c r="S308" s="134"/>
      <c r="T308" s="129"/>
      <c r="U308" s="328"/>
      <c r="V308" s="328"/>
      <c r="W308" s="328"/>
      <c r="X308" s="328"/>
      <c r="Y308" s="158"/>
      <c r="Z308"/>
      <c r="AA308"/>
      <c r="AB308"/>
      <c r="AC308"/>
    </row>
    <row r="309" spans="1:29" s="159" customFormat="1" ht="36" customHeight="1" thickTop="1" x14ac:dyDescent="0.35">
      <c r="A309" s="147"/>
      <c r="B309" s="123"/>
      <c r="C309" s="236" t="s">
        <v>312</v>
      </c>
      <c r="D309" s="124" t="s">
        <v>313</v>
      </c>
      <c r="E309" s="148"/>
      <c r="F309" s="148"/>
      <c r="G309" s="149"/>
      <c r="H309" s="149"/>
      <c r="I309" s="149"/>
      <c r="J309" s="149"/>
      <c r="K309" s="149"/>
      <c r="L309" s="149"/>
      <c r="M309" s="147"/>
      <c r="N309" s="147"/>
      <c r="O309" s="147"/>
      <c r="P309" s="147"/>
      <c r="Q309" s="147"/>
      <c r="R309" s="147"/>
      <c r="S309" s="147"/>
      <c r="T309" s="147"/>
      <c r="U309" s="328"/>
      <c r="V309" s="328"/>
      <c r="W309" s="328"/>
      <c r="X309" s="328"/>
      <c r="Y309" s="158"/>
      <c r="Z309"/>
      <c r="AA309"/>
      <c r="AB309"/>
      <c r="AC309"/>
    </row>
    <row r="310" spans="1:29" s="97" customFormat="1" ht="19.5" customHeight="1" x14ac:dyDescent="0.35">
      <c r="A310" s="119"/>
      <c r="B310" s="153"/>
      <c r="C310" s="241"/>
      <c r="D310" s="257" t="s">
        <v>314</v>
      </c>
      <c r="E310" s="155"/>
      <c r="F310" s="119"/>
      <c r="G310" s="157"/>
      <c r="H310" s="157"/>
      <c r="I310" s="157"/>
      <c r="J310" s="157"/>
      <c r="K310" s="157"/>
      <c r="L310" s="157"/>
      <c r="M310" s="119"/>
      <c r="N310" s="119"/>
      <c r="O310" s="119"/>
      <c r="P310" s="119"/>
      <c r="Q310" s="119"/>
      <c r="R310" s="119"/>
      <c r="S310" s="119"/>
      <c r="T310" s="119"/>
      <c r="U310" s="341"/>
      <c r="V310" s="341"/>
      <c r="W310" s="341"/>
      <c r="X310" s="341"/>
      <c r="Y310" s="96"/>
      <c r="Z310"/>
      <c r="AA310"/>
      <c r="AB310"/>
      <c r="AC310"/>
    </row>
    <row r="311" spans="1:29" s="159" customFormat="1" ht="15.75" customHeight="1" x14ac:dyDescent="0.35">
      <c r="A311" s="119"/>
      <c r="B311" s="153"/>
      <c r="C311" s="236"/>
      <c r="D311" s="264" t="s">
        <v>315</v>
      </c>
      <c r="E311" s="258"/>
      <c r="F311" s="259"/>
      <c r="G311" s="274"/>
      <c r="H311" s="161"/>
      <c r="I311" s="256" t="s">
        <v>24</v>
      </c>
      <c r="J311" s="157"/>
      <c r="K311" s="157"/>
      <c r="L311" s="157"/>
      <c r="M311" s="119"/>
      <c r="N311" s="119"/>
      <c r="O311" s="119"/>
      <c r="P311" s="119"/>
      <c r="Q311" s="119"/>
      <c r="R311" s="119"/>
      <c r="S311" s="119"/>
      <c r="T311" s="119"/>
      <c r="U311" s="328"/>
      <c r="V311" s="328"/>
      <c r="W311" s="328"/>
      <c r="X311" s="328"/>
      <c r="Y311" s="158"/>
      <c r="Z311"/>
      <c r="AA311"/>
      <c r="AB311"/>
      <c r="AC311"/>
    </row>
    <row r="312" spans="1:29" s="159" customFormat="1" ht="15.75" customHeight="1" x14ac:dyDescent="0.35">
      <c r="A312" s="119"/>
      <c r="B312" s="153"/>
      <c r="C312" s="236"/>
      <c r="D312" s="265" t="s">
        <v>316</v>
      </c>
      <c r="E312" s="260"/>
      <c r="F312" s="261"/>
      <c r="G312" s="274"/>
      <c r="H312" s="161"/>
      <c r="I312" s="903"/>
      <c r="J312" s="904"/>
      <c r="K312" s="904"/>
      <c r="L312" s="904"/>
      <c r="M312" s="904"/>
      <c r="N312" s="904"/>
      <c r="O312" s="905"/>
      <c r="P312" s="119"/>
      <c r="Q312" s="119"/>
      <c r="R312" s="119"/>
      <c r="S312" s="119"/>
      <c r="T312" s="119"/>
      <c r="U312" s="328"/>
      <c r="V312" s="328"/>
      <c r="W312" s="328"/>
      <c r="X312" s="328"/>
      <c r="Y312" s="158"/>
      <c r="Z312"/>
      <c r="AA312"/>
      <c r="AB312"/>
      <c r="AC312"/>
    </row>
    <row r="313" spans="1:29" s="159" customFormat="1" ht="15.75" customHeight="1" x14ac:dyDescent="0.35">
      <c r="A313" s="119"/>
      <c r="B313" s="153"/>
      <c r="C313" s="236"/>
      <c r="D313" s="265" t="s">
        <v>317</v>
      </c>
      <c r="E313" s="260"/>
      <c r="F313" s="261"/>
      <c r="G313" s="274"/>
      <c r="H313" s="161"/>
      <c r="I313" s="906"/>
      <c r="J313" s="907"/>
      <c r="K313" s="907"/>
      <c r="L313" s="907"/>
      <c r="M313" s="907"/>
      <c r="N313" s="907"/>
      <c r="O313" s="908"/>
      <c r="P313" s="119"/>
      <c r="Q313" s="119"/>
      <c r="R313" s="119"/>
      <c r="S313" s="119"/>
      <c r="T313" s="119"/>
      <c r="U313" s="328"/>
      <c r="V313" s="328"/>
      <c r="W313" s="328"/>
      <c r="X313" s="328"/>
      <c r="Y313" s="158"/>
      <c r="Z313"/>
      <c r="AA313"/>
      <c r="AB313"/>
      <c r="AC313"/>
    </row>
    <row r="314" spans="1:29" s="97" customFormat="1" ht="15.75" customHeight="1" x14ac:dyDescent="0.35">
      <c r="A314" s="119"/>
      <c r="B314" s="153"/>
      <c r="C314" s="236"/>
      <c r="D314" s="265" t="s">
        <v>318</v>
      </c>
      <c r="E314" s="260"/>
      <c r="F314" s="261"/>
      <c r="G314" s="274"/>
      <c r="H314" s="161"/>
      <c r="I314" s="906"/>
      <c r="J314" s="907"/>
      <c r="K314" s="907"/>
      <c r="L314" s="907"/>
      <c r="M314" s="907"/>
      <c r="N314" s="907"/>
      <c r="O314" s="908"/>
      <c r="P314" s="119"/>
      <c r="Q314" s="119"/>
      <c r="R314" s="119"/>
      <c r="S314" s="119"/>
      <c r="T314" s="119"/>
      <c r="U314" s="341"/>
      <c r="V314" s="341"/>
      <c r="W314" s="341"/>
      <c r="X314" s="341"/>
      <c r="Y314" s="96"/>
      <c r="Z314"/>
      <c r="AA314"/>
      <c r="AB314"/>
      <c r="AC314"/>
    </row>
    <row r="315" spans="1:29" s="129" customFormat="1" ht="15.75" customHeight="1" thickBot="1" x14ac:dyDescent="0.4">
      <c r="A315" s="119"/>
      <c r="B315" s="153"/>
      <c r="C315" s="236"/>
      <c r="D315" s="265" t="s">
        <v>319</v>
      </c>
      <c r="E315" s="260"/>
      <c r="F315" s="261"/>
      <c r="G315" s="274"/>
      <c r="H315" s="161"/>
      <c r="I315" s="906"/>
      <c r="J315" s="907"/>
      <c r="K315" s="907"/>
      <c r="L315" s="907"/>
      <c r="M315" s="907"/>
      <c r="N315" s="907"/>
      <c r="O315" s="908"/>
      <c r="P315" s="119"/>
      <c r="Q315" s="119"/>
      <c r="R315" s="119"/>
      <c r="S315" s="119"/>
      <c r="T315" s="119"/>
      <c r="U315" s="331"/>
      <c r="V315" s="331"/>
      <c r="W315" s="331"/>
      <c r="X315" s="331"/>
      <c r="Z315"/>
      <c r="AA315"/>
      <c r="AB315"/>
      <c r="AC315"/>
    </row>
    <row r="316" spans="1:29" s="135" customFormat="1" ht="15.75" customHeight="1" thickTop="1" x14ac:dyDescent="0.35">
      <c r="A316" s="119"/>
      <c r="B316" s="153"/>
      <c r="C316" s="241"/>
      <c r="D316" s="266" t="s">
        <v>320</v>
      </c>
      <c r="E316" s="262"/>
      <c r="F316" s="263"/>
      <c r="G316" s="274"/>
      <c r="H316" s="161"/>
      <c r="I316" s="909"/>
      <c r="J316" s="910"/>
      <c r="K316" s="910"/>
      <c r="L316" s="910"/>
      <c r="M316" s="910"/>
      <c r="N316" s="910"/>
      <c r="O316" s="911"/>
      <c r="P316" s="119"/>
      <c r="Q316" s="119"/>
      <c r="R316" s="119"/>
      <c r="S316" s="119"/>
      <c r="T316" s="119"/>
      <c r="U316" s="340"/>
      <c r="V316" s="340"/>
      <c r="W316" s="340"/>
      <c r="X316" s="340"/>
      <c r="Z316"/>
      <c r="AA316"/>
      <c r="AB316"/>
      <c r="AC316"/>
    </row>
    <row r="317" spans="1:29" s="138" customFormat="1" ht="16" customHeight="1" thickBot="1" x14ac:dyDescent="0.4">
      <c r="A317" s="129"/>
      <c r="B317" s="130"/>
      <c r="C317" s="237"/>
      <c r="D317" s="221"/>
      <c r="E317" s="131"/>
      <c r="F317" s="132"/>
      <c r="G317" s="132"/>
      <c r="H317" s="132"/>
      <c r="I317" s="133"/>
      <c r="J317" s="129"/>
      <c r="K317" s="134"/>
      <c r="L317" s="129"/>
      <c r="M317" s="134"/>
      <c r="N317" s="129"/>
      <c r="O317" s="134"/>
      <c r="P317" s="129"/>
      <c r="Q317" s="134"/>
      <c r="R317" s="134"/>
      <c r="S317" s="134"/>
      <c r="T317" s="129"/>
      <c r="U317" s="333"/>
      <c r="V317" s="333"/>
      <c r="W317" s="333"/>
      <c r="X317" s="333"/>
      <c r="Z317"/>
      <c r="AA317"/>
      <c r="AB317"/>
      <c r="AC317"/>
    </row>
    <row r="318" spans="1:29" s="138" customFormat="1" ht="36" customHeight="1" thickTop="1" x14ac:dyDescent="0.35">
      <c r="A318" s="147"/>
      <c r="B318" s="147"/>
      <c r="C318" s="236" t="s">
        <v>321</v>
      </c>
      <c r="D318" s="124" t="s">
        <v>322</v>
      </c>
      <c r="E318" s="148"/>
      <c r="F318" s="147"/>
      <c r="G318" s="149"/>
      <c r="H318" s="149"/>
      <c r="I318" s="149"/>
      <c r="J318" s="149"/>
      <c r="K318" s="149"/>
      <c r="L318" s="149"/>
      <c r="M318" s="147"/>
      <c r="N318" s="147"/>
      <c r="O318" s="147"/>
      <c r="P318" s="147"/>
      <c r="Q318" s="147"/>
      <c r="R318" s="147"/>
      <c r="S318" s="147"/>
      <c r="T318" s="147"/>
      <c r="U318" s="333"/>
      <c r="V318" s="333"/>
      <c r="W318" s="333"/>
      <c r="X318" s="333"/>
      <c r="Z318"/>
      <c r="AA318"/>
      <c r="AB318"/>
      <c r="AC318"/>
    </row>
    <row r="319" spans="1:29" s="138" customFormat="1" ht="30.75" customHeight="1" x14ac:dyDescent="0.35">
      <c r="A319" s="119"/>
      <c r="B319" s="153"/>
      <c r="C319" s="241"/>
      <c r="D319" s="925" t="s">
        <v>323</v>
      </c>
      <c r="E319" s="925"/>
      <c r="F319" s="925"/>
      <c r="G319" s="925"/>
      <c r="H319" s="925"/>
      <c r="I319" s="119"/>
      <c r="J319" s="157"/>
      <c r="K319" s="157"/>
      <c r="L319" s="157"/>
      <c r="M319" s="119"/>
      <c r="N319" s="119"/>
      <c r="O319" s="119"/>
      <c r="P319" s="119"/>
      <c r="Q319" s="119"/>
      <c r="R319" s="119"/>
      <c r="S319" s="119"/>
      <c r="T319" s="119"/>
      <c r="U319" s="333"/>
      <c r="V319" s="333"/>
      <c r="W319" s="333"/>
      <c r="X319" s="333"/>
      <c r="Z319"/>
      <c r="AA319"/>
      <c r="AB319"/>
      <c r="AC319"/>
    </row>
    <row r="320" spans="1:29" s="181" customFormat="1" ht="31" customHeight="1" x14ac:dyDescent="0.35">
      <c r="A320" s="119"/>
      <c r="B320" s="153"/>
      <c r="C320" s="241"/>
      <c r="D320" s="273" t="s">
        <v>324</v>
      </c>
      <c r="E320" s="155"/>
      <c r="F320" s="119"/>
      <c r="G320" s="155"/>
      <c r="H320" s="155"/>
      <c r="I320" s="119"/>
      <c r="J320" s="157"/>
      <c r="K320" s="157"/>
      <c r="L320" s="157"/>
      <c r="M320" s="119"/>
      <c r="N320" s="119"/>
      <c r="O320" s="119"/>
      <c r="P320" s="119"/>
      <c r="Q320" s="119"/>
      <c r="R320" s="119"/>
      <c r="S320" s="119"/>
      <c r="T320" s="119"/>
      <c r="U320" s="334" t="str">
        <f>CONCATENATE(U321,V321,U322,V322,U323,V323,U324,V324,U325,V325,U326)</f>
        <v>;;;;;</v>
      </c>
      <c r="V320" s="334"/>
      <c r="W320" s="334"/>
      <c r="X320" s="334"/>
      <c r="Z320"/>
      <c r="AA320"/>
      <c r="AB320"/>
      <c r="AC320"/>
    </row>
    <row r="321" spans="1:32" s="181" customFormat="1" ht="15.75" customHeight="1" x14ac:dyDescent="0.35">
      <c r="A321" s="119"/>
      <c r="B321" s="153"/>
      <c r="C321" s="241"/>
      <c r="D321" s="264" t="s">
        <v>325</v>
      </c>
      <c r="E321" s="267"/>
      <c r="F321" s="268"/>
      <c r="G321" s="274"/>
      <c r="H321" s="161"/>
      <c r="I321" s="256" t="s">
        <v>24</v>
      </c>
      <c r="J321" s="157"/>
      <c r="K321" s="157"/>
      <c r="L321" s="157"/>
      <c r="M321" s="119"/>
      <c r="N321" s="119"/>
      <c r="O321" s="119"/>
      <c r="P321" s="119"/>
      <c r="Q321" s="119"/>
      <c r="R321" s="119"/>
      <c r="S321" s="119"/>
      <c r="T321" s="119"/>
      <c r="U321" s="334" t="str">
        <f>IF(G321="X",D321,"")</f>
        <v/>
      </c>
      <c r="V321" s="334" t="s">
        <v>131</v>
      </c>
      <c r="W321" s="334"/>
      <c r="X321" s="334"/>
      <c r="Z321"/>
      <c r="AA321"/>
      <c r="AB321"/>
      <c r="AC321"/>
    </row>
    <row r="322" spans="1:32" s="181" customFormat="1" ht="15.75" customHeight="1" x14ac:dyDescent="0.35">
      <c r="A322" s="119"/>
      <c r="B322" s="153"/>
      <c r="C322" s="241"/>
      <c r="D322" s="265" t="s">
        <v>326</v>
      </c>
      <c r="E322" s="269"/>
      <c r="F322" s="270"/>
      <c r="G322" s="274"/>
      <c r="H322" s="161"/>
      <c r="I322" s="903"/>
      <c r="J322" s="904"/>
      <c r="K322" s="904"/>
      <c r="L322" s="904"/>
      <c r="M322" s="904"/>
      <c r="N322" s="904"/>
      <c r="O322" s="905"/>
      <c r="P322" s="119"/>
      <c r="Q322" s="119"/>
      <c r="R322" s="119"/>
      <c r="S322" s="119"/>
      <c r="T322" s="119"/>
      <c r="U322" s="334" t="str">
        <f>IF(G322="X",D322,"")</f>
        <v/>
      </c>
      <c r="V322" s="334" t="s">
        <v>131</v>
      </c>
      <c r="W322" s="334"/>
      <c r="X322" s="334"/>
      <c r="Z322"/>
      <c r="AA322"/>
      <c r="AB322"/>
      <c r="AC322"/>
    </row>
    <row r="323" spans="1:32" s="181" customFormat="1" ht="15.75" customHeight="1" x14ac:dyDescent="0.35">
      <c r="A323" s="119"/>
      <c r="B323" s="153"/>
      <c r="C323" s="241"/>
      <c r="D323" s="265" t="s">
        <v>327</v>
      </c>
      <c r="E323" s="269"/>
      <c r="F323" s="270"/>
      <c r="G323" s="274"/>
      <c r="H323" s="161"/>
      <c r="I323" s="906"/>
      <c r="J323" s="907"/>
      <c r="K323" s="907"/>
      <c r="L323" s="907"/>
      <c r="M323" s="907"/>
      <c r="N323" s="907"/>
      <c r="O323" s="908"/>
      <c r="P323" s="119"/>
      <c r="Q323" s="119"/>
      <c r="R323" s="119"/>
      <c r="S323" s="119"/>
      <c r="T323" s="119"/>
      <c r="U323" s="334" t="str">
        <f>IF(G323="X",D323,"")</f>
        <v/>
      </c>
      <c r="V323" s="334" t="s">
        <v>131</v>
      </c>
      <c r="W323" s="334"/>
      <c r="X323" s="334"/>
      <c r="Z323"/>
      <c r="AA323"/>
      <c r="AB323"/>
      <c r="AC323"/>
      <c r="AD323"/>
      <c r="AE323"/>
      <c r="AF323"/>
    </row>
    <row r="324" spans="1:32" s="181" customFormat="1" ht="15.75" customHeight="1" x14ac:dyDescent="0.35">
      <c r="A324" s="119"/>
      <c r="B324" s="153"/>
      <c r="C324" s="241"/>
      <c r="D324" s="265" t="s">
        <v>328</v>
      </c>
      <c r="E324" s="269"/>
      <c r="F324" s="270"/>
      <c r="G324" s="274"/>
      <c r="H324" s="161"/>
      <c r="I324" s="906"/>
      <c r="J324" s="907"/>
      <c r="K324" s="907"/>
      <c r="L324" s="907"/>
      <c r="M324" s="907"/>
      <c r="N324" s="907"/>
      <c r="O324" s="908"/>
      <c r="P324" s="119"/>
      <c r="Q324" s="119"/>
      <c r="R324" s="119"/>
      <c r="S324" s="119"/>
      <c r="T324" s="119"/>
      <c r="U324" s="334" t="str">
        <f t="shared" ref="U324:U326" si="5">IF(G324="X",D324,"")</f>
        <v/>
      </c>
      <c r="V324" s="334" t="s">
        <v>131</v>
      </c>
      <c r="W324" s="334"/>
      <c r="X324" s="334"/>
      <c r="Z324"/>
      <c r="AA324"/>
      <c r="AB324"/>
      <c r="AC324"/>
      <c r="AD324"/>
      <c r="AE324"/>
      <c r="AF324"/>
    </row>
    <row r="325" spans="1:32" s="129" customFormat="1" ht="15.75" customHeight="1" thickBot="1" x14ac:dyDescent="0.4">
      <c r="A325" s="119"/>
      <c r="B325" s="153"/>
      <c r="C325" s="241"/>
      <c r="D325" s="265" t="s">
        <v>329</v>
      </c>
      <c r="E325" s="269"/>
      <c r="F325" s="270"/>
      <c r="G325" s="274"/>
      <c r="H325" s="161"/>
      <c r="I325" s="906"/>
      <c r="J325" s="907"/>
      <c r="K325" s="907"/>
      <c r="L325" s="907"/>
      <c r="M325" s="907"/>
      <c r="N325" s="907"/>
      <c r="O325" s="908"/>
      <c r="P325" s="119"/>
      <c r="Q325" s="119"/>
      <c r="R325" s="119"/>
      <c r="S325" s="119"/>
      <c r="T325" s="119"/>
      <c r="U325" s="334" t="str">
        <f>IF(G325="X",D325,"")</f>
        <v/>
      </c>
      <c r="V325" s="334" t="s">
        <v>131</v>
      </c>
      <c r="W325" s="331"/>
      <c r="X325" s="331"/>
      <c r="Z325"/>
      <c r="AA325"/>
      <c r="AB325"/>
      <c r="AC325"/>
      <c r="AD325"/>
      <c r="AE325"/>
      <c r="AF325"/>
    </row>
    <row r="326" spans="1:32" s="135" customFormat="1" ht="15.75" customHeight="1" thickTop="1" x14ac:dyDescent="0.35">
      <c r="A326" s="119"/>
      <c r="B326" s="153"/>
      <c r="C326" s="241"/>
      <c r="D326" s="266" t="s">
        <v>330</v>
      </c>
      <c r="E326" s="271"/>
      <c r="F326" s="272"/>
      <c r="G326" s="274"/>
      <c r="H326" s="161"/>
      <c r="I326" s="906"/>
      <c r="J326" s="907"/>
      <c r="K326" s="907"/>
      <c r="L326" s="907"/>
      <c r="M326" s="907"/>
      <c r="N326" s="907"/>
      <c r="O326" s="908"/>
      <c r="P326" s="119"/>
      <c r="Q326" s="119"/>
      <c r="R326" s="119"/>
      <c r="S326" s="119"/>
      <c r="T326" s="119"/>
      <c r="U326" s="334" t="str">
        <f t="shared" si="5"/>
        <v/>
      </c>
      <c r="V326" s="340"/>
      <c r="W326" s="340"/>
      <c r="X326" s="340"/>
      <c r="Z326"/>
      <c r="AA326"/>
      <c r="AB326"/>
      <c r="AC326"/>
      <c r="AD326"/>
      <c r="AE326"/>
      <c r="AF326"/>
    </row>
    <row r="327" spans="1:32" s="138" customFormat="1" ht="31" customHeight="1" x14ac:dyDescent="0.35">
      <c r="A327" s="119"/>
      <c r="B327" s="153"/>
      <c r="C327" s="241"/>
      <c r="D327" s="273" t="s">
        <v>331</v>
      </c>
      <c r="E327" s="119"/>
      <c r="F327" s="119"/>
      <c r="G327" s="155"/>
      <c r="H327" s="155"/>
      <c r="I327" s="906"/>
      <c r="J327" s="907"/>
      <c r="K327" s="907"/>
      <c r="L327" s="907"/>
      <c r="M327" s="907"/>
      <c r="N327" s="907"/>
      <c r="O327" s="908"/>
      <c r="P327" s="119"/>
      <c r="Q327" s="119"/>
      <c r="R327" s="119"/>
      <c r="S327" s="119"/>
      <c r="T327" s="119"/>
      <c r="U327" s="334" t="str">
        <f>CONCATENATE(U328,V328,U329,V329,U330,V330,U331,V331,U332,V332,U333)</f>
        <v>;;;;;</v>
      </c>
      <c r="V327" s="333"/>
      <c r="W327" s="333"/>
      <c r="X327" s="333"/>
      <c r="Z327"/>
      <c r="AA327"/>
      <c r="AB327"/>
      <c r="AC327"/>
      <c r="AD327"/>
      <c r="AE327"/>
      <c r="AF327"/>
    </row>
    <row r="328" spans="1:32" s="138" customFormat="1" ht="15.75" customHeight="1" x14ac:dyDescent="0.35">
      <c r="A328" s="119"/>
      <c r="B328" s="153"/>
      <c r="C328" s="241"/>
      <c r="D328" s="264" t="s">
        <v>332</v>
      </c>
      <c r="E328" s="267"/>
      <c r="F328" s="268"/>
      <c r="G328" s="274"/>
      <c r="H328" s="161"/>
      <c r="I328" s="906"/>
      <c r="J328" s="907"/>
      <c r="K328" s="907"/>
      <c r="L328" s="907"/>
      <c r="M328" s="907"/>
      <c r="N328" s="907"/>
      <c r="O328" s="908"/>
      <c r="P328" s="119"/>
      <c r="Q328" s="119"/>
      <c r="R328" s="119"/>
      <c r="S328" s="119"/>
      <c r="T328" s="119"/>
      <c r="U328" s="333" t="str">
        <f>IF(G328="X",D328,"")</f>
        <v/>
      </c>
      <c r="V328" s="333" t="s">
        <v>131</v>
      </c>
      <c r="W328" s="333"/>
      <c r="X328" s="333"/>
      <c r="Z328"/>
      <c r="AA328"/>
      <c r="AB328"/>
      <c r="AC328"/>
      <c r="AD328"/>
      <c r="AE328"/>
      <c r="AF328"/>
    </row>
    <row r="329" spans="1:32" s="138" customFormat="1" ht="15.75" customHeight="1" x14ac:dyDescent="0.35">
      <c r="A329" s="119"/>
      <c r="B329" s="153"/>
      <c r="C329" s="241"/>
      <c r="D329" s="265" t="s">
        <v>333</v>
      </c>
      <c r="E329" s="269"/>
      <c r="F329" s="270"/>
      <c r="G329" s="274"/>
      <c r="H329" s="161"/>
      <c r="I329" s="906"/>
      <c r="J329" s="907"/>
      <c r="K329" s="907"/>
      <c r="L329" s="907"/>
      <c r="M329" s="907"/>
      <c r="N329" s="907"/>
      <c r="O329" s="908"/>
      <c r="P329" s="119"/>
      <c r="Q329" s="119"/>
      <c r="R329" s="119"/>
      <c r="S329" s="119"/>
      <c r="T329" s="119"/>
      <c r="U329" s="333" t="str">
        <f t="shared" ref="U329:U333" si="6">IF(G329="X",D329,"")</f>
        <v/>
      </c>
      <c r="V329" s="333" t="s">
        <v>131</v>
      </c>
      <c r="W329" s="343"/>
      <c r="X329" s="333"/>
      <c r="Z329"/>
      <c r="AA329"/>
      <c r="AB329"/>
      <c r="AC329"/>
      <c r="AD329"/>
      <c r="AE329"/>
      <c r="AF329"/>
    </row>
    <row r="330" spans="1:32" s="138" customFormat="1" ht="15.75" customHeight="1" x14ac:dyDescent="0.35">
      <c r="A330" s="119"/>
      <c r="B330" s="153"/>
      <c r="C330" s="241"/>
      <c r="D330" s="265" t="s">
        <v>334</v>
      </c>
      <c r="E330" s="269"/>
      <c r="F330" s="270"/>
      <c r="G330" s="274"/>
      <c r="H330" s="161"/>
      <c r="I330" s="906"/>
      <c r="J330" s="907"/>
      <c r="K330" s="907"/>
      <c r="L330" s="907"/>
      <c r="M330" s="907"/>
      <c r="N330" s="907"/>
      <c r="O330" s="908"/>
      <c r="P330" s="119"/>
      <c r="Q330" s="119"/>
      <c r="R330" s="119"/>
      <c r="S330" s="119"/>
      <c r="T330" s="119"/>
      <c r="U330" s="333" t="str">
        <f t="shared" si="6"/>
        <v/>
      </c>
      <c r="V330" s="333" t="s">
        <v>131</v>
      </c>
      <c r="W330" s="343"/>
      <c r="X330" s="333"/>
      <c r="Z330"/>
      <c r="AA330"/>
      <c r="AB330"/>
      <c r="AC330"/>
      <c r="AD330"/>
      <c r="AE330"/>
      <c r="AF330"/>
    </row>
    <row r="331" spans="1:32" s="138" customFormat="1" ht="15.75" customHeight="1" x14ac:dyDescent="0.35">
      <c r="A331" s="119"/>
      <c r="B331" s="153"/>
      <c r="C331" s="241"/>
      <c r="D331" s="265" t="s">
        <v>335</v>
      </c>
      <c r="E331" s="269"/>
      <c r="F331" s="270"/>
      <c r="G331" s="274"/>
      <c r="H331" s="161"/>
      <c r="I331" s="906"/>
      <c r="J331" s="907"/>
      <c r="K331" s="907"/>
      <c r="L331" s="907"/>
      <c r="M331" s="907"/>
      <c r="N331" s="907"/>
      <c r="O331" s="908"/>
      <c r="P331" s="119"/>
      <c r="Q331" s="119"/>
      <c r="R331" s="119"/>
      <c r="S331" s="119"/>
      <c r="T331" s="119"/>
      <c r="U331" s="333" t="str">
        <f t="shared" si="6"/>
        <v/>
      </c>
      <c r="V331" s="333" t="s">
        <v>131</v>
      </c>
      <c r="W331" s="343"/>
      <c r="X331" s="333"/>
      <c r="Z331"/>
      <c r="AA331"/>
      <c r="AB331"/>
      <c r="AC331"/>
      <c r="AD331"/>
      <c r="AE331"/>
      <c r="AF331"/>
    </row>
    <row r="332" spans="1:32" s="138" customFormat="1" ht="15.75" customHeight="1" x14ac:dyDescent="0.35">
      <c r="A332" s="119"/>
      <c r="B332" s="153"/>
      <c r="C332" s="241"/>
      <c r="D332" s="265" t="s">
        <v>336</v>
      </c>
      <c r="E332" s="269"/>
      <c r="F332" s="270"/>
      <c r="G332" s="274"/>
      <c r="H332" s="161"/>
      <c r="I332" s="906"/>
      <c r="J332" s="907"/>
      <c r="K332" s="907"/>
      <c r="L332" s="907"/>
      <c r="M332" s="907"/>
      <c r="N332" s="907"/>
      <c r="O332" s="908"/>
      <c r="P332" s="119"/>
      <c r="Q332" s="119"/>
      <c r="R332" s="119"/>
      <c r="S332" s="119"/>
      <c r="T332" s="119"/>
      <c r="U332" s="333" t="str">
        <f>IF(G332="X",D332,"")</f>
        <v/>
      </c>
      <c r="V332" s="333" t="s">
        <v>131</v>
      </c>
      <c r="W332" s="343"/>
      <c r="X332" s="333"/>
      <c r="Z332"/>
      <c r="AA332"/>
      <c r="AB332"/>
      <c r="AC332"/>
      <c r="AD332"/>
      <c r="AE332"/>
      <c r="AF332"/>
    </row>
    <row r="333" spans="1:32" s="138" customFormat="1" ht="15.75" customHeight="1" x14ac:dyDescent="0.35">
      <c r="A333" s="119"/>
      <c r="B333" s="153"/>
      <c r="C333" s="241"/>
      <c r="D333" s="266" t="s">
        <v>337</v>
      </c>
      <c r="E333" s="271"/>
      <c r="F333" s="272"/>
      <c r="G333" s="274"/>
      <c r="H333" s="161"/>
      <c r="I333" s="909"/>
      <c r="J333" s="910"/>
      <c r="K333" s="910"/>
      <c r="L333" s="910"/>
      <c r="M333" s="910"/>
      <c r="N333" s="910"/>
      <c r="O333" s="911"/>
      <c r="P333" s="119"/>
      <c r="Q333" s="119"/>
      <c r="R333" s="119"/>
      <c r="S333" s="119"/>
      <c r="T333" s="119"/>
      <c r="U333" s="333" t="str">
        <f t="shared" si="6"/>
        <v/>
      </c>
      <c r="V333" s="343"/>
      <c r="W333" s="343"/>
      <c r="X333" s="333"/>
      <c r="Z333"/>
      <c r="AA333"/>
      <c r="AB333"/>
      <c r="AC333"/>
      <c r="AD333"/>
      <c r="AE333"/>
      <c r="AF333"/>
    </row>
    <row r="334" spans="1:32" s="138" customFormat="1" ht="16" customHeight="1" thickBot="1" x14ac:dyDescent="0.4">
      <c r="A334" s="129"/>
      <c r="B334" s="130"/>
      <c r="C334" s="237"/>
      <c r="D334" s="221"/>
      <c r="E334" s="131"/>
      <c r="F334" s="132"/>
      <c r="G334" s="132"/>
      <c r="H334" s="132"/>
      <c r="I334" s="133"/>
      <c r="J334" s="129"/>
      <c r="K334" s="134"/>
      <c r="L334" s="129"/>
      <c r="M334" s="134"/>
      <c r="N334" s="129"/>
      <c r="O334" s="134"/>
      <c r="P334" s="129"/>
      <c r="Q334" s="134"/>
      <c r="R334" s="134"/>
      <c r="S334" s="134"/>
      <c r="T334" s="129"/>
      <c r="U334" s="344" t="str">
        <f t="shared" ref="U334:U335" si="7">IF(G325="X",D325,"")</f>
        <v/>
      </c>
      <c r="V334" s="333"/>
      <c r="W334" s="343"/>
      <c r="X334" s="333"/>
      <c r="Z334"/>
      <c r="AA334"/>
      <c r="AB334"/>
      <c r="AC334"/>
      <c r="AD334"/>
      <c r="AE334"/>
      <c r="AF334"/>
    </row>
    <row r="335" spans="1:32" s="138" customFormat="1" ht="36" customHeight="1" thickTop="1" x14ac:dyDescent="0.35">
      <c r="A335" s="147"/>
      <c r="B335" s="147"/>
      <c r="C335" s="236" t="s">
        <v>338</v>
      </c>
      <c r="D335" s="124" t="s">
        <v>339</v>
      </c>
      <c r="E335" s="165"/>
      <c r="F335" s="147"/>
      <c r="G335" s="149"/>
      <c r="H335" s="149"/>
      <c r="I335" s="149"/>
      <c r="J335" s="149"/>
      <c r="K335" s="149"/>
      <c r="L335" s="149"/>
      <c r="M335" s="147"/>
      <c r="N335" s="147"/>
      <c r="O335" s="147"/>
      <c r="P335" s="147"/>
      <c r="Q335" s="147"/>
      <c r="R335" s="147"/>
      <c r="S335" s="147"/>
      <c r="T335" s="147"/>
      <c r="U335" s="344" t="str">
        <f t="shared" si="7"/>
        <v/>
      </c>
      <c r="V335" s="333"/>
      <c r="W335" s="343"/>
      <c r="X335" s="333"/>
      <c r="Z335"/>
      <c r="AA335"/>
      <c r="AB335"/>
      <c r="AC335"/>
      <c r="AD335"/>
      <c r="AE335"/>
      <c r="AF335"/>
    </row>
    <row r="336" spans="1:32" s="138" customFormat="1" ht="16" customHeight="1" x14ac:dyDescent="0.35">
      <c r="A336" s="119"/>
      <c r="B336" s="153"/>
      <c r="C336" s="241"/>
      <c r="D336" s="256" t="s">
        <v>340</v>
      </c>
      <c r="E336" s="155"/>
      <c r="F336" s="119"/>
      <c r="G336" s="157"/>
      <c r="H336" s="157"/>
      <c r="I336" s="157"/>
      <c r="J336" s="157"/>
      <c r="K336" s="157"/>
      <c r="L336" s="157"/>
      <c r="M336" s="119"/>
      <c r="N336" s="119"/>
      <c r="O336" s="119"/>
      <c r="P336" s="119"/>
      <c r="Q336" s="119"/>
      <c r="R336" s="119"/>
      <c r="S336" s="119"/>
      <c r="T336" s="119"/>
      <c r="U336" s="344"/>
      <c r="V336" s="333"/>
      <c r="W336" s="343"/>
      <c r="X336" s="333"/>
      <c r="Z336"/>
      <c r="AA336"/>
      <c r="AB336"/>
      <c r="AC336"/>
      <c r="AD336"/>
      <c r="AE336"/>
      <c r="AF336"/>
    </row>
    <row r="337" spans="1:32" s="138" customFormat="1" ht="16" customHeight="1" x14ac:dyDescent="0.35">
      <c r="A337" s="119"/>
      <c r="B337" s="153"/>
      <c r="C337" s="241"/>
      <c r="D337" s="252" t="s">
        <v>341</v>
      </c>
      <c r="E337" s="119"/>
      <c r="F337" s="119"/>
      <c r="G337" s="155"/>
      <c r="H337" s="155"/>
      <c r="I337" s="155"/>
      <c r="J337" s="157"/>
      <c r="K337" s="157"/>
      <c r="L337" s="157"/>
      <c r="M337" s="119"/>
      <c r="N337" s="119"/>
      <c r="O337" s="119"/>
      <c r="P337" s="119"/>
      <c r="Q337" s="119"/>
      <c r="R337" s="119"/>
      <c r="S337" s="119"/>
      <c r="T337" s="119"/>
      <c r="U337" s="344" t="str">
        <f>CONCATENATE(U338,V338,U339,V339,U340,V340,U341,V341,U342)</f>
        <v>;;;;</v>
      </c>
      <c r="V337" s="333"/>
      <c r="W337" s="343"/>
      <c r="X337" s="333"/>
      <c r="Z337"/>
      <c r="AA337"/>
      <c r="AB337"/>
      <c r="AC337"/>
      <c r="AD337"/>
      <c r="AE337"/>
      <c r="AF337"/>
    </row>
    <row r="338" spans="1:32" s="138" customFormat="1" ht="15.75" customHeight="1" x14ac:dyDescent="0.35">
      <c r="A338" s="119"/>
      <c r="B338" s="153"/>
      <c r="C338" s="241"/>
      <c r="D338" s="264" t="s">
        <v>342</v>
      </c>
      <c r="E338" s="258"/>
      <c r="F338" s="259"/>
      <c r="G338" s="274"/>
      <c r="H338" s="161"/>
      <c r="I338" s="256" t="s">
        <v>24</v>
      </c>
      <c r="J338" s="157"/>
      <c r="K338" s="157"/>
      <c r="L338" s="157"/>
      <c r="M338" s="119"/>
      <c r="N338" s="119"/>
      <c r="O338" s="119"/>
      <c r="P338" s="119"/>
      <c r="Q338" s="119"/>
      <c r="R338" s="119"/>
      <c r="S338" s="119"/>
      <c r="T338" s="119"/>
      <c r="U338" s="344" t="str">
        <f>IF(G338="X",D338,"")</f>
        <v/>
      </c>
      <c r="V338" s="333" t="s">
        <v>131</v>
      </c>
      <c r="W338" s="343"/>
      <c r="X338" s="333"/>
      <c r="Z338"/>
      <c r="AA338"/>
      <c r="AB338"/>
      <c r="AC338"/>
      <c r="AD338"/>
      <c r="AE338"/>
      <c r="AF338"/>
    </row>
    <row r="339" spans="1:32" s="138" customFormat="1" ht="15.75" customHeight="1" x14ac:dyDescent="0.35">
      <c r="A339" s="119"/>
      <c r="B339" s="153"/>
      <c r="C339" s="241"/>
      <c r="D339" s="265" t="s">
        <v>343</v>
      </c>
      <c r="E339" s="260"/>
      <c r="F339" s="261"/>
      <c r="G339" s="274"/>
      <c r="H339" s="161"/>
      <c r="I339" s="878"/>
      <c r="J339" s="878"/>
      <c r="K339" s="878"/>
      <c r="L339" s="878"/>
      <c r="M339" s="878"/>
      <c r="N339" s="878"/>
      <c r="O339" s="878"/>
      <c r="P339" s="119"/>
      <c r="Q339" s="119"/>
      <c r="R339" s="119"/>
      <c r="S339" s="119"/>
      <c r="T339" s="119"/>
      <c r="U339" s="344" t="str">
        <f t="shared" ref="U339:U342" si="8">IF(G339="X",D339,"")</f>
        <v/>
      </c>
      <c r="V339" s="333" t="s">
        <v>131</v>
      </c>
      <c r="W339" s="333"/>
      <c r="X339" s="333"/>
      <c r="Z339"/>
      <c r="AA339"/>
      <c r="AB339"/>
      <c r="AC339"/>
      <c r="AD339"/>
      <c r="AE339"/>
      <c r="AF339"/>
    </row>
    <row r="340" spans="1:32" s="138" customFormat="1" ht="15.75" customHeight="1" x14ac:dyDescent="0.35">
      <c r="A340" s="119"/>
      <c r="B340" s="153"/>
      <c r="C340" s="241"/>
      <c r="D340" s="265" t="s">
        <v>344</v>
      </c>
      <c r="E340" s="260"/>
      <c r="F340" s="261"/>
      <c r="G340" s="274"/>
      <c r="H340" s="161"/>
      <c r="I340" s="878"/>
      <c r="J340" s="878"/>
      <c r="K340" s="878"/>
      <c r="L340" s="878"/>
      <c r="M340" s="878"/>
      <c r="N340" s="878"/>
      <c r="O340" s="878"/>
      <c r="P340" s="119"/>
      <c r="Q340" s="119"/>
      <c r="R340" s="119"/>
      <c r="S340" s="119"/>
      <c r="T340" s="119"/>
      <c r="U340" s="344" t="str">
        <f t="shared" si="8"/>
        <v/>
      </c>
      <c r="V340" s="333" t="s">
        <v>131</v>
      </c>
      <c r="W340" s="343"/>
      <c r="X340" s="333"/>
      <c r="Z340"/>
      <c r="AA340"/>
      <c r="AB340"/>
      <c r="AC340"/>
      <c r="AD340"/>
      <c r="AE340"/>
      <c r="AF340"/>
    </row>
    <row r="341" spans="1:32" s="138" customFormat="1" ht="15.75" customHeight="1" x14ac:dyDescent="0.35">
      <c r="A341" s="119"/>
      <c r="B341" s="153"/>
      <c r="C341" s="241"/>
      <c r="D341" s="265" t="s">
        <v>345</v>
      </c>
      <c r="E341" s="260"/>
      <c r="F341" s="261"/>
      <c r="G341" s="274"/>
      <c r="H341" s="161"/>
      <c r="I341" s="878"/>
      <c r="J341" s="878"/>
      <c r="K341" s="878"/>
      <c r="L341" s="878"/>
      <c r="M341" s="878"/>
      <c r="N341" s="878"/>
      <c r="O341" s="878"/>
      <c r="P341" s="119"/>
      <c r="Q341" s="119"/>
      <c r="R341" s="119"/>
      <c r="S341" s="119"/>
      <c r="T341" s="119"/>
      <c r="U341" s="344" t="str">
        <f t="shared" si="8"/>
        <v/>
      </c>
      <c r="V341" s="333" t="s">
        <v>131</v>
      </c>
      <c r="W341" s="343"/>
      <c r="X341" s="333"/>
      <c r="Z341"/>
      <c r="AA341"/>
      <c r="AB341"/>
      <c r="AC341"/>
      <c r="AD341"/>
      <c r="AE341"/>
      <c r="AF341"/>
    </row>
    <row r="342" spans="1:32" s="138" customFormat="1" ht="15.75" customHeight="1" x14ac:dyDescent="0.35">
      <c r="A342" s="119"/>
      <c r="B342" s="153"/>
      <c r="C342" s="241"/>
      <c r="D342" s="266" t="s">
        <v>346</v>
      </c>
      <c r="E342" s="262"/>
      <c r="F342" s="263"/>
      <c r="G342" s="274"/>
      <c r="H342" s="161"/>
      <c r="I342" s="878"/>
      <c r="J342" s="878"/>
      <c r="K342" s="878"/>
      <c r="L342" s="878"/>
      <c r="M342" s="878"/>
      <c r="N342" s="878"/>
      <c r="O342" s="878"/>
      <c r="P342" s="119"/>
      <c r="Q342" s="119"/>
      <c r="R342" s="119"/>
      <c r="S342" s="119"/>
      <c r="T342" s="119"/>
      <c r="U342" s="344" t="str">
        <f t="shared" si="8"/>
        <v/>
      </c>
      <c r="V342" s="343"/>
      <c r="W342" s="343"/>
      <c r="X342" s="333"/>
      <c r="Z342"/>
      <c r="AA342"/>
      <c r="AB342"/>
      <c r="AC342"/>
      <c r="AD342"/>
      <c r="AE342"/>
      <c r="AF342"/>
    </row>
    <row r="343" spans="1:32" s="138" customFormat="1" ht="16" customHeight="1" thickBot="1" x14ac:dyDescent="0.4">
      <c r="A343" s="129"/>
      <c r="B343" s="130"/>
      <c r="C343" s="237"/>
      <c r="D343" s="221"/>
      <c r="E343" s="131"/>
      <c r="F343" s="132"/>
      <c r="G343" s="132"/>
      <c r="H343" s="132"/>
      <c r="I343" s="133"/>
      <c r="J343" s="129"/>
      <c r="K343" s="134"/>
      <c r="L343" s="129"/>
      <c r="M343" s="134"/>
      <c r="N343" s="129"/>
      <c r="O343" s="134"/>
      <c r="P343" s="129"/>
      <c r="Q343" s="134"/>
      <c r="R343" s="134"/>
      <c r="S343" s="134"/>
      <c r="T343" s="129"/>
      <c r="U343" s="344"/>
      <c r="V343" s="343"/>
      <c r="W343" s="343"/>
      <c r="X343" s="333"/>
      <c r="Z343"/>
      <c r="AA343"/>
      <c r="AB343"/>
      <c r="AC343"/>
      <c r="AD343"/>
      <c r="AE343"/>
      <c r="AF343"/>
    </row>
    <row r="344" spans="1:32" s="138" customFormat="1" ht="16" customHeight="1" thickTop="1" x14ac:dyDescent="0.35">
      <c r="A344" s="166"/>
      <c r="B344" s="167"/>
      <c r="C344" s="239"/>
      <c r="D344" s="222"/>
      <c r="E344" s="168"/>
      <c r="F344" s="169"/>
      <c r="G344" s="169"/>
      <c r="H344" s="169"/>
      <c r="I344" s="145"/>
      <c r="J344" s="166"/>
      <c r="K344" s="170"/>
      <c r="L344" s="166"/>
      <c r="M344" s="170"/>
      <c r="N344" s="166"/>
      <c r="O344" s="170"/>
      <c r="P344" s="166"/>
      <c r="Q344" s="170"/>
      <c r="R344" s="170"/>
      <c r="S344" s="170"/>
      <c r="T344" s="166"/>
      <c r="U344" s="344"/>
      <c r="V344" s="343"/>
      <c r="W344" s="343"/>
      <c r="X344" s="333"/>
      <c r="Z344"/>
      <c r="AA344"/>
      <c r="AB344"/>
      <c r="AC344"/>
      <c r="AD344"/>
      <c r="AE344"/>
      <c r="AF344"/>
    </row>
    <row r="345" spans="1:32" s="138" customFormat="1" ht="36" customHeight="1" x14ac:dyDescent="0.35">
      <c r="A345" s="147"/>
      <c r="B345" s="147"/>
      <c r="C345" s="236" t="s">
        <v>347</v>
      </c>
      <c r="D345" s="124" t="s">
        <v>348</v>
      </c>
      <c r="E345" s="148"/>
      <c r="F345" s="147"/>
      <c r="G345" s="149"/>
      <c r="H345" s="149"/>
      <c r="I345" s="294" t="s">
        <v>24</v>
      </c>
      <c r="J345" s="149"/>
      <c r="K345" s="149"/>
      <c r="L345" s="149"/>
      <c r="M345" s="147"/>
      <c r="N345" s="147"/>
      <c r="O345" s="147"/>
      <c r="P345" s="147"/>
      <c r="Q345" s="147"/>
      <c r="R345" s="147"/>
      <c r="S345" s="147"/>
      <c r="T345" s="147"/>
      <c r="U345" s="344"/>
      <c r="V345" s="333"/>
      <c r="W345" s="343"/>
      <c r="X345" s="333"/>
      <c r="Z345"/>
      <c r="AA345"/>
      <c r="AB345"/>
      <c r="AC345"/>
      <c r="AD345"/>
      <c r="AE345"/>
      <c r="AF345"/>
    </row>
    <row r="346" spans="1:32" s="138" customFormat="1" ht="26.25" customHeight="1" x14ac:dyDescent="0.35">
      <c r="A346" s="147"/>
      <c r="B346" s="147"/>
      <c r="C346" s="236"/>
      <c r="D346" s="941" t="s">
        <v>349</v>
      </c>
      <c r="E346" s="941"/>
      <c r="F346" s="941"/>
      <c r="G346" s="941"/>
      <c r="H346" s="942"/>
      <c r="I346" s="878"/>
      <c r="J346" s="878"/>
      <c r="K346" s="878"/>
      <c r="L346" s="878"/>
      <c r="M346" s="878"/>
      <c r="N346" s="878"/>
      <c r="O346" s="878"/>
      <c r="P346" s="147"/>
      <c r="Q346" s="147"/>
      <c r="R346" s="147"/>
      <c r="S346" s="147"/>
      <c r="T346" s="147"/>
      <c r="U346" s="344"/>
      <c r="V346" s="333"/>
      <c r="W346" s="343"/>
      <c r="X346" s="333"/>
      <c r="Z346"/>
      <c r="AA346"/>
      <c r="AB346"/>
      <c r="AC346"/>
      <c r="AD346"/>
      <c r="AE346"/>
      <c r="AF346"/>
    </row>
    <row r="347" spans="1:32" s="138" customFormat="1" ht="19.5" customHeight="1" x14ac:dyDescent="0.35">
      <c r="A347" s="119"/>
      <c r="B347" s="153"/>
      <c r="C347" s="241"/>
      <c r="D347" s="119"/>
      <c r="E347" s="917"/>
      <c r="F347" s="918"/>
      <c r="G347" s="919"/>
      <c r="H347" s="275"/>
      <c r="I347" s="878"/>
      <c r="J347" s="878"/>
      <c r="K347" s="878"/>
      <c r="L347" s="878"/>
      <c r="M347" s="878"/>
      <c r="N347" s="878"/>
      <c r="O347" s="878"/>
      <c r="P347" s="119"/>
      <c r="Q347" s="119"/>
      <c r="R347" s="119"/>
      <c r="S347" s="119"/>
      <c r="T347" s="119"/>
      <c r="U347" s="343"/>
      <c r="V347" s="343"/>
      <c r="W347" s="343"/>
      <c r="X347" s="333"/>
      <c r="Z347"/>
      <c r="AA347"/>
      <c r="AB347"/>
      <c r="AC347"/>
      <c r="AD347"/>
      <c r="AE347"/>
      <c r="AF347"/>
    </row>
    <row r="348" spans="1:32" s="138" customFormat="1" ht="16" customHeight="1" x14ac:dyDescent="0.35">
      <c r="A348" s="119"/>
      <c r="B348" s="153"/>
      <c r="C348" s="241"/>
      <c r="D348" s="156"/>
      <c r="E348" s="155"/>
      <c r="F348" s="119"/>
      <c r="G348" s="119"/>
      <c r="H348" s="119"/>
      <c r="I348" s="119"/>
      <c r="J348" s="119"/>
      <c r="K348" s="119"/>
      <c r="L348" s="119"/>
      <c r="M348" s="119"/>
      <c r="N348" s="119"/>
      <c r="O348" s="119"/>
      <c r="P348" s="119"/>
      <c r="Q348" s="119"/>
      <c r="R348" s="119"/>
      <c r="S348" s="119"/>
      <c r="T348" s="119"/>
      <c r="U348" s="344"/>
      <c r="V348" s="343"/>
      <c r="W348" s="343"/>
      <c r="X348" s="333"/>
      <c r="Z348"/>
      <c r="AA348"/>
      <c r="AB348"/>
      <c r="AC348"/>
      <c r="AD348"/>
      <c r="AE348"/>
      <c r="AF348"/>
    </row>
    <row r="349" spans="1:32" s="380" customFormat="1" ht="15.5" x14ac:dyDescent="0.35">
      <c r="A349" s="138"/>
      <c r="B349" s="115"/>
      <c r="C349" s="241"/>
      <c r="D349" s="154"/>
      <c r="E349" s="119"/>
      <c r="F349" s="141"/>
      <c r="G349" s="198"/>
      <c r="H349" s="198"/>
      <c r="I349" s="198"/>
      <c r="J349" s="138"/>
      <c r="K349" s="143"/>
      <c r="L349" s="138"/>
      <c r="M349" s="143"/>
      <c r="N349" s="138"/>
      <c r="O349" s="143"/>
      <c r="P349" s="138"/>
      <c r="Q349" s="143"/>
      <c r="R349" s="143"/>
      <c r="S349" s="143"/>
      <c r="T349" s="138"/>
      <c r="U349" s="344"/>
      <c r="V349" s="343"/>
      <c r="W349" s="343"/>
      <c r="X349" s="387"/>
      <c r="Z349"/>
      <c r="AA349"/>
      <c r="AB349"/>
      <c r="AC349"/>
      <c r="AD349"/>
      <c r="AE349"/>
      <c r="AF349"/>
    </row>
    <row r="350" spans="1:32" s="380" customFormat="1" ht="91.5" customHeight="1" x14ac:dyDescent="0.35">
      <c r="B350" s="656"/>
      <c r="C350" s="657"/>
      <c r="D350" s="928" t="s">
        <v>354</v>
      </c>
      <c r="E350" s="928"/>
      <c r="F350" s="928"/>
      <c r="G350" s="928"/>
      <c r="H350" s="928"/>
      <c r="I350" s="928"/>
      <c r="J350" s="928"/>
      <c r="K350" s="928"/>
      <c r="L350" s="928"/>
      <c r="M350" s="928"/>
      <c r="O350" s="386"/>
      <c r="Q350" s="386"/>
      <c r="R350" s="386"/>
      <c r="S350" s="386"/>
      <c r="U350" s="387"/>
      <c r="V350" s="387"/>
      <c r="W350" s="387"/>
      <c r="X350" s="387"/>
      <c r="Z350"/>
      <c r="AA350"/>
      <c r="AB350"/>
      <c r="AC350"/>
      <c r="AD350"/>
      <c r="AE350"/>
      <c r="AF350"/>
    </row>
    <row r="351" spans="1:32" ht="15.5" x14ac:dyDescent="0.35">
      <c r="A351" s="380"/>
      <c r="B351" s="656"/>
      <c r="C351" s="657"/>
      <c r="D351" s="658"/>
      <c r="E351" s="659"/>
      <c r="F351" s="654"/>
      <c r="G351" s="654"/>
      <c r="H351" s="654"/>
      <c r="I351" s="654"/>
      <c r="J351" s="380"/>
      <c r="K351" s="386"/>
      <c r="L351" s="380"/>
      <c r="M351" s="386"/>
      <c r="N351" s="380"/>
      <c r="O351" s="386"/>
      <c r="P351" s="380"/>
      <c r="Q351" s="386"/>
      <c r="R351" s="386"/>
      <c r="S351" s="386"/>
      <c r="T351" s="380"/>
      <c r="U351" s="387"/>
      <c r="V351" s="387"/>
      <c r="W351" s="387"/>
    </row>
    <row r="352" spans="1:32" ht="15.5" hidden="1" x14ac:dyDescent="0.35">
      <c r="A352" s="380"/>
      <c r="B352" s="656"/>
      <c r="C352" s="657"/>
      <c r="D352" s="658"/>
      <c r="E352" s="659"/>
      <c r="F352" s="654"/>
      <c r="G352" s="654"/>
      <c r="H352" s="654"/>
      <c r="I352" s="654"/>
      <c r="J352" s="380"/>
      <c r="K352" s="386"/>
      <c r="L352" s="380"/>
      <c r="M352" s="386"/>
      <c r="N352" s="380"/>
      <c r="O352" s="386"/>
      <c r="P352" s="380"/>
      <c r="Q352" s="386"/>
      <c r="R352" s="386"/>
      <c r="S352" s="386"/>
      <c r="T352" s="380"/>
    </row>
  </sheetData>
  <sheetProtection algorithmName="SHA-512" hashValue="p7oyaf7zRTMjrh2qmLPu88lq0llpI/wR2lh+hQsTNyeh9qi5ULfQ0yWqi9vMpHJ4TRdBfCjJWhDGK1HId3oOOw==" saltValue="COhmlo4ht4kYoRCtdee3Fg==" spinCount="100000" sheet="1" objects="1" scenarios="1"/>
  <mergeCells count="251">
    <mergeCell ref="D346:H346"/>
    <mergeCell ref="I346:O347"/>
    <mergeCell ref="E347:G347"/>
    <mergeCell ref="D350:M350"/>
    <mergeCell ref="D295:K295"/>
    <mergeCell ref="I297:O307"/>
    <mergeCell ref="I312:O316"/>
    <mergeCell ref="D319:H319"/>
    <mergeCell ref="I322:O333"/>
    <mergeCell ref="I339:O342"/>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258:I258"/>
    <mergeCell ref="E260:I260"/>
    <mergeCell ref="E262:I262"/>
    <mergeCell ref="E264:I264"/>
    <mergeCell ref="E266:I266"/>
    <mergeCell ref="E268:I268"/>
    <mergeCell ref="I248:K248"/>
    <mergeCell ref="I249:K249"/>
    <mergeCell ref="I250:K250"/>
    <mergeCell ref="I251:K251"/>
    <mergeCell ref="D254:H254"/>
    <mergeCell ref="K254:Q254"/>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D126:G126"/>
    <mergeCell ref="I126:O127"/>
    <mergeCell ref="D127:G127"/>
    <mergeCell ref="D130:G130"/>
    <mergeCell ref="I130:O131"/>
    <mergeCell ref="D131:G131"/>
    <mergeCell ref="H118:J118"/>
    <mergeCell ref="L118:M118"/>
    <mergeCell ref="O118:P118"/>
    <mergeCell ref="R118:S118"/>
    <mergeCell ref="D120:I120"/>
    <mergeCell ref="D121:Q121"/>
    <mergeCell ref="O116:P116"/>
    <mergeCell ref="R116:S116"/>
    <mergeCell ref="H117:J117"/>
    <mergeCell ref="L117:M117"/>
    <mergeCell ref="O117:P117"/>
    <mergeCell ref="R117:S117"/>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H110:J110"/>
    <mergeCell ref="L110:M110"/>
    <mergeCell ref="O110:P110"/>
    <mergeCell ref="R110:S110"/>
    <mergeCell ref="H111:J111"/>
    <mergeCell ref="L111:M111"/>
    <mergeCell ref="O111:P111"/>
    <mergeCell ref="R111:S111"/>
    <mergeCell ref="D104:I104"/>
    <mergeCell ref="D105:Q105"/>
    <mergeCell ref="D108:R108"/>
    <mergeCell ref="H109:J109"/>
    <mergeCell ref="L109:M109"/>
    <mergeCell ref="O109:P109"/>
    <mergeCell ref="R109:S109"/>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R91:S91"/>
    <mergeCell ref="H92:I92"/>
    <mergeCell ref="N92:O92"/>
    <mergeCell ref="R92:S92"/>
    <mergeCell ref="R93:S93"/>
    <mergeCell ref="H94:I94"/>
    <mergeCell ref="N94:O94"/>
    <mergeCell ref="R94:S94"/>
    <mergeCell ref="D88:R88"/>
    <mergeCell ref="H89:I89"/>
    <mergeCell ref="R89:S89"/>
    <mergeCell ref="H90:I90"/>
    <mergeCell ref="N90:O90"/>
    <mergeCell ref="R90:S90"/>
    <mergeCell ref="G82:H82"/>
    <mergeCell ref="J82:K82"/>
    <mergeCell ref="M82:N82"/>
    <mergeCell ref="R82:S82"/>
    <mergeCell ref="D84:I84"/>
    <mergeCell ref="D85:Q85"/>
    <mergeCell ref="G80:H80"/>
    <mergeCell ref="J80:K80"/>
    <mergeCell ref="M80:N80"/>
    <mergeCell ref="R80:S80"/>
    <mergeCell ref="G81:H81"/>
    <mergeCell ref="J81:K81"/>
    <mergeCell ref="M81:N81"/>
    <mergeCell ref="R81:S81"/>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D72:I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F47:M49"/>
    <mergeCell ref="D53:O53"/>
    <mergeCell ref="H57:I57"/>
    <mergeCell ref="R57:S57"/>
    <mergeCell ref="H58:I58"/>
    <mergeCell ref="N58:O58"/>
    <mergeCell ref="R58:S58"/>
    <mergeCell ref="F31:I31"/>
    <mergeCell ref="F33:I33"/>
    <mergeCell ref="F35:I35"/>
    <mergeCell ref="F37:I37"/>
    <mergeCell ref="D39:D40"/>
    <mergeCell ref="F39:Q42"/>
    <mergeCell ref="F27:I27"/>
    <mergeCell ref="F29:I29"/>
    <mergeCell ref="F15:I15"/>
    <mergeCell ref="D17:D18"/>
    <mergeCell ref="F17:I17"/>
    <mergeCell ref="F19:M19"/>
    <mergeCell ref="D22:I22"/>
    <mergeCell ref="M22:O22"/>
    <mergeCell ref="D45:M45"/>
    <mergeCell ref="D7:J7"/>
    <mergeCell ref="F8:I8"/>
    <mergeCell ref="K8:Q10"/>
    <mergeCell ref="F10:I10"/>
    <mergeCell ref="D11:K11"/>
    <mergeCell ref="D13:F13"/>
    <mergeCell ref="D24:F24"/>
    <mergeCell ref="F25:G25"/>
    <mergeCell ref="K25:M25"/>
    <mergeCell ref="O25:Q25"/>
  </mergeCells>
  <dataValidations count="34">
    <dataValidation type="list" allowBlank="1" showInputMessage="1" showErrorMessage="1" sqref="F15:I15 F17:I17" xr:uid="{BDF3081B-EA29-46D9-B406-67FF81ACB8F2}">
      <formula1>Land_covers</formula1>
    </dataValidation>
    <dataValidation type="list" errorStyle="information" allowBlank="1" showInputMessage="1" showErrorMessage="1" error="Please select a specific intervention, you selected a category of intervention" sqref="D27 D29 D31 D33 D35 D37" xr:uid="{00794CB7-32D7-4E61-A459-8A71B15A0EBB}">
      <formula1>TYPES</formula1>
    </dataValidation>
    <dataValidation type="list" allowBlank="1" showInputMessage="1" showErrorMessage="1" sqref="L29 L27 L33" xr:uid="{921B02D7-C4D2-49D5-98E0-FDA30517DB2A}">
      <formula1>INDIRECT(#REF!)</formula1>
    </dataValidation>
    <dataValidation type="list" allowBlank="1" showInputMessage="1" showErrorMessage="1" sqref="D172:D178 F178 H297:H300 H311:H316 H302:H307 H321:H326" xr:uid="{2B5A35BA-856D-4AA0-A166-4066BF0FE7BF}">
      <formula1>"—, X"</formula1>
    </dataValidation>
    <dataValidation type="list" allowBlank="1" showInputMessage="1" showErrorMessage="1" sqref="D198" xr:uid="{7B333C12-D067-48FB-9993-90CC4D1C6A50}">
      <formula1>Q_20</formula1>
    </dataValidation>
    <dataValidation type="list" allowBlank="1" showInputMessage="1" showErrorMessage="1" sqref="D208" xr:uid="{D832F9A1-4102-453D-ACA9-01A3DD22E697}">
      <formula1>Q_21</formula1>
    </dataValidation>
    <dataValidation type="list" allowBlank="1" showInputMessage="1" showErrorMessage="1" sqref="D240" xr:uid="{F1CA9F4A-FA3A-4157-8DE6-BDE046A39830}">
      <formula1>Q_28</formula1>
    </dataValidation>
    <dataValidation type="list" allowBlank="1" showInputMessage="1" showErrorMessage="1" sqref="D255" xr:uid="{65FDF545-1233-4EFA-BA43-7B6D46722BF3}">
      <formula1>Q30_</formula1>
    </dataValidation>
    <dataValidation type="list" allowBlank="1" showInputMessage="1" showErrorMessage="1" sqref="D47" xr:uid="{BA2B7460-8CDD-4CAA-BAFF-8D8130399220}">
      <formula1>Q18_</formula1>
    </dataValidation>
    <dataValidation allowBlank="1" showInputMessage="1" showErrorMessage="1" error="Please choose an option in the list_x000a_" sqref="F309" xr:uid="{1ABAB0A2-D954-484D-98B5-DF6A6BAE68BB}"/>
    <dataValidation type="list" errorStyle="information" allowBlank="1" showInputMessage="1" showErrorMessage="1" error="Please select a specific intervention, you selected a category of intervention" sqref="F37:I37 F27:I27 F31:I31 F33:I33 F35:I35 F29:I29" xr:uid="{4A7A9A46-FEBD-4088-9630-FD1AEE1D3C0F}">
      <formula1>INDIRECT(D27)</formula1>
    </dataValidation>
    <dataValidation type="list" allowBlank="1" showInputMessage="1" showErrorMessage="1" sqref="F292:J292" xr:uid="{91D87A77-1B77-42CB-AD30-2194D8B9B861}">
      <formula1>Q6_</formula1>
    </dataValidation>
    <dataValidation type="list" allowBlank="1" showInputMessage="1" showErrorMessage="1" sqref="G297:G300 G302:G307 G311:G316 G338:G342 G181:G192 G155:G164 G328:G333 G321:G326 G166:G170 G172:G177" xr:uid="{AD21240E-5476-4DFE-944E-C18E8A512B84}">
      <formula1>"X"</formula1>
    </dataValidation>
    <dataValidation type="list" allowBlank="1" showInputMessage="1" showErrorMessage="1" sqref="E347" xr:uid="{1E685170-BD50-4D8C-BF10-42296B2C93BE}">
      <formula1>Q11_</formula1>
    </dataValidation>
    <dataValidation type="list" allowBlank="1" showInputMessage="1" showErrorMessage="1" sqref="D127:G127" xr:uid="{1F2D90A6-32C1-4A26-A0FF-040F3B7C9421}">
      <formula1>Q12_</formula1>
    </dataValidation>
    <dataValidation type="list" allowBlank="1" showInputMessage="1" showErrorMessage="1" sqref="D131:G131" xr:uid="{29DDA4B9-B78F-4569-B352-CA94E8AF0227}">
      <formula1>Q13_</formula1>
    </dataValidation>
    <dataValidation type="list" allowBlank="1" showInputMessage="1" showErrorMessage="1" sqref="D135:G135" xr:uid="{F98C9AE0-60B6-433C-B24A-958B23C830AF}">
      <formula1>Q14_</formula1>
    </dataValidation>
    <dataValidation type="decimal" operator="greaterThan" allowBlank="1" showInputMessage="1" showErrorMessage="1" sqref="I144 E225 I282 I284" xr:uid="{C053AB7A-4FAA-4357-9382-7EBC044EBF4F}">
      <formula1>0</formula1>
    </dataValidation>
    <dataValidation type="list" allowBlank="1" showInputMessage="1" showErrorMessage="1" sqref="F210:F211" xr:uid="{F7BD0ECF-46A3-4868-9C43-63B47F4DB7A1}">
      <formula1>Months</formula1>
    </dataValidation>
    <dataValidation type="list" allowBlank="1" showInputMessage="1" showErrorMessage="1" sqref="D215:G215" xr:uid="{2ED9D85D-4804-484C-BF86-421F094ABE47}">
      <formula1>Q_22</formula1>
    </dataValidation>
    <dataValidation type="list" allowBlank="1" showInputMessage="1" showErrorMessage="1" sqref="D219:G219" xr:uid="{49292662-4942-4C82-B287-E52D0AC27635}">
      <formula1>Q_23</formula1>
    </dataValidation>
    <dataValidation type="whole" operator="greaterThan" allowBlank="1" showInputMessage="1" showErrorMessage="1" sqref="E226" xr:uid="{7E20C736-6A76-40B1-8AF6-AB6502E56BA4}">
      <formula1>0</formula1>
    </dataValidation>
    <dataValidation operator="greaterThan" allowBlank="1" showInputMessage="1" showErrorMessage="1" sqref="E227" xr:uid="{C15C1D08-5744-410C-9AF4-560FD7C32159}"/>
    <dataValidation type="list" allowBlank="1" showInputMessage="1" showErrorMessage="1" sqref="F279" xr:uid="{C9148EE3-E936-48DB-BE24-B244FE90F589}">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8799B0D5-286A-4C26-95B0-8B93F68B8B56}">
      <formula1>"—, Increasing, Stable, Decreasing"</formula1>
    </dataValidation>
    <dataValidation allowBlank="1" showInputMessage="1" showErrorMessage="1" sqref="H338:H342 H328:H333" xr:uid="{85EEFA5E-EAF0-4975-94C6-BCCBB1758590}"/>
    <dataValidation type="list" allowBlank="1" showInputMessage="1" showErrorMessage="1" sqref="D139:G139" xr:uid="{7FE84B5A-F6FC-45D6-8A82-9435CDC63AAA}">
      <formula1>Q14b</formula1>
    </dataValidation>
    <dataValidation type="list" allowBlank="1" showInputMessage="1" showErrorMessage="1" sqref="D232" xr:uid="{F387909A-CAE5-45EC-80E7-33DD9FAAFD32}">
      <formula1>Q_27</formula1>
    </dataValidation>
    <dataValidation type="list" allowBlank="1" showInputMessage="1" showErrorMessage="1" sqref="D203" xr:uid="{EF062EFB-D6CE-415F-8880-1C1ACCFABD3C}">
      <formula1>Q20b</formula1>
    </dataValidation>
    <dataValidation type="list" allowBlank="1" showInputMessage="1" showErrorMessage="1" sqref="D110:D115" xr:uid="{ED042184-9415-474B-8EC4-6E5C95111C04}">
      <formula1>Non_market_benefits</formula1>
    </dataValidation>
    <dataValidation allowBlank="1" showInputMessage="1" showErrorMessage="1" prompt="Select year" sqref="R27" xr:uid="{F1D84091-1A93-4C8F-8115-79845A3E4208}"/>
    <dataValidation type="list" allowBlank="1" showInputMessage="1" showErrorMessage="1" sqref="O83 O103 O71 O74" xr:uid="{1CCBBB43-27E4-45B0-BD2E-ED0DDBE3254B}">
      <formula1>benefits_change</formula1>
    </dataValidation>
    <dataValidation type="decimal" allowBlank="1" showInputMessage="1" showErrorMessage="1" sqref="K58 K60 K62 K64 K66 K68 K70 K90 K92 K94 K96 K98 K100 K102" xr:uid="{5FE48915-D8C8-40AE-B0DB-BAFFFB35F3A7}">
      <formula1>0</formula1>
      <formula2>1000000000</formula2>
    </dataValidation>
    <dataValidation type="decimal" allowBlank="1" showInputMessage="1" showErrorMessage="1" sqref="L70:M70 L68:M68 L66:M66 L64:M64 L62:M62 L60:M60 L58:M58 L102:M102 L100:M100 L98:M98 L96:M96 L94:M94 L92:M92 L90:M90" xr:uid="{98000E3E-0783-4CD9-A270-043AD9674DBA}">
      <formula1>0</formula1>
      <formula2>100000000</formula2>
    </dataValidation>
  </dataValidations>
  <hyperlinks>
    <hyperlink ref="D13" r:id="rId1" xr:uid="{657F44B9-C5E6-4B39-B39D-1B047C088746}"/>
    <hyperlink ref="D13:F13" r:id="rId2" display="Access the glossary of land cover types" xr:uid="{20A033FF-2BAA-4534-AE44-4BCDD5BEE2D9}"/>
    <hyperlink ref="D24" r:id="rId3" xr:uid="{14EC2FF4-A007-4B82-A4F7-B97C6B9801E3}"/>
    <hyperlink ref="D24:F24" r:id="rId4" display="Access the glossary of interventions " xr:uid="{2D555FBF-9765-4611-A0B5-04E121F801D4}"/>
    <hyperlink ref="D54" r:id="rId5" xr:uid="{B0F330C7-3570-4CFA-924E-85BA5B201147}"/>
  </hyperlinks>
  <pageMargins left="0.7" right="0.7" top="0.75" bottom="0.75" header="0.3" footer="0.3"/>
  <pageSetup paperSize="9" orientation="portrait" horizontalDpi="0" verticalDpi="0" r:id="rId6"/>
  <ignoredErrors>
    <ignoredError sqref="M76:O82 N90:Q102" unlockedFormula="1"/>
  </ignoredErrors>
  <drawing r:id="rId7"/>
  <extLst>
    <ext xmlns:x14="http://schemas.microsoft.com/office/spreadsheetml/2009/9/main" uri="{78C0D931-6437-407d-A8EE-F0AAD7539E65}">
      <x14:conditionalFormattings>
        <x14:conditionalFormatting xmlns:xm="http://schemas.microsoft.com/office/excel/2006/main">
          <x14:cfRule type="iconSet" priority="7" id="{06D205F2-B301-40B8-9E82-CDBC76DFDCCA}">
            <x14:iconSet iconSet="3Symbols" custom="1">
              <x14:cfvo type="percent">
                <xm:f>0</xm:f>
              </x14:cfvo>
              <x14:cfvo type="num">
                <xm:f>0</xm:f>
              </x14:cfvo>
              <x14:cfvo type="num">
                <xm:f>1</xm:f>
              </x14:cfvo>
              <x14:cfIcon iconSet="NoIcons" iconId="0"/>
              <x14:cfIcon iconSet="NoIcons" iconId="0"/>
              <x14:cfIcon iconSet="3Symbols" iconId="0"/>
            </x14:iconSet>
          </x14:cfRule>
          <xm:sqref>J27 E27</xm:sqref>
        </x14:conditionalFormatting>
        <x14:conditionalFormatting xmlns:xm="http://schemas.microsoft.com/office/excel/2006/main">
          <x14:cfRule type="iconSet" priority="6" id="{0DA67106-CB03-4A8A-87E0-995F0FD96280}">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 xmlns:xm="http://schemas.microsoft.com/office/excel/2006/main">
          <x14:cfRule type="iconSet" priority="5" id="{50E78E0A-44C1-4C83-9536-43AD0B49C877}">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4" id="{0A5CFE85-BF9B-4D24-9D69-7B568BE78BD5}">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3" id="{AE2874E7-8972-4090-BE70-AEAE91BA7A85}">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2" id="{F206527E-06B0-4BFC-9EAC-393B5593F5E5}">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1" id="{E54D05D5-5EBC-46A9-8D1C-6D37B1A6996E}">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prompt="Select year" xr:uid="{95EEC230-2F8D-4083-A793-37986A85793A}">
          <x14:formula1>
            <xm:f>'Drop-downs'!$AU$5:$AU$35</xm:f>
          </x14:formula1>
          <xm:sqref>M27 M31 Q31:S31 M33 M35 Q33:S33 Q35:S35 M29 M37 Q37:S37 Q29:S29 Q27 S27</xm:sqref>
        </x14:dataValidation>
        <x14:dataValidation type="list" allowBlank="1" showInputMessage="1" showErrorMessage="1" prompt="Select month" xr:uid="{CC600F32-2207-4A77-821C-1EAF4F45E343}">
          <x14:formula1>
            <xm:f>'Drop-downs'!$AT$5:$AT$16</xm:f>
          </x14:formula1>
          <xm:sqref>K27 K31 O31 K33 K35 O33 O35 K29 K37 O27 O29 O37</xm:sqref>
        </x14:dataValidation>
        <x14:dataValidation type="list" allowBlank="1" showInputMessage="1" showErrorMessage="1" xr:uid="{8FE8B672-142C-49E0-B2CA-43FD61880C5B}">
          <x14:formula1>
            <xm:f>'Drop-downs'!$AJ$4:$AJ$8</xm:f>
          </x14:formula1>
          <xm:sqref>E260:I260</xm:sqref>
        </x14:dataValidation>
        <x14:dataValidation type="list" allowBlank="1" showInputMessage="1" showErrorMessage="1" xr:uid="{830641CF-D021-45CF-B30D-B993FCD43262}">
          <x14:formula1>
            <xm:f>'Drop-downs'!$AK$4:$AK$8</xm:f>
          </x14:formula1>
          <xm:sqref>E262:I262</xm:sqref>
        </x14:dataValidation>
        <x14:dataValidation type="list" allowBlank="1" showInputMessage="1" showErrorMessage="1" xr:uid="{AFD3EC5C-84E9-4885-B24F-1DEDE41E5D32}">
          <x14:formula1>
            <xm:f>'Drop-downs'!$AL$4:$AL$7</xm:f>
          </x14:formula1>
          <xm:sqref>E264:I264</xm:sqref>
        </x14:dataValidation>
        <x14:dataValidation type="list" allowBlank="1" showInputMessage="1" showErrorMessage="1" xr:uid="{7DB69502-4BCC-4B73-9F3A-31F6296F969E}">
          <x14:formula1>
            <xm:f>'Drop-downs'!$AM$4:$AM$7</xm:f>
          </x14:formula1>
          <xm:sqref>E266:I266</xm:sqref>
        </x14:dataValidation>
        <x14:dataValidation type="list" allowBlank="1" showInputMessage="1" showErrorMessage="1" xr:uid="{638F1F23-2B4F-4336-8D6B-4C33C46B3CF6}">
          <x14:formula1>
            <xm:f>'Drop-downs'!$AN$4:$AN$9</xm:f>
          </x14:formula1>
          <xm:sqref>E268:I268</xm:sqref>
        </x14:dataValidation>
        <x14:dataValidation type="list" allowBlank="1" showInputMessage="1" showErrorMessage="1" xr:uid="{7188C5EC-08C5-4F01-98DD-C62FF30806B3}">
          <x14:formula1>
            <xm:f>'Drop-downs'!$AO$4:$AO$9</xm:f>
          </x14:formula1>
          <xm:sqref>E270:I270</xm:sqref>
        </x14:dataValidation>
        <x14:dataValidation type="list" allowBlank="1" showInputMessage="1" showErrorMessage="1" xr:uid="{B847118B-5DA6-40D1-B43A-8276A8C9A420}">
          <x14:formula1>
            <xm:f>'Drop-downs'!$AP$4:$AP$7</xm:f>
          </x14:formula1>
          <xm:sqref>E272:I272</xm:sqref>
        </x14:dataValidation>
        <x14:dataValidation type="list" allowBlank="1" showInputMessage="1" showErrorMessage="1" xr:uid="{A3BDCAF2-D0D2-4486-B80B-4A7D06866EFC}">
          <x14:formula1>
            <xm:f>'Drop-downs'!$AQ$4:$AQ$8</xm:f>
          </x14:formula1>
          <xm:sqref>E274:I274</xm:sqref>
        </x14:dataValidation>
        <x14:dataValidation type="list" allowBlank="1" showInputMessage="1" showErrorMessage="1" xr:uid="{B2DEC9D3-C25A-4D10-9CB8-965453871CE1}">
          <x14:formula1>
            <xm:f>'Drop-downs'!$AR$4:$AR$8</xm:f>
          </x14:formula1>
          <xm:sqref>E276:I276</xm:sqref>
        </x14:dataValidation>
        <x14:dataValidation type="list" allowBlank="1" showInputMessage="1" showErrorMessage="1" xr:uid="{E8FD2527-706D-4279-9186-BBD9540A2697}">
          <x14:formula1>
            <xm:f>'Drop-downs'!$AS$4:$AS$9</xm:f>
          </x14:formula1>
          <xm:sqref>E278:I278</xm:sqref>
        </x14:dataValidation>
        <x14:dataValidation type="list" allowBlank="1" showInputMessage="1" showErrorMessage="1" xr:uid="{EF01590B-5631-430F-BE89-621DAE52B254}">
          <x14:formula1>
            <xm:f>'Drop-downs'!$BL$5:$BL$9</xm:f>
          </x14:formula1>
          <xm:sqref>L117:L118 G76:G82 L110:L115</xm:sqref>
        </x14:dataValidation>
        <x14:dataValidation type="list" allowBlank="1" showInputMessage="1" showErrorMessage="1" xr:uid="{0F4AF154-78BD-4941-BBA3-2B567F6DABB1}">
          <x14:formula1>
            <xm:f>'Drop-downs'!$BN$5:$BN$7</xm:f>
          </x14:formula1>
          <xm:sqref>O110:O115 O117:O118</xm:sqref>
        </x14:dataValidation>
        <x14:dataValidation type="list" allowBlank="1" showInputMessage="1" showErrorMessage="1" xr:uid="{6EDE4C12-1F61-49EC-AAE3-5FB147D8B5D4}">
          <x14:formula1>
            <xm:f>'Drop-downs'!$BM$5:$BM$8</xm:f>
          </x14:formula1>
          <xm:sqref>R110:R115 R117:R118</xm:sqref>
        </x14:dataValidation>
        <x14:dataValidation type="list" allowBlank="1" showInputMessage="1" showErrorMessage="1" xr:uid="{994006AC-E8DE-4099-855A-D984E1BBEABE}">
          <x14:formula1>
            <xm:f>'Drop-downs'!$AX$4:$AX$183</xm:f>
          </x14:formula1>
          <xm:sqref>G54</xm:sqref>
        </x14:dataValidation>
        <x14:dataValidation type="list" allowBlank="1" showInputMessage="1" showErrorMessage="1" xr:uid="{E19D7741-1056-445B-97D5-F7ED97C8AE94}">
          <x14:formula1>
            <xm:f>'Drop-downs'!$BO$5:$BO$11</xm:f>
          </x14:formula1>
          <xm:sqref>F117:G118 F110:G115 F68 F70 F66 F64 F62 F58 F60 F100 F102 F98 F96 F94 F90 F92</xm:sqref>
        </x14:dataValidation>
        <x14:dataValidation type="list" allowBlank="1" showInputMessage="1" showErrorMessage="1" xr:uid="{BF1724CD-8FA2-4CB3-BB58-377488B49DA9}">
          <x14:formula1>
            <xm:f>'Drop-downs'!$BQ$5:$BQ$25</xm:f>
          </x14:formula1>
          <xm:sqref>J76:J82</xm:sqref>
        </x14:dataValidation>
        <x14:dataValidation type="list" allowBlank="1" showInputMessage="1" showErrorMessage="1" xr:uid="{D7BEC5F6-351B-4BF1-B520-87BC06214773}">
          <x14:formula1>
            <xm:f>'Drop-downs'!$BG$5:$BG$14</xm:f>
          </x14:formula1>
          <xm:sqref>D58 D98 D96 D94 D92 D90 D66 D64 D62 D60</xm:sqref>
        </x14:dataValidation>
        <x14:dataValidation type="list" allowBlank="1" showInputMessage="1" showErrorMessage="1" xr:uid="{A7A1CAB4-ECCD-4162-82B2-8A4F72863F1A}">
          <x14:formula1>
            <xm:f>'Drop-downs'!$BR$5:$BR$39</xm:f>
          </x14:formula1>
          <xm:sqref>R76:S82 R102:S102 R100:S100 R98:S98 R96:S96 R94:S94 R90:S90 R92:S92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9CB2-3004-AC4C-AFB9-C9D4CDDC0CAA}">
  <sheetPr codeName="Foglio7">
    <tabColor theme="5" tint="0.59999389629810485"/>
  </sheetPr>
  <dimension ref="A1:BU163"/>
  <sheetViews>
    <sheetView zoomScale="70" zoomScaleNormal="70" workbookViewId="0">
      <pane xSplit="6" ySplit="6" topLeftCell="T7" activePane="bottomRight" state="frozen"/>
      <selection activeCell="G94" sqref="G94:K94"/>
      <selection pane="topRight" activeCell="G94" sqref="G94:K94"/>
      <selection pane="bottomLeft" activeCell="G94" sqref="G94:K94"/>
      <selection pane="bottomRight" activeCell="G94" sqref="G94:K94"/>
    </sheetView>
  </sheetViews>
  <sheetFormatPr defaultColWidth="0" defaultRowHeight="15.5" zeroHeight="1" x14ac:dyDescent="0.35"/>
  <cols>
    <col min="1" max="1" width="6" style="726" customWidth="1"/>
    <col min="2" max="2" width="3.5" style="3" customWidth="1"/>
    <col min="3" max="3" width="34" style="5" customWidth="1"/>
    <col min="4" max="4" width="2" style="3" customWidth="1"/>
    <col min="5" max="5" width="6.08203125" style="3" customWidth="1"/>
    <col min="6" max="6" width="21.5" style="3" customWidth="1"/>
    <col min="7" max="7" width="4.58203125" style="3" customWidth="1"/>
    <col min="8" max="8" width="26" style="3" customWidth="1"/>
    <col min="9" max="9" width="1" style="3" customWidth="1"/>
    <col min="10" max="10" width="7.5" style="13" customWidth="1"/>
    <col min="11" max="11" width="28" style="3" customWidth="1"/>
    <col min="12" max="12" width="1" style="3" customWidth="1"/>
    <col min="13" max="13" width="7" style="50" customWidth="1"/>
    <col min="14" max="14" width="28" style="2" customWidth="1"/>
    <col min="15" max="15" width="1" style="2" customWidth="1"/>
    <col min="16" max="16" width="7" style="50" customWidth="1"/>
    <col min="17" max="17" width="26" style="50" customWidth="1"/>
    <col min="18" max="18" width="1" style="50" customWidth="1"/>
    <col min="19" max="19" width="6.33203125" style="50" customWidth="1"/>
    <col min="20" max="20" width="28" style="50" customWidth="1"/>
    <col min="21" max="21" width="1" style="50" customWidth="1"/>
    <col min="22" max="22" width="7" style="50" customWidth="1"/>
    <col min="23" max="23" width="28" style="50" customWidth="1"/>
    <col min="24" max="24" width="1" style="50" customWidth="1"/>
    <col min="25" max="25" width="7" style="50" customWidth="1"/>
    <col min="26" max="26" width="26" style="50" customWidth="1"/>
    <col min="27" max="27" width="1" style="50" customWidth="1"/>
    <col min="28" max="28" width="6.33203125" style="50" customWidth="1"/>
    <col min="29" max="29" width="28" style="50" customWidth="1"/>
    <col min="30" max="30" width="1" style="50" customWidth="1"/>
    <col min="31" max="31" width="7" style="50" customWidth="1"/>
    <col min="32" max="32" width="28" style="50" customWidth="1"/>
    <col min="33" max="33" width="1" style="50" customWidth="1"/>
    <col min="34" max="34" width="7" style="50" customWidth="1"/>
    <col min="35" max="35" width="28" style="50" customWidth="1"/>
    <col min="36" max="36" width="1" style="50" customWidth="1"/>
    <col min="37" max="37" width="7" style="50" customWidth="1"/>
    <col min="38" max="38" width="26.33203125" style="50" customWidth="1"/>
    <col min="39" max="39" width="28" style="50" customWidth="1"/>
    <col min="40" max="40" width="1" style="50" customWidth="1"/>
    <col min="41" max="42" width="7" style="50" customWidth="1"/>
    <col min="43" max="43" width="15.5" hidden="1" customWidth="1"/>
    <col min="44" max="50" width="10.83203125" style="499" hidden="1" customWidth="1"/>
    <col min="51" max="51" width="10.83203125" style="556" hidden="1" customWidth="1"/>
    <col min="52" max="52" width="10.83203125" style="499" hidden="1" customWidth="1"/>
    <col min="53" max="53" width="10.83203125" style="556" hidden="1" customWidth="1"/>
    <col min="54" max="54" width="10.83203125" style="499" hidden="1" customWidth="1"/>
    <col min="55" max="55" width="10.83203125" style="556" hidden="1" customWidth="1"/>
    <col min="56" max="56" width="10.83203125" style="499" hidden="1" customWidth="1"/>
    <col min="57" max="57" width="10.83203125" style="556" hidden="1" customWidth="1"/>
    <col min="58" max="60" width="10.83203125" style="499" hidden="1" customWidth="1"/>
    <col min="61" max="61" width="10.83203125" style="567" hidden="1" customWidth="1"/>
    <col min="62" max="62" width="10.83203125" style="499" hidden="1" customWidth="1"/>
    <col min="63" max="63" width="10.83203125" style="556" hidden="1" customWidth="1"/>
    <col min="64" max="67" width="10.83203125" style="499" hidden="1" customWidth="1"/>
    <col min="68" max="73" width="0" hidden="1" customWidth="1"/>
    <col min="74" max="16384" width="10.83203125" hidden="1"/>
  </cols>
  <sheetData>
    <row r="1" spans="1:64" x14ac:dyDescent="0.35">
      <c r="A1" s="786"/>
      <c r="B1" s="787"/>
      <c r="C1" s="814"/>
      <c r="D1" s="6"/>
      <c r="E1" s="6"/>
      <c r="F1" s="6"/>
      <c r="G1" s="6"/>
      <c r="H1" s="6"/>
      <c r="I1" s="6"/>
      <c r="J1" s="9"/>
      <c r="K1" s="6"/>
      <c r="L1" s="6"/>
      <c r="M1" s="9"/>
      <c r="N1" s="6"/>
      <c r="O1" s="6"/>
      <c r="P1" s="9"/>
      <c r="Q1" s="6"/>
      <c r="R1" s="6"/>
      <c r="S1" s="9"/>
      <c r="T1" s="6"/>
      <c r="U1" s="6"/>
      <c r="V1" s="9"/>
      <c r="W1" s="6"/>
      <c r="X1" s="6"/>
      <c r="Y1" s="9"/>
      <c r="Z1" s="6"/>
      <c r="AA1" s="6"/>
      <c r="AB1" s="9"/>
      <c r="AC1" s="6"/>
      <c r="AD1" s="6"/>
      <c r="AE1" s="9"/>
      <c r="AF1" s="6"/>
      <c r="AG1" s="6"/>
      <c r="AH1" s="9"/>
      <c r="AI1" s="6"/>
      <c r="AJ1" s="6"/>
      <c r="AK1" s="9"/>
      <c r="AL1" s="9"/>
      <c r="AM1" s="9"/>
      <c r="AN1" s="9"/>
      <c r="AO1" s="9"/>
      <c r="AP1" s="9"/>
    </row>
    <row r="2" spans="1:64" ht="20" x14ac:dyDescent="0.35">
      <c r="A2" s="786"/>
      <c r="B2" s="787"/>
      <c r="C2" s="814"/>
      <c r="D2" s="32" t="s">
        <v>355</v>
      </c>
      <c r="E2" s="6"/>
      <c r="F2" s="6"/>
      <c r="G2" s="6"/>
      <c r="H2" s="33" t="s">
        <v>356</v>
      </c>
      <c r="I2" s="33"/>
      <c r="J2" s="34"/>
      <c r="K2" s="33" t="s">
        <v>357</v>
      </c>
      <c r="L2" s="33"/>
      <c r="M2" s="9"/>
      <c r="N2" s="33" t="s">
        <v>358</v>
      </c>
      <c r="O2" s="33"/>
      <c r="P2" s="9"/>
      <c r="Q2" s="33" t="s">
        <v>359</v>
      </c>
      <c r="R2" s="33"/>
      <c r="S2" s="34"/>
      <c r="T2" s="33" t="s">
        <v>360</v>
      </c>
      <c r="U2" s="33"/>
      <c r="V2" s="9"/>
      <c r="W2" s="33" t="s">
        <v>361</v>
      </c>
      <c r="X2" s="33"/>
      <c r="Y2" s="9"/>
      <c r="Z2" s="33" t="s">
        <v>362</v>
      </c>
      <c r="AA2" s="33"/>
      <c r="AB2" s="34"/>
      <c r="AC2" s="33" t="s">
        <v>363</v>
      </c>
      <c r="AD2" s="33"/>
      <c r="AE2" s="9"/>
      <c r="AF2" s="33" t="s">
        <v>364</v>
      </c>
      <c r="AG2" s="33"/>
      <c r="AH2" s="9"/>
      <c r="AI2" s="33" t="s">
        <v>365</v>
      </c>
      <c r="AJ2" s="33"/>
      <c r="AK2" s="9"/>
      <c r="AL2" s="691" t="s">
        <v>366</v>
      </c>
      <c r="AM2" s="691" t="s">
        <v>367</v>
      </c>
      <c r="AN2" s="9"/>
      <c r="AO2" s="9"/>
      <c r="AP2" s="9"/>
    </row>
    <row r="3" spans="1:64" ht="16" customHeight="1" x14ac:dyDescent="0.35">
      <c r="A3" s="786"/>
      <c r="B3" s="787"/>
      <c r="C3" s="814"/>
      <c r="D3" s="6"/>
      <c r="E3" s="6"/>
      <c r="F3" s="6"/>
      <c r="G3" s="6"/>
      <c r="H3" s="426">
        <f>General!H49</f>
        <v>0</v>
      </c>
      <c r="I3" s="6"/>
      <c r="J3" s="9"/>
      <c r="K3" s="426">
        <f>H3+1</f>
        <v>1</v>
      </c>
      <c r="L3" s="6"/>
      <c r="M3" s="9"/>
      <c r="N3" s="426">
        <f>K3+1</f>
        <v>2</v>
      </c>
      <c r="O3" s="6"/>
      <c r="P3" s="9"/>
      <c r="Q3" s="426">
        <f>N3+1</f>
        <v>3</v>
      </c>
      <c r="R3" s="6"/>
      <c r="S3" s="9"/>
      <c r="T3" s="426">
        <f>Q3+1</f>
        <v>4</v>
      </c>
      <c r="U3" s="6"/>
      <c r="V3" s="9"/>
      <c r="W3" s="426">
        <f>T3+1</f>
        <v>5</v>
      </c>
      <c r="X3" s="6"/>
      <c r="Y3" s="9"/>
      <c r="Z3" s="426">
        <f>W3+1</f>
        <v>6</v>
      </c>
      <c r="AA3" s="6"/>
      <c r="AB3" s="9"/>
      <c r="AC3" s="426">
        <f>Z3+1</f>
        <v>7</v>
      </c>
      <c r="AD3" s="6"/>
      <c r="AE3" s="9"/>
      <c r="AF3" s="426">
        <f>AC3+1</f>
        <v>8</v>
      </c>
      <c r="AG3" s="6"/>
      <c r="AH3" s="9"/>
      <c r="AI3" s="426">
        <f>AF3+1</f>
        <v>9</v>
      </c>
      <c r="AJ3" s="6"/>
      <c r="AK3" s="9"/>
      <c r="AL3" s="692">
        <f>AI3+1</f>
        <v>10</v>
      </c>
      <c r="AM3" s="692">
        <f>General!H51</f>
        <v>0</v>
      </c>
      <c r="AN3" s="9"/>
      <c r="AO3" s="9"/>
      <c r="AP3" s="9"/>
    </row>
    <row r="4" spans="1:64" x14ac:dyDescent="0.35">
      <c r="A4" s="786"/>
      <c r="B4" s="787"/>
      <c r="C4" s="814"/>
      <c r="D4" s="31" t="s">
        <v>368</v>
      </c>
      <c r="E4" s="29"/>
      <c r="F4" s="29"/>
      <c r="G4" s="29"/>
      <c r="H4" s="63">
        <f>SUM(H14,H20,H26,H32,H38,H44,H55:H65,H72:H82,H89:H99,H135:H145,H151,H158)</f>
        <v>0</v>
      </c>
      <c r="I4" s="51"/>
      <c r="J4" s="28" t="str">
        <f>$H$8</f>
        <v>---</v>
      </c>
      <c r="K4" s="63">
        <f>SUM(K14,K20,K26,K32,K38,K44,K55:K65,K72:K82,K89:K99,K135:K145,K151,K158)</f>
        <v>0</v>
      </c>
      <c r="L4" s="51"/>
      <c r="M4" s="28" t="str">
        <f>$H$8</f>
        <v>---</v>
      </c>
      <c r="N4" s="63">
        <f>SUM(N14,N20,N26,N32,N38,N44,N55:N65,N72:N82,N89:N99,N135:N145,N151,N158)</f>
        <v>0</v>
      </c>
      <c r="O4" s="51"/>
      <c r="P4" s="28" t="str">
        <f>$H$8</f>
        <v>---</v>
      </c>
      <c r="Q4" s="63">
        <f>SUM(Q14,Q20,Q26,Q32,Q38,Q44,Q55:Q65,Q72:Q82,Q89:Q99,Q135:Q145,Q151,Q158)</f>
        <v>0</v>
      </c>
      <c r="R4" s="51"/>
      <c r="S4" s="28" t="str">
        <f>$H$8</f>
        <v>---</v>
      </c>
      <c r="T4" s="63">
        <f>SUM(T14,T20,T26,T32,T38,T44,T55:T65,T72:T82,T89:T99,T135:T145,T151,T158)</f>
        <v>0</v>
      </c>
      <c r="U4" s="51"/>
      <c r="V4" s="28" t="str">
        <f>$H$8</f>
        <v>---</v>
      </c>
      <c r="W4" s="63">
        <f>SUM(W14,W20,W26,W32,W38,W44,W55:W65,W72:W82,W89:W99,W135:W145,W151,W158)</f>
        <v>0</v>
      </c>
      <c r="X4" s="51"/>
      <c r="Y4" s="28" t="str">
        <f>$H$8</f>
        <v>---</v>
      </c>
      <c r="Z4" s="63">
        <f>SUM(Z14,Z20,Z26,Z32,Z38,Z44,Z55:Z65,Z72:Z82,Z89:Z99,Z135:Z145,Z151,Z158)</f>
        <v>0</v>
      </c>
      <c r="AA4" s="51"/>
      <c r="AB4" s="28" t="str">
        <f>$H$8</f>
        <v>---</v>
      </c>
      <c r="AC4" s="63">
        <f>SUM(AC14,AC20,AC26,AC32,AC38,AC44,AC55:AC65,AC72:AC82,AC89:AC99,AC135:AC145,AC151,AC158)</f>
        <v>0</v>
      </c>
      <c r="AD4" s="51"/>
      <c r="AE4" s="28" t="str">
        <f>$H$8</f>
        <v>---</v>
      </c>
      <c r="AF4" s="63">
        <f>SUM(AF14,AF20,AF26,AF32,AF38,AF44,AF55:AF65,AF72:AF82,AF89:AF99,AF135:AF145,AF151,AF158)</f>
        <v>0</v>
      </c>
      <c r="AG4" s="51"/>
      <c r="AH4" s="28" t="str">
        <f>$H$8</f>
        <v>---</v>
      </c>
      <c r="AI4" s="63">
        <f>SUM(AI14,AI20,AI26,AI32,AI38,AI44,AI55:AI65,AI72:AI82,AI89:AI99,AI135:AI145,AI151,AI158)</f>
        <v>0</v>
      </c>
      <c r="AJ4" s="51"/>
      <c r="AK4" s="28" t="str">
        <f>$H$8</f>
        <v>---</v>
      </c>
      <c r="AL4" s="28"/>
      <c r="AM4" s="702">
        <f>SUM(AM14,AM20,AM26,AM32,AM38,AM44,AM55:AM65,AM72:AM82,AM89:AM99,AM135:AM145,AM151,AM158)/(AM3-AL3+1)</f>
        <v>0</v>
      </c>
      <c r="AN4" s="469"/>
      <c r="AO4" s="28" t="str">
        <f>$H$8</f>
        <v>---</v>
      </c>
      <c r="AP4" s="28"/>
      <c r="AQ4" t="s">
        <v>369</v>
      </c>
      <c r="AR4" s="507">
        <f>SUM(AM14,AM20,AM26,AM32,AM38,AM44,AM55:AM65,AM72:AM82,AM89:AM99,AM135:AM145,AM151,AM158)</f>
        <v>0</v>
      </c>
    </row>
    <row r="5" spans="1:64" ht="18" customHeight="1" x14ac:dyDescent="0.35">
      <c r="A5" s="786"/>
      <c r="B5" s="787"/>
      <c r="C5" s="814"/>
      <c r="D5" s="29"/>
      <c r="E5" s="29"/>
      <c r="F5" s="29"/>
      <c r="G5" s="29"/>
      <c r="H5" s="29"/>
      <c r="I5" s="29"/>
      <c r="J5" s="28"/>
      <c r="K5" s="29"/>
      <c r="L5" s="29"/>
      <c r="M5" s="28"/>
      <c r="N5" s="29"/>
      <c r="O5" s="29"/>
      <c r="P5" s="28"/>
      <c r="Q5" s="29"/>
      <c r="R5" s="29"/>
      <c r="S5" s="28"/>
      <c r="T5" s="29"/>
      <c r="U5" s="29"/>
      <c r="V5" s="28"/>
      <c r="W5" s="29"/>
      <c r="X5" s="29"/>
      <c r="Y5" s="28"/>
      <c r="Z5" s="29"/>
      <c r="AA5" s="29"/>
      <c r="AB5" s="28"/>
      <c r="AC5" s="29"/>
      <c r="AD5" s="29"/>
      <c r="AE5" s="28"/>
      <c r="AF5" s="29"/>
      <c r="AG5" s="29"/>
      <c r="AH5" s="28"/>
      <c r="AI5" s="29"/>
      <c r="AJ5" s="29"/>
      <c r="AK5" s="28"/>
      <c r="AL5" s="28"/>
      <c r="AM5" s="28"/>
      <c r="AN5" s="28"/>
      <c r="AO5" s="28"/>
      <c r="AP5" s="28"/>
    </row>
    <row r="6" spans="1:64" ht="5.25" customHeight="1" x14ac:dyDescent="0.35">
      <c r="A6" s="717"/>
      <c r="B6" s="20"/>
      <c r="C6" s="21"/>
      <c r="D6" s="20"/>
      <c r="E6" s="20"/>
      <c r="F6" s="20"/>
      <c r="G6" s="20"/>
      <c r="H6" s="20"/>
      <c r="I6" s="20"/>
      <c r="J6" s="22"/>
      <c r="K6" s="20"/>
      <c r="L6" s="20"/>
      <c r="M6" s="23"/>
      <c r="N6" s="20"/>
      <c r="O6" s="20"/>
      <c r="P6" s="23"/>
      <c r="Q6" s="20"/>
      <c r="R6" s="20"/>
      <c r="S6" s="22"/>
      <c r="T6" s="20"/>
      <c r="U6" s="20"/>
      <c r="V6" s="23"/>
      <c r="W6" s="20"/>
      <c r="X6" s="20"/>
      <c r="Y6" s="23"/>
      <c r="Z6" s="20"/>
      <c r="AA6" s="20"/>
      <c r="AB6" s="22"/>
      <c r="AC6" s="20"/>
      <c r="AD6" s="20"/>
      <c r="AE6" s="23"/>
      <c r="AF6" s="20"/>
      <c r="AG6" s="20"/>
      <c r="AH6" s="23"/>
      <c r="AI6" s="20"/>
      <c r="AJ6" s="20"/>
      <c r="AK6" s="23"/>
      <c r="AL6" s="23"/>
      <c r="AM6" s="23"/>
      <c r="AN6" s="23"/>
      <c r="AO6" s="23"/>
      <c r="AP6" s="23"/>
    </row>
    <row r="7" spans="1:64" ht="25.5" customHeight="1" x14ac:dyDescent="0.35">
      <c r="A7" s="528"/>
      <c r="B7" s="2"/>
      <c r="C7" s="4"/>
      <c r="D7" s="2"/>
      <c r="E7" s="2"/>
      <c r="F7" s="2"/>
      <c r="G7" s="2"/>
      <c r="H7" s="2"/>
      <c r="I7" s="2"/>
      <c r="J7" s="11"/>
      <c r="K7" s="2"/>
      <c r="L7" s="2"/>
      <c r="M7" s="11"/>
      <c r="P7" s="11"/>
      <c r="Q7" s="2"/>
      <c r="R7" s="2"/>
      <c r="S7" s="11"/>
      <c r="T7" s="2"/>
      <c r="U7" s="2"/>
      <c r="V7" s="11"/>
      <c r="W7" s="2"/>
      <c r="X7" s="2"/>
      <c r="Y7" s="11"/>
      <c r="Z7" s="2"/>
      <c r="AA7" s="2"/>
      <c r="AB7" s="11"/>
      <c r="AC7" s="2"/>
      <c r="AD7" s="2"/>
      <c r="AE7" s="11"/>
      <c r="AF7" s="2"/>
      <c r="AG7" s="2"/>
      <c r="AH7" s="11"/>
      <c r="AI7" s="2"/>
      <c r="AJ7" s="2"/>
      <c r="AK7" s="11"/>
      <c r="AL7" s="11"/>
      <c r="AM7" s="11"/>
      <c r="AN7" s="11"/>
      <c r="AO7" s="11"/>
      <c r="AP7" s="11"/>
      <c r="AR7" t="s">
        <v>370</v>
      </c>
      <c r="AS7">
        <f>COUNTIF(($G$4:$AT$4),"&gt;1")</f>
        <v>0</v>
      </c>
      <c r="AT7"/>
      <c r="AU7"/>
      <c r="AV7"/>
      <c r="AW7"/>
      <c r="AX7"/>
      <c r="AY7" s="557"/>
      <c r="AZ7"/>
      <c r="BA7" s="557"/>
      <c r="BB7"/>
      <c r="BC7" s="557"/>
      <c r="BD7"/>
      <c r="BE7" s="557"/>
      <c r="BF7"/>
    </row>
    <row r="8" spans="1:64" ht="16" customHeight="1" x14ac:dyDescent="0.35">
      <c r="A8" s="718" t="s">
        <v>107</v>
      </c>
      <c r="B8" s="476"/>
      <c r="C8" s="35" t="s">
        <v>371</v>
      </c>
      <c r="D8" s="2"/>
      <c r="E8" s="2"/>
      <c r="F8" s="2"/>
      <c r="G8" s="2"/>
      <c r="H8" s="356" t="s">
        <v>372</v>
      </c>
      <c r="I8" s="52"/>
      <c r="J8" s="26"/>
      <c r="K8" s="2"/>
      <c r="L8" s="52"/>
      <c r="M8" s="26"/>
      <c r="O8" s="52"/>
      <c r="P8" s="26"/>
      <c r="U8" s="52"/>
      <c r="V8" s="26"/>
      <c r="W8" s="2"/>
      <c r="X8" s="52"/>
      <c r="Y8" s="26"/>
      <c r="AD8" s="52"/>
      <c r="AE8" s="26"/>
      <c r="AF8" s="2"/>
      <c r="AG8" s="52"/>
      <c r="AH8" s="26"/>
      <c r="AI8" s="2"/>
      <c r="AJ8" s="52"/>
      <c r="AK8" s="26"/>
      <c r="AL8" s="26"/>
      <c r="AM8" s="26"/>
      <c r="AN8" s="26"/>
      <c r="AO8" s="26"/>
      <c r="AP8" s="26"/>
      <c r="AR8" t="s">
        <v>373</v>
      </c>
      <c r="AS8">
        <f>AM3-AL3+1</f>
        <v>-9</v>
      </c>
      <c r="AT8"/>
      <c r="AU8"/>
      <c r="AV8"/>
      <c r="AW8"/>
      <c r="AX8"/>
      <c r="AY8" s="557"/>
      <c r="AZ8"/>
      <c r="BA8" s="557"/>
      <c r="BB8"/>
      <c r="BC8" s="557"/>
      <c r="BD8"/>
      <c r="BE8" s="557"/>
      <c r="BF8"/>
    </row>
    <row r="9" spans="1:64" ht="18" customHeight="1" x14ac:dyDescent="0.35">
      <c r="A9" s="528"/>
      <c r="B9" s="2"/>
      <c r="C9" s="41"/>
      <c r="D9" s="36"/>
      <c r="E9" s="2"/>
      <c r="F9" s="2"/>
      <c r="G9" s="2"/>
      <c r="H9" s="2"/>
      <c r="I9" s="2"/>
      <c r="J9" s="11"/>
      <c r="K9" s="2"/>
      <c r="L9" s="2"/>
      <c r="M9" s="11"/>
      <c r="P9" s="11"/>
      <c r="Q9" s="2"/>
      <c r="R9" s="2"/>
      <c r="S9" s="11"/>
      <c r="T9" s="2"/>
      <c r="U9" s="2"/>
      <c r="V9" s="11"/>
      <c r="W9" s="2"/>
      <c r="X9" s="2"/>
      <c r="Y9" s="11"/>
      <c r="Z9" s="2"/>
      <c r="AA9" s="2"/>
      <c r="AB9" s="11"/>
      <c r="AC9" s="2"/>
      <c r="AD9" s="2"/>
      <c r="AE9" s="11"/>
      <c r="AF9" s="2"/>
      <c r="AG9" s="2"/>
      <c r="AH9" s="11"/>
      <c r="AI9" s="2"/>
      <c r="AJ9" s="2"/>
      <c r="AK9" s="11"/>
      <c r="AL9" s="11"/>
      <c r="AM9" s="11"/>
      <c r="AN9" s="11"/>
      <c r="AO9" s="11"/>
      <c r="AP9" s="11"/>
      <c r="AR9"/>
      <c r="AS9"/>
      <c r="AT9"/>
      <c r="AU9"/>
      <c r="AV9"/>
      <c r="AW9"/>
      <c r="AX9"/>
      <c r="AY9" s="557"/>
      <c r="AZ9"/>
      <c r="BA9" s="557"/>
      <c r="BB9"/>
      <c r="BC9" s="557"/>
      <c r="BD9"/>
      <c r="BE9" s="557"/>
      <c r="BF9"/>
    </row>
    <row r="10" spans="1:64" ht="57" customHeight="1" x14ac:dyDescent="0.35">
      <c r="A10" s="719"/>
      <c r="B10" s="16"/>
      <c r="C10" s="38" t="s">
        <v>374</v>
      </c>
      <c r="D10" s="30"/>
      <c r="E10" s="488" t="s">
        <v>375</v>
      </c>
      <c r="F10" s="488"/>
      <c r="G10" s="488"/>
      <c r="H10" s="488"/>
      <c r="I10" s="488"/>
      <c r="J10" s="488"/>
      <c r="K10" s="488"/>
      <c r="L10" s="378"/>
      <c r="M10" s="378"/>
      <c r="N10" s="378"/>
      <c r="O10" s="18"/>
      <c r="P10" s="19"/>
      <c r="Q10" s="488"/>
      <c r="R10" s="488"/>
      <c r="S10" s="488"/>
      <c r="T10" s="488"/>
      <c r="U10" s="378"/>
      <c r="V10" s="378"/>
      <c r="W10" s="378"/>
      <c r="X10" s="18"/>
      <c r="Y10" s="19"/>
      <c r="Z10" s="488"/>
      <c r="AA10" s="488"/>
      <c r="AB10" s="488"/>
      <c r="AC10" s="488"/>
      <c r="AD10" s="378"/>
      <c r="AE10" s="378"/>
      <c r="AF10" s="378"/>
      <c r="AG10" s="18"/>
      <c r="AH10" s="19"/>
      <c r="AI10" s="378"/>
      <c r="AJ10" s="18"/>
      <c r="AK10" s="19"/>
      <c r="AL10" s="770" t="s">
        <v>376</v>
      </c>
      <c r="AM10" s="860" t="s">
        <v>377</v>
      </c>
      <c r="AN10" s="19"/>
      <c r="AO10" s="19"/>
      <c r="AP10" s="19"/>
      <c r="AR10"/>
      <c r="AS10"/>
      <c r="AT10"/>
      <c r="AU10"/>
      <c r="AV10"/>
      <c r="AW10"/>
      <c r="AX10"/>
      <c r="AY10" s="557"/>
      <c r="AZ10"/>
      <c r="BA10" s="557"/>
      <c r="BB10"/>
      <c r="BC10" s="557"/>
      <c r="BD10"/>
      <c r="BE10" s="557"/>
      <c r="BF10"/>
    </row>
    <row r="11" spans="1:64" ht="12" customHeight="1" x14ac:dyDescent="0.35">
      <c r="A11" s="720"/>
      <c r="B11" s="4"/>
      <c r="C11" s="42"/>
      <c r="D11" s="37"/>
      <c r="E11" s="4"/>
      <c r="F11" s="56"/>
      <c r="G11" s="4"/>
      <c r="H11" s="64"/>
      <c r="I11" s="65"/>
      <c r="J11" s="66"/>
      <c r="K11" s="64"/>
      <c r="L11" s="65"/>
      <c r="M11" s="12"/>
      <c r="N11" s="64"/>
      <c r="O11" s="65"/>
      <c r="P11" s="12"/>
      <c r="Q11" s="64"/>
      <c r="R11" s="65"/>
      <c r="S11" s="66"/>
      <c r="T11" s="64"/>
      <c r="U11" s="65"/>
      <c r="V11" s="12"/>
      <c r="W11" s="64"/>
      <c r="X11" s="65"/>
      <c r="Y11" s="12"/>
      <c r="Z11" s="64"/>
      <c r="AA11" s="65"/>
      <c r="AB11" s="66"/>
      <c r="AC11" s="64"/>
      <c r="AD11" s="65"/>
      <c r="AE11" s="12"/>
      <c r="AF11" s="64"/>
      <c r="AG11" s="65"/>
      <c r="AH11" s="12"/>
      <c r="AI11" s="64"/>
      <c r="AJ11" s="65"/>
      <c r="AK11" s="12"/>
      <c r="AL11" s="731"/>
      <c r="AM11" s="12"/>
      <c r="AN11" s="12"/>
      <c r="AO11" s="12"/>
      <c r="AP11" s="12"/>
      <c r="AR11"/>
      <c r="AS11"/>
      <c r="AT11"/>
      <c r="AU11"/>
      <c r="AV11"/>
      <c r="AW11"/>
      <c r="AX11"/>
      <c r="AY11" s="557"/>
      <c r="AZ11"/>
      <c r="BA11" s="557"/>
      <c r="BB11"/>
      <c r="BC11" s="557"/>
      <c r="BD11"/>
      <c r="BE11" s="557"/>
      <c r="BF11"/>
    </row>
    <row r="12" spans="1:64" ht="20.25" customHeight="1" x14ac:dyDescent="0.35">
      <c r="A12" s="721" t="s">
        <v>113</v>
      </c>
      <c r="B12" s="477"/>
      <c r="C12" s="35" t="s">
        <v>378</v>
      </c>
      <c r="D12" s="37"/>
      <c r="E12" s="4"/>
      <c r="F12" s="56"/>
      <c r="G12" s="4"/>
      <c r="H12" s="64"/>
      <c r="I12" s="65"/>
      <c r="J12" s="66"/>
      <c r="K12" s="64"/>
      <c r="L12" s="65"/>
      <c r="M12" s="12"/>
      <c r="N12" s="64"/>
      <c r="O12" s="65"/>
      <c r="P12" s="12"/>
      <c r="Q12" s="64"/>
      <c r="R12" s="65"/>
      <c r="S12" s="66"/>
      <c r="T12" s="64"/>
      <c r="U12" s="65"/>
      <c r="V12" s="12"/>
      <c r="W12" s="64"/>
      <c r="X12" s="65"/>
      <c r="Y12" s="12"/>
      <c r="Z12" s="64"/>
      <c r="AA12" s="65"/>
      <c r="AB12" s="66"/>
      <c r="AC12" s="64"/>
      <c r="AD12" s="65"/>
      <c r="AE12" s="12"/>
      <c r="AF12" s="64"/>
      <c r="AG12" s="65"/>
      <c r="AH12" s="12"/>
      <c r="AI12" s="64"/>
      <c r="AJ12" s="65"/>
      <c r="AK12" s="12"/>
      <c r="AL12" s="731"/>
      <c r="AM12" s="12"/>
      <c r="AN12" s="12"/>
      <c r="AO12" s="12"/>
      <c r="AP12" s="12"/>
      <c r="AR12"/>
      <c r="AS12"/>
      <c r="AT12"/>
      <c r="AU12"/>
      <c r="AV12" t="s">
        <v>379</v>
      </c>
      <c r="AW12" s="507">
        <f>SUM($AM$14,$AM$55,$AM$72,$AM$89,$AM$135)</f>
        <v>0</v>
      </c>
      <c r="AX12"/>
      <c r="AY12" s="557">
        <f>SUM($AM$20,$AM$57,$AM$74,$AM$91,$AM$137)</f>
        <v>0</v>
      </c>
      <c r="AZ12"/>
      <c r="BA12" s="557">
        <f>SUM($AM$26,$AM$59,$AM$76,$AM$93,$AM$139)</f>
        <v>0</v>
      </c>
      <c r="BB12"/>
      <c r="BC12" s="557">
        <f>SUM($AM$32,$AM$61,$AM$78,$AM$95,$AM$141)</f>
        <v>0</v>
      </c>
      <c r="BD12"/>
      <c r="BE12" s="557">
        <f>SUM($AM$38,$AM$63,$AM$80,$AM$97,$AM$143)</f>
        <v>0</v>
      </c>
      <c r="BF12"/>
    </row>
    <row r="13" spans="1:64" ht="15.65" customHeight="1" x14ac:dyDescent="0.35">
      <c r="A13" s="720"/>
      <c r="B13" s="4"/>
      <c r="C13" s="229"/>
      <c r="D13" s="37"/>
      <c r="E13" s="437"/>
      <c r="F13" s="437"/>
      <c r="G13" s="4"/>
      <c r="H13" s="354" t="s">
        <v>380</v>
      </c>
      <c r="I13" s="68"/>
      <c r="J13" s="861"/>
      <c r="K13" s="354" t="s">
        <v>380</v>
      </c>
      <c r="L13" s="68"/>
      <c r="M13" s="12"/>
      <c r="N13" s="354" t="s">
        <v>380</v>
      </c>
      <c r="O13" s="68"/>
      <c r="P13" s="12"/>
      <c r="Q13" s="354" t="s">
        <v>380</v>
      </c>
      <c r="R13" s="68"/>
      <c r="S13" s="861"/>
      <c r="T13" s="354" t="s">
        <v>380</v>
      </c>
      <c r="U13" s="68"/>
      <c r="V13" s="12"/>
      <c r="W13" s="354" t="s">
        <v>380</v>
      </c>
      <c r="X13" s="68"/>
      <c r="Y13" s="12"/>
      <c r="Z13" s="354" t="s">
        <v>380</v>
      </c>
      <c r="AA13" s="68"/>
      <c r="AB13" s="861"/>
      <c r="AC13" s="354" t="s">
        <v>380</v>
      </c>
      <c r="AD13" s="68"/>
      <c r="AE13" s="12"/>
      <c r="AF13" s="354" t="s">
        <v>380</v>
      </c>
      <c r="AG13" s="68"/>
      <c r="AH13" s="12"/>
      <c r="AI13" s="354" t="s">
        <v>380</v>
      </c>
      <c r="AJ13" s="68"/>
      <c r="AK13" s="12"/>
      <c r="AM13" s="490" t="s">
        <v>381</v>
      </c>
      <c r="AN13" s="36"/>
      <c r="AO13" s="12"/>
      <c r="AP13" s="12"/>
      <c r="AQ13" t="s">
        <v>382</v>
      </c>
      <c r="AR13"/>
      <c r="AS13"/>
      <c r="AT13" s="505" t="s">
        <v>383</v>
      </c>
      <c r="AU13" s="505"/>
      <c r="AV13" s="505" t="s">
        <v>384</v>
      </c>
      <c r="AW13" s="505"/>
      <c r="AX13" s="505" t="s">
        <v>385</v>
      </c>
      <c r="AY13" s="555"/>
      <c r="AZ13" s="505" t="s">
        <v>386</v>
      </c>
      <c r="BA13" s="555"/>
      <c r="BB13" s="505" t="s">
        <v>387</v>
      </c>
      <c r="BC13" s="555"/>
      <c r="BD13" s="505" t="s">
        <v>388</v>
      </c>
      <c r="BE13" s="555"/>
      <c r="BF13"/>
      <c r="BH13" s="499" t="s">
        <v>389</v>
      </c>
      <c r="BI13" s="567" t="s">
        <v>390</v>
      </c>
      <c r="BJ13" s="499" t="s">
        <v>391</v>
      </c>
      <c r="BK13" s="556" t="s">
        <v>392</v>
      </c>
      <c r="BL13" s="499" t="s">
        <v>393</v>
      </c>
    </row>
    <row r="14" spans="1:64" ht="15.65" customHeight="1" x14ac:dyDescent="0.35">
      <c r="A14" s="528"/>
      <c r="B14" s="2"/>
      <c r="C14" s="960" t="s">
        <v>394</v>
      </c>
      <c r="D14" s="39"/>
      <c r="E14" s="438" t="s">
        <v>384</v>
      </c>
      <c r="F14" s="453">
        <f>General!E98</f>
        <v>0</v>
      </c>
      <c r="G14" s="15"/>
      <c r="H14" s="357"/>
      <c r="I14" s="55"/>
      <c r="J14" s="12" t="str">
        <f>$H$8</f>
        <v>---</v>
      </c>
      <c r="K14" s="357"/>
      <c r="L14" s="55"/>
      <c r="M14" s="12" t="str">
        <f>$H$8</f>
        <v>---</v>
      </c>
      <c r="N14" s="357"/>
      <c r="O14" s="55"/>
      <c r="P14" s="12" t="str">
        <f>$H$8</f>
        <v>---</v>
      </c>
      <c r="Q14" s="357"/>
      <c r="R14" s="55"/>
      <c r="S14" s="12" t="str">
        <f>$H$8</f>
        <v>---</v>
      </c>
      <c r="T14" s="357"/>
      <c r="U14" s="55"/>
      <c r="V14" s="12" t="str">
        <f>$H$8</f>
        <v>---</v>
      </c>
      <c r="W14" s="357"/>
      <c r="X14" s="55"/>
      <c r="Y14" s="12" t="str">
        <f>$H$8</f>
        <v>---</v>
      </c>
      <c r="Z14" s="357"/>
      <c r="AA14" s="55"/>
      <c r="AB14" s="12" t="str">
        <f>$H$8</f>
        <v>---</v>
      </c>
      <c r="AC14" s="357"/>
      <c r="AD14" s="55"/>
      <c r="AE14" s="12" t="str">
        <f>$H$8</f>
        <v>---</v>
      </c>
      <c r="AF14" s="357"/>
      <c r="AG14" s="55"/>
      <c r="AH14" s="12" t="str">
        <f>$H$8</f>
        <v>---</v>
      </c>
      <c r="AI14" s="357"/>
      <c r="AJ14" s="55"/>
      <c r="AK14" s="12" t="str">
        <f>$H$8</f>
        <v>---</v>
      </c>
      <c r="AL14" s="703">
        <f>AM14/$AS$8</f>
        <v>0</v>
      </c>
      <c r="AM14" s="357"/>
      <c r="AN14" s="491"/>
      <c r="AO14" s="12" t="str">
        <f>$H$8</f>
        <v>---</v>
      </c>
      <c r="AP14" s="12"/>
      <c r="AQ14" s="507">
        <f>SUM(AM14,AM20,AM26,AM32,AM38,AM44)/AS8</f>
        <v>0</v>
      </c>
      <c r="AR14" t="s">
        <v>395</v>
      </c>
      <c r="AS14" s="507">
        <f>SUM($AI$14,$AF$14,$AC$14,$Z$14,$W$14,$T$14,$Q$14,$N$14,$K$14,$H$14)</f>
        <v>0</v>
      </c>
      <c r="AT14" s="505" t="s">
        <v>396</v>
      </c>
      <c r="AU14" s="506">
        <f>SUM(H44,K44,N44,Q44,T44,W44,Z44,AC44,AF44,AI44,AM44)</f>
        <v>0</v>
      </c>
      <c r="AV14" s="505" t="s">
        <v>395</v>
      </c>
      <c r="AW14" s="506">
        <f>SUM(H14,K14,N14,Q14,T14,W14,Z14,AC14,AF14,AI14,AM14)</f>
        <v>0</v>
      </c>
      <c r="AX14" s="505" t="s">
        <v>395</v>
      </c>
      <c r="AY14" s="555">
        <f>SUM(H20,K20,N20,Q20,T20,W20,Z20,AC20,AF20,AI20,AM20)</f>
        <v>0</v>
      </c>
      <c r="AZ14" s="505" t="s">
        <v>395</v>
      </c>
      <c r="BA14" s="555">
        <f>SUM(H26,K26,N26,Q26,T26,W26,Z26,AC26,AF26,AI26,AM26)</f>
        <v>0</v>
      </c>
      <c r="BB14" s="505" t="s">
        <v>395</v>
      </c>
      <c r="BC14" s="555">
        <f>SUM(H32,K32,N32,Q32,T32,W32,Z32,AC32,AF32,AI32,AM32)</f>
        <v>0</v>
      </c>
      <c r="BD14" s="505" t="s">
        <v>395</v>
      </c>
      <c r="BE14" s="555">
        <f>SUM(H38,K38,N38,Q38,T38,W38,Z38,AC38,AF38,AI38,AM38)</f>
        <v>0</v>
      </c>
      <c r="BF14"/>
      <c r="BG14" s="499" t="s">
        <v>397</v>
      </c>
      <c r="BH14" s="499" t="e">
        <f>$H14/AW$28</f>
        <v>#DIV/0!</v>
      </c>
      <c r="BI14" s="567" t="e">
        <f>$H20/AY$28</f>
        <v>#DIV/0!</v>
      </c>
      <c r="BJ14" s="499" t="e">
        <f>$H26/BA$28</f>
        <v>#DIV/0!</v>
      </c>
      <c r="BK14" s="556" t="e">
        <f>$H32/BC$28</f>
        <v>#DIV/0!</v>
      </c>
      <c r="BL14" s="499" t="e">
        <f>$H38/BE$28</f>
        <v>#DIV/0!</v>
      </c>
    </row>
    <row r="15" spans="1:64" ht="17.149999999999999" customHeight="1" x14ac:dyDescent="0.35">
      <c r="A15" s="528"/>
      <c r="B15" s="2"/>
      <c r="C15" s="960"/>
      <c r="D15" s="39"/>
      <c r="E15" s="438"/>
      <c r="F15" s="71"/>
      <c r="G15" s="15"/>
      <c r="H15" s="354" t="s">
        <v>398</v>
      </c>
      <c r="I15" s="55"/>
      <c r="J15" s="12"/>
      <c r="K15" s="354" t="s">
        <v>398</v>
      </c>
      <c r="L15" s="55"/>
      <c r="M15" s="12"/>
      <c r="N15" s="354" t="s">
        <v>398</v>
      </c>
      <c r="O15" s="55"/>
      <c r="P15" s="12"/>
      <c r="Q15" s="354" t="s">
        <v>398</v>
      </c>
      <c r="R15" s="55"/>
      <c r="S15" s="12"/>
      <c r="T15" s="354" t="s">
        <v>398</v>
      </c>
      <c r="U15" s="55"/>
      <c r="V15" s="12"/>
      <c r="W15" s="354" t="s">
        <v>398</v>
      </c>
      <c r="X15" s="55"/>
      <c r="Y15" s="12"/>
      <c r="Z15" s="354" t="s">
        <v>398</v>
      </c>
      <c r="AA15" s="55"/>
      <c r="AB15" s="12"/>
      <c r="AC15" s="354" t="s">
        <v>398</v>
      </c>
      <c r="AD15" s="55"/>
      <c r="AE15" s="12"/>
      <c r="AF15" s="354" t="s">
        <v>398</v>
      </c>
      <c r="AG15" s="55"/>
      <c r="AH15" s="12"/>
      <c r="AI15" s="354" t="s">
        <v>398</v>
      </c>
      <c r="AJ15" s="55"/>
      <c r="AK15" s="12"/>
      <c r="AL15" s="703"/>
      <c r="AM15" s="490" t="s">
        <v>398</v>
      </c>
      <c r="AN15" s="491"/>
      <c r="AO15" s="12"/>
      <c r="AP15" s="12"/>
      <c r="AQ15" t="s">
        <v>399</v>
      </c>
      <c r="AR15" t="s">
        <v>400</v>
      </c>
      <c r="AS15" s="507" t="e">
        <f>$AS$14/AS$7</f>
        <v>#DIV/0!</v>
      </c>
      <c r="AT15" s="505" t="s">
        <v>401</v>
      </c>
      <c r="AU15" s="505" t="e">
        <f>#REF!</f>
        <v>#REF!</v>
      </c>
      <c r="AV15" s="505" t="s">
        <v>400</v>
      </c>
      <c r="AW15" s="506">
        <f>AVERAGE(H14,K14,N14,Q14,T14,W14,Z14,AC14,AF14,AI14,AL14)</f>
        <v>0</v>
      </c>
      <c r="AX15" s="505" t="s">
        <v>400</v>
      </c>
      <c r="AY15" s="555">
        <f>AVERAGE(H20,K20,N20,Q20,T20,W20,Z20,AC20,AF20,AI20,AL20)</f>
        <v>0</v>
      </c>
      <c r="AZ15" s="505" t="s">
        <v>400</v>
      </c>
      <c r="BA15" s="555">
        <f>AVERAGE(H26,K26,N26,Q26,T26,W26,Z26,AC26,AF26,AI26,AL26)</f>
        <v>0</v>
      </c>
      <c r="BB15" s="505" t="s">
        <v>400</v>
      </c>
      <c r="BC15" s="555">
        <f>AVERAGE(H32,K32,N32,Q32,T32,W32,Z32,AC32,AF32,AI32,AL32)</f>
        <v>0</v>
      </c>
      <c r="BD15" s="505" t="s">
        <v>400</v>
      </c>
      <c r="BE15" s="555">
        <f>AVERAGE(H38,K38,N38,Q38,T38,W38,Z38,AC38,AF38,AI38,AL38)</f>
        <v>0</v>
      </c>
      <c r="BF15"/>
      <c r="BG15" s="499" t="s">
        <v>402</v>
      </c>
      <c r="BH15" s="499" t="e">
        <f>$K14/AW$29</f>
        <v>#DIV/0!</v>
      </c>
      <c r="BI15" s="567" t="e">
        <f>$K20/AY$29</f>
        <v>#DIV/0!</v>
      </c>
      <c r="BJ15" s="499" t="e">
        <f>$K26/BA$29</f>
        <v>#DIV/0!</v>
      </c>
      <c r="BK15" s="556" t="e">
        <f>$K32/BC$29</f>
        <v>#DIV/0!</v>
      </c>
      <c r="BL15" s="499" t="e">
        <f>$K38/BE$29</f>
        <v>#DIV/0!</v>
      </c>
    </row>
    <row r="16" spans="1:64" ht="15.65" customHeight="1" x14ac:dyDescent="0.35">
      <c r="A16" s="528"/>
      <c r="B16" s="2"/>
      <c r="C16" s="960"/>
      <c r="D16" s="39"/>
      <c r="E16" s="438"/>
      <c r="F16" s="71"/>
      <c r="G16" s="15"/>
      <c r="H16" s="655"/>
      <c r="I16" s="55"/>
      <c r="J16" s="12"/>
      <c r="K16" s="655"/>
      <c r="L16" s="55"/>
      <c r="M16" s="12"/>
      <c r="N16" s="655"/>
      <c r="O16" s="55"/>
      <c r="P16" s="12"/>
      <c r="Q16" s="655"/>
      <c r="R16" s="55"/>
      <c r="S16" s="12"/>
      <c r="T16" s="655"/>
      <c r="U16" s="55"/>
      <c r="V16" s="12"/>
      <c r="W16" s="655"/>
      <c r="X16" s="55"/>
      <c r="Y16" s="12"/>
      <c r="Z16" s="655"/>
      <c r="AA16" s="55"/>
      <c r="AB16" s="12"/>
      <c r="AC16" s="655"/>
      <c r="AD16" s="55"/>
      <c r="AE16" s="12"/>
      <c r="AF16" s="655"/>
      <c r="AG16" s="55"/>
      <c r="AH16" s="12"/>
      <c r="AI16" s="655"/>
      <c r="AJ16" s="55"/>
      <c r="AK16" s="12"/>
      <c r="AL16" s="703">
        <f t="shared" ref="AL16:AL48" si="0">AM16/$AS$8</f>
        <v>0</v>
      </c>
      <c r="AM16" s="655"/>
      <c r="AN16" s="491"/>
      <c r="AO16" s="12"/>
      <c r="AP16" s="12"/>
      <c r="AQ16" s="507">
        <f>SUM(AM55,AM57,AM59,AM61,AM63,AM65)/AS8</f>
        <v>0</v>
      </c>
      <c r="AR16" t="s">
        <v>403</v>
      </c>
      <c r="AS16" t="e">
        <f>SUM($AI$16,$AF$16,$AC$16,$Z$16,$W$16,$T$16,$Q$16,$N$16,$K$16,$H$16)/$AS$7</f>
        <v>#DIV/0!</v>
      </c>
      <c r="AT16" s="505" t="s">
        <v>404</v>
      </c>
      <c r="AU16" s="505" t="e">
        <f>#REF!</f>
        <v>#REF!</v>
      </c>
      <c r="AV16" s="505" t="s">
        <v>403</v>
      </c>
      <c r="AW16" s="506">
        <f>AVERAGE(H16,K16,N16,Q16,T16,W16,Z16,AC16,AF16,AI16,AL16)</f>
        <v>0</v>
      </c>
      <c r="AX16" s="505" t="s">
        <v>403</v>
      </c>
      <c r="AY16" s="555">
        <f>AVERAGE(K22,N22,Q22,T22,W22,Z22,AC22,AF22,AI22,AL22)</f>
        <v>0</v>
      </c>
      <c r="AZ16" s="505" t="s">
        <v>403</v>
      </c>
      <c r="BA16" s="555">
        <f>AVERAGE(H28,K28,N28,Q28,T28,W28,Z28,AC28,AF28,AI28,AL28)</f>
        <v>0</v>
      </c>
      <c r="BB16" s="505" t="s">
        <v>403</v>
      </c>
      <c r="BC16" s="555">
        <f>AVERAGE(H34,K34,N34,Q34,T34,W34,Z34,AC34,AL34,AI34,AF34)</f>
        <v>0</v>
      </c>
      <c r="BD16" s="505" t="s">
        <v>403</v>
      </c>
      <c r="BE16" s="555">
        <f>AVERAGE(H40,K40,N40,Q40,T40,W40,Z40,AC40,AF40,AI40,AL40)</f>
        <v>0</v>
      </c>
      <c r="BF16"/>
      <c r="BG16" s="499" t="s">
        <v>405</v>
      </c>
      <c r="BH16" s="499" t="e">
        <f>$N14/AW$30</f>
        <v>#DIV/0!</v>
      </c>
      <c r="BI16" s="567" t="e">
        <f>$N20/AY$30</f>
        <v>#DIV/0!</v>
      </c>
      <c r="BJ16" s="499" t="e">
        <f>$N26/BA$30</f>
        <v>#DIV/0!</v>
      </c>
      <c r="BK16" s="556" t="e">
        <f>$N32/BC$30</f>
        <v>#DIV/0!</v>
      </c>
      <c r="BL16" s="499" t="e">
        <f>$N38/BE$30</f>
        <v>#DIV/0!</v>
      </c>
    </row>
    <row r="17" spans="1:67" ht="15.65" customHeight="1" x14ac:dyDescent="0.35">
      <c r="A17" s="528"/>
      <c r="B17" s="2"/>
      <c r="C17" s="960"/>
      <c r="D17" s="39"/>
      <c r="E17" s="438"/>
      <c r="F17" s="71"/>
      <c r="G17" s="15"/>
      <c r="H17" s="354" t="s">
        <v>406</v>
      </c>
      <c r="I17" s="68"/>
      <c r="J17" s="69"/>
      <c r="K17" s="354" t="s">
        <v>406</v>
      </c>
      <c r="L17" s="68"/>
      <c r="M17" s="12"/>
      <c r="N17" s="430" t="s">
        <v>406</v>
      </c>
      <c r="O17" s="55"/>
      <c r="P17" s="12"/>
      <c r="Q17" s="354" t="s">
        <v>406</v>
      </c>
      <c r="R17" s="68"/>
      <c r="S17" s="69"/>
      <c r="T17" s="354" t="s">
        <v>406</v>
      </c>
      <c r="U17" s="68"/>
      <c r="V17" s="12"/>
      <c r="W17" s="430" t="s">
        <v>406</v>
      </c>
      <c r="X17" s="55"/>
      <c r="Y17" s="12"/>
      <c r="Z17" s="354" t="s">
        <v>406</v>
      </c>
      <c r="AA17" s="68"/>
      <c r="AB17" s="69"/>
      <c r="AC17" s="354" t="s">
        <v>406</v>
      </c>
      <c r="AD17" s="68"/>
      <c r="AE17" s="12"/>
      <c r="AF17" s="430" t="s">
        <v>406</v>
      </c>
      <c r="AG17" s="55"/>
      <c r="AH17" s="12"/>
      <c r="AI17" s="430" t="s">
        <v>406</v>
      </c>
      <c r="AJ17" s="55"/>
      <c r="AK17" s="12"/>
      <c r="AL17" s="703"/>
      <c r="AM17" s="430" t="s">
        <v>406</v>
      </c>
      <c r="AN17" s="491"/>
      <c r="AO17" s="12"/>
      <c r="AP17" s="12"/>
      <c r="AQ17" t="s">
        <v>407</v>
      </c>
      <c r="AR17" t="s">
        <v>408</v>
      </c>
      <c r="AS17" t="e">
        <f>AS18/$AS$7</f>
        <v>#DIV/0!</v>
      </c>
      <c r="AT17" s="505" t="s">
        <v>409</v>
      </c>
      <c r="AU17" s="505" t="e">
        <f>#REF!</f>
        <v>#REF!</v>
      </c>
      <c r="AV17" s="505" t="s">
        <v>408</v>
      </c>
      <c r="AW17" s="506">
        <f>AVERAGE(H18,K18,N18,Q18,T18,W18,Z18,AC18,AF18,AI18,AL18)</f>
        <v>0</v>
      </c>
      <c r="AX17" s="505" t="s">
        <v>408</v>
      </c>
      <c r="AY17" s="555">
        <f>AVERAGE(K24,N24,Q24,T24,W24,Z24,AC24,AF24,AI24,AL24)</f>
        <v>0</v>
      </c>
      <c r="AZ17" s="505" t="s">
        <v>408</v>
      </c>
      <c r="BA17" s="555">
        <f>AVERAGE(H30,K30,N30,Q30,T30,W30,Z30,AC30,AF30,AI30,AL30)</f>
        <v>0</v>
      </c>
      <c r="BB17" s="505" t="s">
        <v>408</v>
      </c>
      <c r="BC17" s="555">
        <f>AVERAGE(H36,K36,N36,Q36,T36,W36,Z36,AC36,AL36,AI36,AF36)</f>
        <v>0</v>
      </c>
      <c r="BD17" s="505" t="s">
        <v>408</v>
      </c>
      <c r="BE17" s="555">
        <f>AVERAGE(H42,K42,N42,Q42,T42,W42,Z42,AC42,AF42,AI42,AL42)</f>
        <v>0</v>
      </c>
      <c r="BF17"/>
      <c r="BG17" s="499" t="s">
        <v>410</v>
      </c>
      <c r="BH17" s="499" t="e">
        <f>$Q14/AW$31</f>
        <v>#DIV/0!</v>
      </c>
      <c r="BI17" s="567" t="e">
        <f>$Q20/AY$31</f>
        <v>#DIV/0!</v>
      </c>
      <c r="BJ17" s="499" t="e">
        <f>$Q26/BA$31</f>
        <v>#DIV/0!</v>
      </c>
      <c r="BK17" s="556" t="e">
        <f>$Q32/BC$31</f>
        <v>#DIV/0!</v>
      </c>
      <c r="BL17" s="499" t="e">
        <f>$Q38/BE$31</f>
        <v>#DIV/0!</v>
      </c>
    </row>
    <row r="18" spans="1:67" ht="15.65" customHeight="1" x14ac:dyDescent="0.35">
      <c r="A18" s="528"/>
      <c r="B18" s="2"/>
      <c r="C18" s="960"/>
      <c r="D18" s="39"/>
      <c r="E18" s="438"/>
      <c r="F18" s="71"/>
      <c r="G18" s="15"/>
      <c r="H18" s="655"/>
      <c r="I18" s="68"/>
      <c r="J18" s="69"/>
      <c r="K18" s="655"/>
      <c r="L18" s="68"/>
      <c r="M18" s="12"/>
      <c r="N18" s="655"/>
      <c r="O18" s="55"/>
      <c r="P18" s="12"/>
      <c r="Q18" s="655"/>
      <c r="R18" s="68"/>
      <c r="S18" s="69"/>
      <c r="T18" s="655"/>
      <c r="U18" s="68"/>
      <c r="V18" s="12"/>
      <c r="W18" s="655"/>
      <c r="X18" s="55"/>
      <c r="Y18" s="12"/>
      <c r="Z18" s="655"/>
      <c r="AA18" s="68"/>
      <c r="AB18" s="69"/>
      <c r="AC18" s="655"/>
      <c r="AD18" s="68"/>
      <c r="AE18" s="12"/>
      <c r="AF18" s="655"/>
      <c r="AG18" s="55"/>
      <c r="AH18" s="12"/>
      <c r="AI18" s="655"/>
      <c r="AJ18" s="55"/>
      <c r="AK18" s="12"/>
      <c r="AL18" s="703">
        <f t="shared" si="0"/>
        <v>0</v>
      </c>
      <c r="AM18" s="655"/>
      <c r="AN18" s="491"/>
      <c r="AO18" s="12"/>
      <c r="AP18" s="12"/>
      <c r="AQ18" s="507">
        <f>SUM(AM72,AM74,AM76,AM78,AM80,AM82)/AS8</f>
        <v>0</v>
      </c>
      <c r="AR18" t="s">
        <v>411</v>
      </c>
      <c r="AS18">
        <f>SUM(AI18,AF18,AC18,Z18,W18,T18,Q18,N18,K18,H18)</f>
        <v>0</v>
      </c>
      <c r="AT18" s="505" t="s">
        <v>412</v>
      </c>
      <c r="AU18" s="505">
        <f>AS151</f>
        <v>0</v>
      </c>
      <c r="AV18" s="505" t="s">
        <v>411</v>
      </c>
      <c r="AW18" s="506">
        <f>SUM(H18,K18,N18,Q18,T18,W18,Z18,AC18,AF18,AI18,AL18)</f>
        <v>0</v>
      </c>
      <c r="AX18" s="505" t="s">
        <v>411</v>
      </c>
      <c r="AY18" s="555">
        <f>SUM(K24,N24,Q24,T24,W24,Z24,AC24,AF24,AI24,AL24)</f>
        <v>0</v>
      </c>
      <c r="AZ18" s="505" t="s">
        <v>411</v>
      </c>
      <c r="BA18" s="555">
        <f>SUM(H30,K30,N30,Q30,T30,W30,Z30,AC30,AF30,AI30,AL30)</f>
        <v>0</v>
      </c>
      <c r="BB18" s="505" t="s">
        <v>411</v>
      </c>
      <c r="BC18" s="555">
        <f>SUM(H36,K36,N36,Q36,T36,W36,Z36,AC36,AL36,AI36,AF36)</f>
        <v>0</v>
      </c>
      <c r="BD18" s="505" t="s">
        <v>411</v>
      </c>
      <c r="BE18" s="555">
        <f>SUM(H42,K42,N42,Q42,T42,W42,Z42,AC42,AF42,AI42,AL42)</f>
        <v>0</v>
      </c>
      <c r="BF18"/>
      <c r="BG18" s="499" t="s">
        <v>413</v>
      </c>
      <c r="BH18" s="499" t="e">
        <f>$T14/AW$32</f>
        <v>#DIV/0!</v>
      </c>
      <c r="BI18" s="567" t="e">
        <f>$T20/AY$32</f>
        <v>#DIV/0!</v>
      </c>
      <c r="BJ18" s="499" t="e">
        <f>$T26/BA$32</f>
        <v>#DIV/0!</v>
      </c>
      <c r="BK18" s="556" t="e">
        <f>$T32/BC$32</f>
        <v>#DIV/0!</v>
      </c>
      <c r="BL18" s="499" t="e">
        <f>$T38/BE$32</f>
        <v>#DIV/0!</v>
      </c>
    </row>
    <row r="19" spans="1:67" s="50" customFormat="1" ht="8.5" customHeight="1" x14ac:dyDescent="0.35">
      <c r="A19" s="528"/>
      <c r="B19" s="2"/>
      <c r="C19" s="960"/>
      <c r="D19" s="39"/>
      <c r="E19" s="438"/>
      <c r="F19" s="71"/>
      <c r="G19" s="15"/>
      <c r="H19" s="354"/>
      <c r="I19" s="68"/>
      <c r="J19" s="861"/>
      <c r="K19" s="354"/>
      <c r="L19" s="68"/>
      <c r="M19" s="12"/>
      <c r="N19" s="354"/>
      <c r="O19" s="68"/>
      <c r="P19" s="12"/>
      <c r="Q19" s="354"/>
      <c r="R19" s="68"/>
      <c r="S19" s="861"/>
      <c r="T19" s="354"/>
      <c r="U19" s="68"/>
      <c r="V19" s="12"/>
      <c r="W19" s="354"/>
      <c r="X19" s="68"/>
      <c r="Y19" s="12"/>
      <c r="Z19" s="354"/>
      <c r="AA19" s="68"/>
      <c r="AB19" s="861"/>
      <c r="AC19" s="354"/>
      <c r="AD19" s="68"/>
      <c r="AE19" s="12"/>
      <c r="AF19" s="354"/>
      <c r="AG19" s="68"/>
      <c r="AH19" s="12"/>
      <c r="AI19" s="354"/>
      <c r="AJ19" s="68"/>
      <c r="AK19" s="12"/>
      <c r="AL19" s="703"/>
      <c r="AM19" s="490"/>
      <c r="AN19" s="36"/>
      <c r="AO19" s="12"/>
      <c r="AP19" s="12"/>
      <c r="AQ19" t="s">
        <v>414</v>
      </c>
      <c r="AR19"/>
      <c r="AS19">
        <f>SUM(AI19,AF19,AC19,Z19,W19,T19,Q19,N19,K19,H19)</f>
        <v>0</v>
      </c>
      <c r="AT19" s="505" t="s">
        <v>415</v>
      </c>
      <c r="AU19" s="506">
        <f>SUM(H65,K65,N65,Q65,T65,W65,Z65,AC65,AF65,AI65,AM65)</f>
        <v>0</v>
      </c>
      <c r="AV19" s="505" t="s">
        <v>416</v>
      </c>
      <c r="AW19" s="505">
        <f>$AS$55</f>
        <v>0</v>
      </c>
      <c r="AX19" s="505" t="str">
        <f>AR57</f>
        <v xml:space="preserve">Sum of consumables exp </v>
      </c>
      <c r="AY19" s="555">
        <f>AS57</f>
        <v>0</v>
      </c>
      <c r="AZ19" s="505" t="str">
        <f>AR59</f>
        <v xml:space="preserve">Sum of consumables exp </v>
      </c>
      <c r="BA19" s="555">
        <f>AS59</f>
        <v>0</v>
      </c>
      <c r="BB19" s="505" t="str">
        <f>AR61</f>
        <v xml:space="preserve">Sum of consumables exp </v>
      </c>
      <c r="BC19" s="555">
        <f>AS61</f>
        <v>0</v>
      </c>
      <c r="BD19" s="505" t="str">
        <f>AR63</f>
        <v xml:space="preserve">Sum of consumables exp </v>
      </c>
      <c r="BE19" s="555">
        <f>AS63</f>
        <v>0</v>
      </c>
      <c r="BF19"/>
      <c r="BG19" s="499" t="s">
        <v>417</v>
      </c>
      <c r="BH19" s="499" t="e">
        <f>$W14/AW$33</f>
        <v>#DIV/0!</v>
      </c>
      <c r="BI19" s="567" t="e">
        <f>$W20/AY$33</f>
        <v>#DIV/0!</v>
      </c>
      <c r="BJ19" s="499" t="e">
        <f>$W26/BA$33</f>
        <v>#DIV/0!</v>
      </c>
      <c r="BK19" s="556" t="e">
        <f>$W32/BC$33</f>
        <v>#DIV/0!</v>
      </c>
      <c r="BL19" s="499" t="e">
        <f>$W38/BE$33</f>
        <v>#DIV/0!</v>
      </c>
      <c r="BM19" s="499"/>
      <c r="BN19" s="499"/>
      <c r="BO19" s="499"/>
    </row>
    <row r="20" spans="1:67" ht="15.65" customHeight="1" x14ac:dyDescent="0.35">
      <c r="A20" s="528"/>
      <c r="B20" s="2"/>
      <c r="C20" s="960"/>
      <c r="D20" s="39"/>
      <c r="E20" s="438" t="s">
        <v>385</v>
      </c>
      <c r="F20" s="444">
        <f>General!E100</f>
        <v>0</v>
      </c>
      <c r="G20" s="15"/>
      <c r="H20" s="834"/>
      <c r="I20" s="55"/>
      <c r="J20" s="12" t="str">
        <f>$H$8</f>
        <v>---</v>
      </c>
      <c r="K20" s="357"/>
      <c r="L20" s="55"/>
      <c r="M20" s="12" t="str">
        <f>$H$8</f>
        <v>---</v>
      </c>
      <c r="N20" s="357"/>
      <c r="O20" s="55"/>
      <c r="P20" s="12" t="str">
        <f>$H$8</f>
        <v>---</v>
      </c>
      <c r="Q20" s="834"/>
      <c r="R20" s="55"/>
      <c r="S20" s="12" t="str">
        <f>$H$8</f>
        <v>---</v>
      </c>
      <c r="T20" s="357"/>
      <c r="U20" s="55"/>
      <c r="V20" s="12" t="str">
        <f>$H$8</f>
        <v>---</v>
      </c>
      <c r="W20" s="357"/>
      <c r="X20" s="55"/>
      <c r="Y20" s="12" t="str">
        <f>$H$8</f>
        <v>---</v>
      </c>
      <c r="Z20" s="834"/>
      <c r="AA20" s="55"/>
      <c r="AB20" s="12" t="str">
        <f>$H$8</f>
        <v>---</v>
      </c>
      <c r="AC20" s="357"/>
      <c r="AD20" s="55"/>
      <c r="AE20" s="12" t="str">
        <f>$H$8</f>
        <v>---</v>
      </c>
      <c r="AF20" s="357"/>
      <c r="AG20" s="55"/>
      <c r="AH20" s="12" t="str">
        <f>$H$8</f>
        <v>---</v>
      </c>
      <c r="AI20" s="357"/>
      <c r="AJ20" s="55"/>
      <c r="AK20" s="12" t="str">
        <f>$H$8</f>
        <v>---</v>
      </c>
      <c r="AL20" s="703">
        <f t="shared" si="0"/>
        <v>0</v>
      </c>
      <c r="AM20" s="357"/>
      <c r="AN20" s="491"/>
      <c r="AO20" s="12" t="str">
        <f>$H$8</f>
        <v>---</v>
      </c>
      <c r="AP20" s="12"/>
      <c r="AQ20" s="507">
        <f>SUM(AM89,AM91,AM93,AM95,AM97,AM99)/AS8</f>
        <v>0</v>
      </c>
      <c r="AR20" t="s">
        <v>395</v>
      </c>
      <c r="AS20" s="507">
        <f>SUM(AI20,AF20,AC20,Z20,W20,T20,Q20,N20,K20,H20)</f>
        <v>0</v>
      </c>
      <c r="AT20" s="505" t="s">
        <v>418</v>
      </c>
      <c r="AU20" s="506">
        <f>SUM(H82,K82,N82,Q82,T82,W82,Z82,AC82,AF82,AI82,AM82)</f>
        <v>0</v>
      </c>
      <c r="AV20" s="505" t="s">
        <v>419</v>
      </c>
      <c r="AW20" s="505" t="e">
        <f>AW19/$AS$7</f>
        <v>#DIV/0!</v>
      </c>
      <c r="AX20" s="505" t="str">
        <f>AR58</f>
        <v xml:space="preserve">yearly average of consumables </v>
      </c>
      <c r="AY20" s="555">
        <f>AS58</f>
        <v>0</v>
      </c>
      <c r="AZ20" s="505" t="str">
        <f>AR60</f>
        <v xml:space="preserve">yearly average of consumables </v>
      </c>
      <c r="BA20" s="555">
        <f>AS60</f>
        <v>0</v>
      </c>
      <c r="BB20" s="505" t="str">
        <f>AR62</f>
        <v xml:space="preserve">yearly average of consumables </v>
      </c>
      <c r="BC20" s="555">
        <f>AS62</f>
        <v>0</v>
      </c>
      <c r="BD20" s="505" t="str">
        <f>AR66</f>
        <v xml:space="preserve">yearly average of consumables </v>
      </c>
      <c r="BE20" s="555">
        <f>AS66</f>
        <v>0</v>
      </c>
      <c r="BF20"/>
      <c r="BG20" s="499" t="s">
        <v>420</v>
      </c>
      <c r="BH20" s="499" t="e">
        <f>$Z14/AW$34</f>
        <v>#DIV/0!</v>
      </c>
      <c r="BI20" s="567" t="e">
        <f>$Z20/AY$34</f>
        <v>#DIV/0!</v>
      </c>
      <c r="BJ20" s="499" t="e">
        <f>$Z26/BA$34</f>
        <v>#DIV/0!</v>
      </c>
      <c r="BK20" s="556" t="e">
        <f>$Z32/BC$34</f>
        <v>#DIV/0!</v>
      </c>
      <c r="BL20" s="499" t="e">
        <f>$Z38/BE$34</f>
        <v>#DIV/0!</v>
      </c>
    </row>
    <row r="21" spans="1:67" ht="8.5" customHeight="1" x14ac:dyDescent="0.35">
      <c r="A21" s="528"/>
      <c r="B21" s="2"/>
      <c r="C21" s="960"/>
      <c r="D21" s="39"/>
      <c r="E21" s="438"/>
      <c r="F21" s="444"/>
      <c r="G21" s="15"/>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12"/>
      <c r="AL21" s="703"/>
      <c r="AM21" s="444"/>
      <c r="AN21" s="444"/>
      <c r="AO21" s="12"/>
      <c r="AP21" s="12"/>
      <c r="AQ21" t="s">
        <v>421</v>
      </c>
      <c r="AR21" t="s">
        <v>400</v>
      </c>
      <c r="AS21" s="507" t="e">
        <f>AS20/$AS$7</f>
        <v>#DIV/0!</v>
      </c>
      <c r="AT21" s="505" t="s">
        <v>422</v>
      </c>
      <c r="AU21" s="506">
        <f>SUM(H99,K99,N99,Q99,T99,W99,Z99,AC99,AF99,AI99,AM99)</f>
        <v>0</v>
      </c>
      <c r="AV21" s="505" t="s">
        <v>423</v>
      </c>
      <c r="AW21" s="505">
        <v>0</v>
      </c>
      <c r="AX21" s="505" t="str">
        <f>AR74</f>
        <v xml:space="preserve">Sum of meeting costs exp </v>
      </c>
      <c r="AY21" s="555">
        <f>AS74</f>
        <v>0</v>
      </c>
      <c r="AZ21" s="505" t="str">
        <f>AR76</f>
        <v xml:space="preserve">Sum of meeting costs exp </v>
      </c>
      <c r="BA21" s="555">
        <f>AS76</f>
        <v>0</v>
      </c>
      <c r="BB21" s="505" t="str">
        <f>AR78</f>
        <v xml:space="preserve">Sum of meeting costs exp </v>
      </c>
      <c r="BC21" s="555">
        <f>AS78</f>
        <v>0</v>
      </c>
      <c r="BD21" s="505" t="str">
        <f>AR80</f>
        <v xml:space="preserve">Sum of meeting costs exp </v>
      </c>
      <c r="BE21" s="555">
        <f>AS80</f>
        <v>0</v>
      </c>
      <c r="BF21"/>
      <c r="BG21" s="499" t="s">
        <v>424</v>
      </c>
      <c r="BH21" s="499" t="e">
        <f>$AC14/AW$35</f>
        <v>#DIV/0!</v>
      </c>
      <c r="BI21" s="567" t="e">
        <f>$AC20/AY$35</f>
        <v>#DIV/0!</v>
      </c>
      <c r="BJ21" s="499" t="e">
        <f>$AC26/BA$35</f>
        <v>#DIV/0!</v>
      </c>
      <c r="BK21" s="556" t="e">
        <f>$AC32/BC$35</f>
        <v>#DIV/0!</v>
      </c>
      <c r="BL21" s="499" t="e">
        <f>$AC38/BE$35</f>
        <v>#DIV/0!</v>
      </c>
    </row>
    <row r="22" spans="1:67" ht="15.65" customHeight="1" x14ac:dyDescent="0.35">
      <c r="A22" s="528"/>
      <c r="B22" s="2"/>
      <c r="C22" s="960"/>
      <c r="D22" s="39"/>
      <c r="E22" s="438"/>
      <c r="F22" s="444"/>
      <c r="G22" s="15"/>
      <c r="H22" s="655"/>
      <c r="I22" s="55"/>
      <c r="J22" s="431" t="s">
        <v>425</v>
      </c>
      <c r="K22" s="655"/>
      <c r="L22" s="55"/>
      <c r="M22" s="431" t="s">
        <v>425</v>
      </c>
      <c r="N22" s="655"/>
      <c r="O22" s="55"/>
      <c r="P22" s="431" t="s">
        <v>425</v>
      </c>
      <c r="Q22" s="655"/>
      <c r="R22" s="55"/>
      <c r="S22" s="431" t="s">
        <v>425</v>
      </c>
      <c r="T22" s="655"/>
      <c r="U22" s="55"/>
      <c r="V22" s="431" t="s">
        <v>425</v>
      </c>
      <c r="W22" s="655"/>
      <c r="X22" s="55"/>
      <c r="Y22" s="431" t="s">
        <v>425</v>
      </c>
      <c r="Z22" s="655"/>
      <c r="AA22" s="55"/>
      <c r="AB22" s="431" t="s">
        <v>425</v>
      </c>
      <c r="AC22" s="655"/>
      <c r="AD22" s="55"/>
      <c r="AE22" s="431" t="s">
        <v>425</v>
      </c>
      <c r="AF22" s="655"/>
      <c r="AG22" s="55"/>
      <c r="AH22" s="431" t="s">
        <v>425</v>
      </c>
      <c r="AI22" s="655"/>
      <c r="AJ22" s="55"/>
      <c r="AK22" s="431" t="s">
        <v>425</v>
      </c>
      <c r="AL22" s="703">
        <f t="shared" si="0"/>
        <v>0</v>
      </c>
      <c r="AM22" s="655"/>
      <c r="AN22" s="491"/>
      <c r="AO22" s="431" t="s">
        <v>425</v>
      </c>
      <c r="AP22" s="431"/>
      <c r="AQ22" s="507">
        <f>AM151/AS8</f>
        <v>0</v>
      </c>
      <c r="AR22" t="s">
        <v>403</v>
      </c>
      <c r="AS22" t="e">
        <f>SUM(AI22,AF22,AC22,Z22,W22,T22,Q22,N22,K22,H22)/$AS$7</f>
        <v>#DIV/0!</v>
      </c>
      <c r="AT22" s="505"/>
      <c r="AU22" s="505"/>
      <c r="AV22" s="505" t="s">
        <v>426</v>
      </c>
      <c r="AW22" s="505">
        <v>0</v>
      </c>
      <c r="AX22" s="505" t="str">
        <f>AR75</f>
        <v xml:space="preserve">yearly average of meeting costs </v>
      </c>
      <c r="AY22" s="555">
        <f>AS75</f>
        <v>0</v>
      </c>
      <c r="AZ22" s="505" t="str">
        <f>AR77</f>
        <v xml:space="preserve">yearly average of meeting costs </v>
      </c>
      <c r="BA22" s="555">
        <f>AS77</f>
        <v>0</v>
      </c>
      <c r="BB22" s="505" t="str">
        <f>AR79</f>
        <v xml:space="preserve">yearly average of meeting costs </v>
      </c>
      <c r="BC22" s="555">
        <f>AS79</f>
        <v>0</v>
      </c>
      <c r="BD22" s="505" t="str">
        <f>AR83</f>
        <v xml:space="preserve">yearly average of meeting costs </v>
      </c>
      <c r="BE22" s="555">
        <f>AS83</f>
        <v>0</v>
      </c>
      <c r="BF22"/>
      <c r="BG22" s="499" t="s">
        <v>427</v>
      </c>
      <c r="BH22" s="499" t="e">
        <f>$AF14/AW$36</f>
        <v>#DIV/0!</v>
      </c>
      <c r="BI22" s="567" t="e">
        <f>$AF20/AY$36</f>
        <v>#DIV/0!</v>
      </c>
      <c r="BJ22" s="499" t="e">
        <f>$AF26/BA$36</f>
        <v>#DIV/0!</v>
      </c>
      <c r="BK22" s="556" t="e">
        <f>$AF32/BC$36</f>
        <v>#DIV/0!</v>
      </c>
      <c r="BL22" s="499" t="e">
        <f>$AF38/BE$36</f>
        <v>#DIV/0!</v>
      </c>
    </row>
    <row r="23" spans="1:67" ht="8.5" customHeight="1" x14ac:dyDescent="0.35">
      <c r="A23" s="528"/>
      <c r="B23" s="2"/>
      <c r="C23" s="960"/>
      <c r="D23" s="39"/>
      <c r="E23" s="438"/>
      <c r="F23" s="453"/>
      <c r="G23" s="15"/>
      <c r="H23" s="354"/>
      <c r="I23" s="68"/>
      <c r="J23" s="69"/>
      <c r="K23" s="354"/>
      <c r="L23" s="68"/>
      <c r="M23" s="12"/>
      <c r="N23" s="430"/>
      <c r="O23" s="55"/>
      <c r="P23" s="12"/>
      <c r="Q23" s="354"/>
      <c r="R23" s="68"/>
      <c r="S23" s="69"/>
      <c r="T23" s="354"/>
      <c r="U23" s="68"/>
      <c r="V23" s="12"/>
      <c r="W23" s="430"/>
      <c r="X23" s="55"/>
      <c r="Y23" s="12"/>
      <c r="Z23" s="354"/>
      <c r="AA23" s="68"/>
      <c r="AB23" s="69"/>
      <c r="AC23" s="354"/>
      <c r="AD23" s="68"/>
      <c r="AE23" s="12"/>
      <c r="AF23" s="430"/>
      <c r="AG23" s="55"/>
      <c r="AH23" s="12"/>
      <c r="AI23" s="430"/>
      <c r="AJ23" s="55"/>
      <c r="AK23" s="12"/>
      <c r="AL23" s="703"/>
      <c r="AM23" s="430"/>
      <c r="AN23" s="491"/>
      <c r="AO23" s="12"/>
      <c r="AP23" s="12"/>
      <c r="AQ23" t="s">
        <v>428</v>
      </c>
      <c r="AR23" t="s">
        <v>408</v>
      </c>
      <c r="AS23" t="e">
        <f>AS24/$AS$7</f>
        <v>#DIV/0!</v>
      </c>
      <c r="AT23" s="505"/>
      <c r="AU23" s="505"/>
      <c r="AV23" s="505" t="s">
        <v>429</v>
      </c>
      <c r="AW23" s="505">
        <v>0</v>
      </c>
      <c r="AX23" s="505" t="str">
        <f>AR110</f>
        <v xml:space="preserve">Sum of p-days unpaid labour </v>
      </c>
      <c r="AY23" s="555">
        <f>AS110</f>
        <v>0</v>
      </c>
      <c r="AZ23" s="505" t="str">
        <f>AR93</f>
        <v xml:space="preserve">Sum of compensation exp </v>
      </c>
      <c r="BA23" s="555">
        <f>AS93</f>
        <v>0</v>
      </c>
      <c r="BB23" s="505" t="str">
        <f>AR95</f>
        <v xml:space="preserve">Sum of compensation exp </v>
      </c>
      <c r="BC23" s="555">
        <f>AS95</f>
        <v>0</v>
      </c>
      <c r="BD23" s="505" t="str">
        <f>AR97</f>
        <v xml:space="preserve">Sum of compensation exp </v>
      </c>
      <c r="BE23" s="555">
        <f>AS97</f>
        <v>0</v>
      </c>
      <c r="BF23"/>
      <c r="BG23" s="499" t="s">
        <v>430</v>
      </c>
      <c r="BH23" s="499" t="e">
        <f>$AI14/AW$37</f>
        <v>#DIV/0!</v>
      </c>
      <c r="BI23" s="567" t="e">
        <f>$AI20/AY$37</f>
        <v>#DIV/0!</v>
      </c>
      <c r="BJ23" s="499" t="e">
        <f>$AI26/BA$37</f>
        <v>#DIV/0!</v>
      </c>
      <c r="BK23" s="556" t="e">
        <f>$AI32/BC$37</f>
        <v>#DIV/0!</v>
      </c>
      <c r="BL23" s="499" t="e">
        <f>$AI38/BE$37</f>
        <v>#DIV/0!</v>
      </c>
    </row>
    <row r="24" spans="1:67" ht="15.65" customHeight="1" x14ac:dyDescent="0.35">
      <c r="A24" s="528"/>
      <c r="B24" s="2"/>
      <c r="C24" s="960"/>
      <c r="D24" s="39"/>
      <c r="E24" s="438"/>
      <c r="F24" s="453"/>
      <c r="G24" s="15"/>
      <c r="H24" s="655"/>
      <c r="I24" s="68"/>
      <c r="J24" s="431" t="s">
        <v>431</v>
      </c>
      <c r="K24" s="655"/>
      <c r="L24" s="68"/>
      <c r="M24" s="431" t="s">
        <v>431</v>
      </c>
      <c r="N24" s="655"/>
      <c r="O24" s="55"/>
      <c r="P24" s="431" t="s">
        <v>431</v>
      </c>
      <c r="Q24" s="655"/>
      <c r="R24" s="68"/>
      <c r="S24" s="431" t="s">
        <v>431</v>
      </c>
      <c r="T24" s="655"/>
      <c r="U24" s="68"/>
      <c r="V24" s="431" t="s">
        <v>431</v>
      </c>
      <c r="W24" s="655"/>
      <c r="X24" s="55"/>
      <c r="Y24" s="431" t="s">
        <v>431</v>
      </c>
      <c r="Z24" s="655"/>
      <c r="AA24" s="68"/>
      <c r="AB24" s="431" t="s">
        <v>431</v>
      </c>
      <c r="AC24" s="655"/>
      <c r="AD24" s="68"/>
      <c r="AE24" s="431" t="s">
        <v>431</v>
      </c>
      <c r="AF24" s="655"/>
      <c r="AG24" s="55"/>
      <c r="AH24" s="431" t="s">
        <v>431</v>
      </c>
      <c r="AI24" s="655"/>
      <c r="AJ24" s="55"/>
      <c r="AK24" s="431" t="s">
        <v>431</v>
      </c>
      <c r="AL24" s="703">
        <f t="shared" si="0"/>
        <v>0</v>
      </c>
      <c r="AM24" s="655"/>
      <c r="AN24" s="491"/>
      <c r="AO24" s="431" t="s">
        <v>431</v>
      </c>
      <c r="AP24" s="431"/>
      <c r="AQ24" s="507">
        <f>AM158/AS8</f>
        <v>0</v>
      </c>
      <c r="AR24" t="s">
        <v>411</v>
      </c>
      <c r="AS24">
        <f>SUM(AI24,AF24,AC24,Z24,W24,T24,Q24,N24,K24,H24)</f>
        <v>0</v>
      </c>
      <c r="AT24" s="505"/>
      <c r="AU24" s="505"/>
      <c r="AV24" s="505" t="s">
        <v>432</v>
      </c>
      <c r="AW24" s="505">
        <v>0</v>
      </c>
      <c r="AX24" s="505" t="str">
        <f>AR92</f>
        <v xml:space="preserve">yearly average of compensation </v>
      </c>
      <c r="AY24" s="555">
        <f>AS92</f>
        <v>0</v>
      </c>
      <c r="AZ24" s="505" t="str">
        <f>AR94</f>
        <v xml:space="preserve">yearly average of compensation </v>
      </c>
      <c r="BA24" s="555">
        <f>AS94</f>
        <v>0</v>
      </c>
      <c r="BB24" s="505" t="str">
        <f>AR96</f>
        <v xml:space="preserve">yearly average of compensation </v>
      </c>
      <c r="BC24" s="555">
        <f>AS96</f>
        <v>0</v>
      </c>
      <c r="BD24" s="505" t="str">
        <f>AR100</f>
        <v xml:space="preserve">yearly average of compensation </v>
      </c>
      <c r="BE24" s="555">
        <f>AS100</f>
        <v>0</v>
      </c>
      <c r="BF24"/>
    </row>
    <row r="25" spans="1:67" ht="8.5" customHeight="1" x14ac:dyDescent="0.35">
      <c r="A25" s="528"/>
      <c r="B25" s="2"/>
      <c r="C25" s="960"/>
      <c r="D25" s="39"/>
      <c r="E25" s="438"/>
      <c r="F25" s="453"/>
      <c r="G25" s="15"/>
      <c r="H25" s="354"/>
      <c r="I25" s="68"/>
      <c r="J25" s="861"/>
      <c r="K25" s="354"/>
      <c r="L25" s="68"/>
      <c r="M25" s="12"/>
      <c r="N25" s="354"/>
      <c r="O25" s="68"/>
      <c r="P25" s="12"/>
      <c r="Q25" s="354"/>
      <c r="R25" s="68"/>
      <c r="S25" s="861"/>
      <c r="T25" s="354"/>
      <c r="U25" s="68"/>
      <c r="V25" s="12"/>
      <c r="W25" s="354"/>
      <c r="X25" s="68"/>
      <c r="Y25" s="12"/>
      <c r="Z25" s="354"/>
      <c r="AA25" s="68"/>
      <c r="AB25" s="861"/>
      <c r="AC25" s="354"/>
      <c r="AD25" s="68"/>
      <c r="AE25" s="12"/>
      <c r="AF25" s="354"/>
      <c r="AG25" s="68"/>
      <c r="AH25" s="12"/>
      <c r="AI25" s="354"/>
      <c r="AJ25" s="68"/>
      <c r="AK25" s="12"/>
      <c r="AL25" s="703"/>
      <c r="AM25" s="490"/>
      <c r="AN25" s="36"/>
      <c r="AO25" s="12"/>
      <c r="AP25" s="12"/>
      <c r="AQ25" t="s">
        <v>433</v>
      </c>
      <c r="AR25"/>
      <c r="AS25">
        <f>SUM(AI25,AF25,AC25,Z25,W25,T25,Q25,N25,K25,H25)</f>
        <v>0</v>
      </c>
      <c r="AT25" s="505"/>
      <c r="AU25" s="505"/>
      <c r="AV25" s="505" t="s">
        <v>434</v>
      </c>
      <c r="AW25" s="505">
        <f>SUM(AS25,AJ25,AG25,AD25,AA25,X25,U25,R25,O25,L25)</f>
        <v>0</v>
      </c>
      <c r="AX25" s="505" t="str">
        <f t="shared" ref="AX25:AY26" si="1">AR110</f>
        <v xml:space="preserve">Sum of p-days unpaid labour </v>
      </c>
      <c r="AY25" s="555">
        <f t="shared" si="1"/>
        <v>0</v>
      </c>
      <c r="AZ25" s="505" t="str">
        <f>AR114</f>
        <v xml:space="preserve">Sum of p-days unpaid labour </v>
      </c>
      <c r="BA25" s="555">
        <f>AS114</f>
        <v>0</v>
      </c>
      <c r="BB25" s="505" t="str">
        <f t="shared" ref="BB25:BC26" si="2">AR118</f>
        <v xml:space="preserve">Sum of p-days unpaid labour </v>
      </c>
      <c r="BC25" s="555">
        <f t="shared" si="2"/>
        <v>0</v>
      </c>
      <c r="BD25" s="505" t="str">
        <f t="shared" ref="BD25:BE26" si="3">AR122</f>
        <v xml:space="preserve">Sum of p-days unpaid labour </v>
      </c>
      <c r="BE25" s="555">
        <f t="shared" si="3"/>
        <v>0</v>
      </c>
      <c r="BF25"/>
      <c r="BG25" s="499" t="s">
        <v>435</v>
      </c>
      <c r="BH25" s="499" t="e">
        <f>$H55/AW$28</f>
        <v>#DIV/0!</v>
      </c>
      <c r="BI25" s="567" t="e">
        <f>$H57/AY$28</f>
        <v>#DIV/0!</v>
      </c>
      <c r="BJ25" s="499" t="e">
        <f>$H59/BA$28</f>
        <v>#DIV/0!</v>
      </c>
      <c r="BK25" s="556" t="e">
        <f>$H61/BC$28</f>
        <v>#DIV/0!</v>
      </c>
      <c r="BL25" s="499" t="e">
        <f>$H63/BE$28</f>
        <v>#DIV/0!</v>
      </c>
    </row>
    <row r="26" spans="1:67" ht="15.65" customHeight="1" x14ac:dyDescent="0.35">
      <c r="A26" s="720"/>
      <c r="B26" s="4"/>
      <c r="C26" s="960"/>
      <c r="D26" s="39"/>
      <c r="E26" s="439" t="s">
        <v>386</v>
      </c>
      <c r="F26" s="444">
        <f>General!E102</f>
        <v>0</v>
      </c>
      <c r="G26" s="15"/>
      <c r="H26" s="357"/>
      <c r="I26" s="55"/>
      <c r="J26" s="12" t="str">
        <f>$H$8</f>
        <v>---</v>
      </c>
      <c r="K26" s="357"/>
      <c r="L26" s="55"/>
      <c r="M26" s="12" t="str">
        <f>$H$8</f>
        <v>---</v>
      </c>
      <c r="N26" s="357"/>
      <c r="O26" s="55"/>
      <c r="P26" s="12" t="str">
        <f>$H$8</f>
        <v>---</v>
      </c>
      <c r="Q26" s="357"/>
      <c r="R26" s="55"/>
      <c r="S26" s="12" t="str">
        <f>$H$8</f>
        <v>---</v>
      </c>
      <c r="T26" s="357"/>
      <c r="U26" s="55"/>
      <c r="V26" s="12" t="str">
        <f>$H$8</f>
        <v>---</v>
      </c>
      <c r="W26" s="357"/>
      <c r="X26" s="55"/>
      <c r="Y26" s="12" t="str">
        <f>$H$8</f>
        <v>---</v>
      </c>
      <c r="Z26" s="357"/>
      <c r="AA26" s="55"/>
      <c r="AB26" s="12" t="str">
        <f>$H$8</f>
        <v>---</v>
      </c>
      <c r="AC26" s="357"/>
      <c r="AD26" s="55"/>
      <c r="AE26" s="12" t="str">
        <f>$H$8</f>
        <v>---</v>
      </c>
      <c r="AF26" s="357"/>
      <c r="AG26" s="55"/>
      <c r="AH26" s="12" t="str">
        <f>$H$8</f>
        <v>---</v>
      </c>
      <c r="AI26" s="357"/>
      <c r="AJ26" s="55"/>
      <c r="AK26" s="12" t="str">
        <f>$H$8</f>
        <v>---</v>
      </c>
      <c r="AL26" s="703">
        <f t="shared" si="0"/>
        <v>0</v>
      </c>
      <c r="AM26" s="357"/>
      <c r="AN26" s="491"/>
      <c r="AO26" s="12" t="str">
        <f>$H$8</f>
        <v>---</v>
      </c>
      <c r="AP26" s="12"/>
      <c r="AQ26" s="507">
        <f>SUM(AM135,AM137,AM139,AM141,AM143,AM145)/AS8</f>
        <v>0</v>
      </c>
      <c r="AR26" t="s">
        <v>395</v>
      </c>
      <c r="AS26">
        <f>SUM(AI26,AF26,AC26,Z26,W26,T26,Q26,N26,K26,H26)</f>
        <v>0</v>
      </c>
      <c r="AT26" s="505"/>
      <c r="AU26" s="505"/>
      <c r="AV26" s="505" t="s">
        <v>436</v>
      </c>
      <c r="AW26" s="505" t="e">
        <f>AW25/$AS$7</f>
        <v>#DIV/0!</v>
      </c>
      <c r="AX26" s="505" t="str">
        <f t="shared" si="1"/>
        <v xml:space="preserve">yearly average p-days unpaid labour </v>
      </c>
      <c r="AY26" s="555">
        <f t="shared" si="1"/>
        <v>0</v>
      </c>
      <c r="AZ26" s="505">
        <f>AR121</f>
        <v>0</v>
      </c>
      <c r="BA26" s="555">
        <f>AS121</f>
        <v>0</v>
      </c>
      <c r="BB26" s="505" t="str">
        <f t="shared" si="2"/>
        <v xml:space="preserve">yearly average p-days unpaid labour </v>
      </c>
      <c r="BC26" s="555">
        <f t="shared" si="2"/>
        <v>0</v>
      </c>
      <c r="BD26" s="505" t="str">
        <f t="shared" si="3"/>
        <v xml:space="preserve">yearly average p-days unpaid labour </v>
      </c>
      <c r="BE26" s="555">
        <f t="shared" si="3"/>
        <v>0</v>
      </c>
      <c r="BF26"/>
      <c r="BG26" s="499" t="s">
        <v>437</v>
      </c>
      <c r="BH26" s="499" t="e">
        <f>$K55/AW$29</f>
        <v>#DIV/0!</v>
      </c>
      <c r="BI26" s="567" t="e">
        <f>$K57/AY$29</f>
        <v>#DIV/0!</v>
      </c>
      <c r="BJ26" s="499" t="e">
        <f>$K59/BA$29</f>
        <v>#DIV/0!</v>
      </c>
      <c r="BK26" s="556" t="e">
        <f>$K61/BC$29</f>
        <v>#DIV/0!</v>
      </c>
      <c r="BL26" s="499" t="e">
        <f>$K63/BE$29</f>
        <v>#DIV/0!</v>
      </c>
    </row>
    <row r="27" spans="1:67" ht="8.5" customHeight="1" x14ac:dyDescent="0.35">
      <c r="A27" s="720"/>
      <c r="B27" s="4"/>
      <c r="C27" s="960"/>
      <c r="D27" s="39"/>
      <c r="E27" s="439"/>
      <c r="F27" s="444"/>
      <c r="G27" s="15"/>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12"/>
      <c r="AL27" s="703"/>
      <c r="AM27" s="444"/>
      <c r="AN27" s="444"/>
      <c r="AO27" s="12"/>
      <c r="AP27" s="12"/>
      <c r="AR27" t="s">
        <v>400</v>
      </c>
      <c r="AS27" t="e">
        <f>AS26/$AS$7</f>
        <v>#DIV/0!</v>
      </c>
      <c r="AT27" s="505"/>
      <c r="AU27" s="505"/>
      <c r="AV27" s="505" t="s">
        <v>438</v>
      </c>
      <c r="AW27" s="505" t="e">
        <f>SUM(AS27,AJ27,AG27,AD27,AA27,X27,U27,R27,O27,L27)/$AS$7</f>
        <v>#DIV/0!</v>
      </c>
      <c r="AX27" s="505" t="str">
        <f>AR112</f>
        <v xml:space="preserve">yearly average number of unpaid workers </v>
      </c>
      <c r="AY27" s="555">
        <f>AS112</f>
        <v>0</v>
      </c>
      <c r="AZ27" s="505" t="str">
        <f>AR116</f>
        <v xml:space="preserve">yearly average number of unpaid workers </v>
      </c>
      <c r="BA27" s="555">
        <f>AS116</f>
        <v>0</v>
      </c>
      <c r="BB27" s="505" t="str">
        <f>AR120</f>
        <v xml:space="preserve">yearly average number of unpaid workers </v>
      </c>
      <c r="BC27" s="555">
        <f>AS120</f>
        <v>0</v>
      </c>
      <c r="BD27" s="505" t="str">
        <f>AR124</f>
        <v xml:space="preserve">yearly average number of unpaid workers </v>
      </c>
      <c r="BE27" s="555">
        <f>AS124</f>
        <v>0</v>
      </c>
      <c r="BF27"/>
      <c r="BG27" s="499" t="s">
        <v>439</v>
      </c>
      <c r="BH27" s="499" t="e">
        <f>$N55/AW$30</f>
        <v>#DIV/0!</v>
      </c>
      <c r="BI27" s="567" t="e">
        <f>$N57/AY$30</f>
        <v>#DIV/0!</v>
      </c>
      <c r="BJ27" s="499" t="e">
        <f>$N59/BA$30</f>
        <v>#DIV/0!</v>
      </c>
      <c r="BK27" s="556" t="e">
        <f>$N61/BC$30</f>
        <v>#DIV/0!</v>
      </c>
      <c r="BL27" s="499" t="e">
        <f>$N63/BE$30</f>
        <v>#DIV/0!</v>
      </c>
    </row>
    <row r="28" spans="1:67" ht="15.65" customHeight="1" x14ac:dyDescent="0.35">
      <c r="A28" s="720"/>
      <c r="B28" s="4"/>
      <c r="C28" s="960"/>
      <c r="D28" s="39"/>
      <c r="E28" s="439"/>
      <c r="F28" s="444"/>
      <c r="G28" s="15"/>
      <c r="H28" s="655"/>
      <c r="I28" s="55"/>
      <c r="J28" s="431" t="s">
        <v>425</v>
      </c>
      <c r="K28" s="655"/>
      <c r="L28" s="55"/>
      <c r="M28" s="431" t="s">
        <v>425</v>
      </c>
      <c r="N28" s="655"/>
      <c r="O28" s="55"/>
      <c r="P28" s="431" t="s">
        <v>425</v>
      </c>
      <c r="Q28" s="655"/>
      <c r="R28" s="55"/>
      <c r="S28" s="431" t="s">
        <v>425</v>
      </c>
      <c r="T28" s="655"/>
      <c r="U28" s="55"/>
      <c r="V28" s="431" t="s">
        <v>425</v>
      </c>
      <c r="W28" s="655"/>
      <c r="X28" s="55"/>
      <c r="Y28" s="431" t="s">
        <v>425</v>
      </c>
      <c r="Z28" s="655"/>
      <c r="AA28" s="55"/>
      <c r="AB28" s="431" t="s">
        <v>425</v>
      </c>
      <c r="AC28" s="655"/>
      <c r="AD28" s="55"/>
      <c r="AE28" s="431" t="s">
        <v>425</v>
      </c>
      <c r="AF28" s="655"/>
      <c r="AG28" s="55"/>
      <c r="AH28" s="431" t="s">
        <v>425</v>
      </c>
      <c r="AI28" s="655"/>
      <c r="AJ28" s="55"/>
      <c r="AK28" s="431" t="s">
        <v>425</v>
      </c>
      <c r="AL28" s="703">
        <f t="shared" si="0"/>
        <v>0</v>
      </c>
      <c r="AM28" s="655"/>
      <c r="AN28" s="491"/>
      <c r="AO28" s="431" t="s">
        <v>425</v>
      </c>
      <c r="AP28" s="431"/>
      <c r="AR28" t="s">
        <v>403</v>
      </c>
      <c r="AS28" t="e">
        <f>SUM(AI28,AF28,AC28,Z28,W28,T28,Q28,N28,K28,H28)/$AS$7</f>
        <v>#DIV/0!</v>
      </c>
      <c r="AT28" s="505" t="s">
        <v>440</v>
      </c>
      <c r="AU28" s="506">
        <f>H$4-SUM($AW28,$AY28,$BA28,$BC28,$BE28)</f>
        <v>0</v>
      </c>
      <c r="AV28" s="505" t="s">
        <v>441</v>
      </c>
      <c r="AW28" s="506">
        <f>SUM($H$14,$H$55,$H$72,$H$89,$H$135)</f>
        <v>0</v>
      </c>
      <c r="AX28" s="505" t="s">
        <v>441</v>
      </c>
      <c r="AY28" s="555">
        <f>SUM($H$20,$H$57,$H$74,$H$91,$H$137)</f>
        <v>0</v>
      </c>
      <c r="AZ28" s="505" t="s">
        <v>441</v>
      </c>
      <c r="BA28" s="555">
        <f>SUM($H$26,$H$59,$H$76,$H$93,$H$139)</f>
        <v>0</v>
      </c>
      <c r="BB28" s="505" t="s">
        <v>441</v>
      </c>
      <c r="BC28" s="555">
        <f>SUM($H$32,$H$61,$H$78,$H$95,$H$141)</f>
        <v>0</v>
      </c>
      <c r="BD28" s="505" t="s">
        <v>441</v>
      </c>
      <c r="BE28" s="555">
        <f>SUM($H$38,$H$63,$H$80,$H$97,$H$143)</f>
        <v>0</v>
      </c>
      <c r="BF28" s="507"/>
      <c r="BG28" s="499" t="s">
        <v>442</v>
      </c>
      <c r="BH28" s="499" t="e">
        <f>$Q55/AW$31</f>
        <v>#DIV/0!</v>
      </c>
      <c r="BI28" s="567" t="e">
        <f>$Q57/AY$31</f>
        <v>#DIV/0!</v>
      </c>
      <c r="BJ28" s="499" t="e">
        <f>$Q59/BA$31</f>
        <v>#DIV/0!</v>
      </c>
      <c r="BK28" s="556" t="e">
        <f>$Q61/BC$31</f>
        <v>#DIV/0!</v>
      </c>
      <c r="BL28" s="499" t="e">
        <f>$Q63/BE$31</f>
        <v>#DIV/0!</v>
      </c>
    </row>
    <row r="29" spans="1:67" ht="8.5" customHeight="1" x14ac:dyDescent="0.35">
      <c r="A29" s="720"/>
      <c r="B29" s="4"/>
      <c r="C29" s="960"/>
      <c r="D29" s="39"/>
      <c r="E29" s="438"/>
      <c r="F29" s="444"/>
      <c r="G29" s="15"/>
      <c r="H29" s="354"/>
      <c r="I29" s="68"/>
      <c r="J29" s="69"/>
      <c r="K29" s="354"/>
      <c r="L29" s="68"/>
      <c r="M29" s="12"/>
      <c r="N29" s="430"/>
      <c r="O29" s="55"/>
      <c r="P29" s="12"/>
      <c r="Q29" s="354"/>
      <c r="R29" s="68"/>
      <c r="S29" s="69"/>
      <c r="T29" s="354"/>
      <c r="U29" s="68"/>
      <c r="V29" s="12"/>
      <c r="W29" s="430"/>
      <c r="X29" s="55"/>
      <c r="Y29" s="12"/>
      <c r="Z29" s="354"/>
      <c r="AA29" s="68"/>
      <c r="AB29" s="69"/>
      <c r="AC29" s="354"/>
      <c r="AD29" s="68"/>
      <c r="AE29" s="12"/>
      <c r="AF29" s="430"/>
      <c r="AG29" s="55"/>
      <c r="AH29" s="12"/>
      <c r="AI29" s="430"/>
      <c r="AJ29" s="55"/>
      <c r="AK29" s="12"/>
      <c r="AL29" s="703"/>
      <c r="AM29" s="430"/>
      <c r="AN29" s="491"/>
      <c r="AO29" s="12"/>
      <c r="AP29" s="12"/>
      <c r="AR29" t="s">
        <v>408</v>
      </c>
      <c r="AS29" t="e">
        <f>AS30/$AS$7</f>
        <v>#DIV/0!</v>
      </c>
      <c r="AT29" s="505" t="s">
        <v>443</v>
      </c>
      <c r="AU29" s="506">
        <f>K$4-SUM($AW29,$AY29,$BA29,$BC29,$BE29)</f>
        <v>0</v>
      </c>
      <c r="AV29" s="505" t="s">
        <v>444</v>
      </c>
      <c r="AW29" s="506">
        <f>SUM($K$14,$K$55,$K$72,$K$89,$K$135)</f>
        <v>0</v>
      </c>
      <c r="AX29" s="505" t="s">
        <v>444</v>
      </c>
      <c r="AY29" s="555">
        <f>SUM($K$20,$K$57,$K$74,$K$91,$K$137)</f>
        <v>0</v>
      </c>
      <c r="AZ29" s="505" t="s">
        <v>444</v>
      </c>
      <c r="BA29" s="555">
        <f>SUM($K$26,$K$59,$K$76,$K$93,$K$139)</f>
        <v>0</v>
      </c>
      <c r="BB29" s="505" t="s">
        <v>444</v>
      </c>
      <c r="BC29" s="555">
        <f>SUM($K$32,$K$61,$K$78,$K$95,$K$141)</f>
        <v>0</v>
      </c>
      <c r="BD29" s="505" t="s">
        <v>444</v>
      </c>
      <c r="BE29" s="555">
        <f>SUM($K$38,$K$63,$K$80,$K$97,$K$143)</f>
        <v>0</v>
      </c>
      <c r="BF29"/>
      <c r="BG29" s="499" t="s">
        <v>445</v>
      </c>
      <c r="BH29" s="499" t="e">
        <f>$T55/AW$32</f>
        <v>#DIV/0!</v>
      </c>
      <c r="BI29" s="567" t="e">
        <f>$T57/AY$32</f>
        <v>#DIV/0!</v>
      </c>
      <c r="BJ29" s="499" t="e">
        <f>$T59/BA$32</f>
        <v>#DIV/0!</v>
      </c>
      <c r="BK29" s="556" t="e">
        <f>$T61/BC$32</f>
        <v>#DIV/0!</v>
      </c>
      <c r="BL29" s="499" t="e">
        <f>$T63/BE$32</f>
        <v>#DIV/0!</v>
      </c>
    </row>
    <row r="30" spans="1:67" ht="15.65" customHeight="1" x14ac:dyDescent="0.35">
      <c r="A30" s="720"/>
      <c r="B30" s="4"/>
      <c r="C30" s="960"/>
      <c r="D30" s="39"/>
      <c r="E30" s="438"/>
      <c r="F30" s="444"/>
      <c r="G30" s="15"/>
      <c r="H30" s="655"/>
      <c r="I30" s="68"/>
      <c r="J30" s="432" t="s">
        <v>431</v>
      </c>
      <c r="K30" s="433"/>
      <c r="L30" s="434"/>
      <c r="M30" s="432" t="s">
        <v>431</v>
      </c>
      <c r="N30" s="433"/>
      <c r="O30" s="435"/>
      <c r="P30" s="432" t="s">
        <v>431</v>
      </c>
      <c r="Q30" s="655"/>
      <c r="R30" s="68"/>
      <c r="S30" s="432" t="s">
        <v>431</v>
      </c>
      <c r="T30" s="433"/>
      <c r="U30" s="434"/>
      <c r="V30" s="432" t="s">
        <v>431</v>
      </c>
      <c r="W30" s="433"/>
      <c r="X30" s="435"/>
      <c r="Y30" s="432" t="s">
        <v>431</v>
      </c>
      <c r="Z30" s="655"/>
      <c r="AA30" s="68"/>
      <c r="AB30" s="432" t="s">
        <v>431</v>
      </c>
      <c r="AC30" s="433"/>
      <c r="AD30" s="434"/>
      <c r="AE30" s="432" t="s">
        <v>431</v>
      </c>
      <c r="AF30" s="433"/>
      <c r="AG30" s="435"/>
      <c r="AH30" s="432" t="s">
        <v>431</v>
      </c>
      <c r="AI30" s="433"/>
      <c r="AJ30" s="435"/>
      <c r="AK30" s="432" t="s">
        <v>431</v>
      </c>
      <c r="AL30" s="703">
        <f t="shared" si="0"/>
        <v>0</v>
      </c>
      <c r="AM30" s="433"/>
      <c r="AN30" s="435"/>
      <c r="AO30" s="432" t="s">
        <v>431</v>
      </c>
      <c r="AP30" s="432"/>
      <c r="AR30" t="s">
        <v>411</v>
      </c>
      <c r="AS30">
        <f>SUM(AI30,AF30,AC30,Z30,W30,T30,Q30,N30,K30,H30)</f>
        <v>0</v>
      </c>
      <c r="AT30" s="505" t="s">
        <v>446</v>
      </c>
      <c r="AU30" s="506">
        <f>N$4-SUM($AW30,$AY30,$BA30,$BC30,$BE30)</f>
        <v>0</v>
      </c>
      <c r="AV30" s="505" t="s">
        <v>447</v>
      </c>
      <c r="AW30" s="506">
        <f>SUM($N$14,$N$55,$N$72,$N$89,$N$135)</f>
        <v>0</v>
      </c>
      <c r="AX30" s="505" t="s">
        <v>447</v>
      </c>
      <c r="AY30" s="555">
        <f>SUM($N$20,$N$57,$N$74,$N$91,$N$137)</f>
        <v>0</v>
      </c>
      <c r="AZ30" s="505" t="s">
        <v>447</v>
      </c>
      <c r="BA30" s="555">
        <f>SUM($N$26,$N$59,$N$76,$N$93,$N$139)</f>
        <v>0</v>
      </c>
      <c r="BB30" s="505" t="s">
        <v>447</v>
      </c>
      <c r="BC30" s="555">
        <f>SUM($N$32,$N$61,$N$78,$N$95,$N$141)</f>
        <v>0</v>
      </c>
      <c r="BD30" s="505" t="s">
        <v>447</v>
      </c>
      <c r="BE30" s="555">
        <f>SUM($N$38,$N$63,$N$80,$N$97,$N$143)</f>
        <v>0</v>
      </c>
      <c r="BF30"/>
      <c r="BG30" s="499" t="s">
        <v>448</v>
      </c>
      <c r="BH30" s="499" t="e">
        <f>$W55/AW$33</f>
        <v>#DIV/0!</v>
      </c>
      <c r="BI30" s="567" t="e">
        <f>$W57/AY$33</f>
        <v>#DIV/0!</v>
      </c>
      <c r="BJ30" s="499" t="e">
        <f>$W59/BA$33</f>
        <v>#DIV/0!</v>
      </c>
      <c r="BK30" s="556" t="e">
        <f>$W61/BC$33</f>
        <v>#DIV/0!</v>
      </c>
      <c r="BL30" s="499" t="e">
        <f>$W63/BE$33</f>
        <v>#DIV/0!</v>
      </c>
    </row>
    <row r="31" spans="1:67" ht="8.5" customHeight="1" x14ac:dyDescent="0.35">
      <c r="A31" s="720"/>
      <c r="B31" s="4"/>
      <c r="C31" s="960"/>
      <c r="D31" s="39"/>
      <c r="E31" s="438"/>
      <c r="F31" s="444"/>
      <c r="G31" s="15"/>
      <c r="H31" s="354"/>
      <c r="I31" s="68"/>
      <c r="J31" s="861"/>
      <c r="K31" s="354"/>
      <c r="L31" s="68"/>
      <c r="M31" s="12"/>
      <c r="N31" s="354"/>
      <c r="O31" s="68"/>
      <c r="P31" s="12"/>
      <c r="Q31" s="354"/>
      <c r="R31" s="68"/>
      <c r="S31" s="861"/>
      <c r="T31" s="354"/>
      <c r="U31" s="68"/>
      <c r="V31" s="12"/>
      <c r="W31" s="354"/>
      <c r="X31" s="68"/>
      <c r="Y31" s="12"/>
      <c r="Z31" s="354"/>
      <c r="AA31" s="68"/>
      <c r="AB31" s="861"/>
      <c r="AC31" s="354"/>
      <c r="AD31" s="68"/>
      <c r="AE31" s="12"/>
      <c r="AF31" s="354"/>
      <c r="AG31" s="68"/>
      <c r="AH31" s="12"/>
      <c r="AI31" s="354"/>
      <c r="AJ31" s="68"/>
      <c r="AK31" s="12"/>
      <c r="AL31" s="703"/>
      <c r="AM31" s="490"/>
      <c r="AN31" s="36"/>
      <c r="AO31" s="12"/>
      <c r="AP31" s="12"/>
      <c r="AR31"/>
      <c r="AS31">
        <f>SUM(AI31,AF31,AC31,Z31,W31,T31,Q31,N31,K31,H31)</f>
        <v>0</v>
      </c>
      <c r="AT31" s="505" t="s">
        <v>449</v>
      </c>
      <c r="AU31" s="506">
        <f>Q$4-SUM($AW31,$AY31,$BA31,$BC31,$BE31)</f>
        <v>0</v>
      </c>
      <c r="AV31" s="505" t="s">
        <v>450</v>
      </c>
      <c r="AW31" s="506">
        <f>SUM($Q$14,$Q$55,$Q$72,$Q$89,$Q$135)</f>
        <v>0</v>
      </c>
      <c r="AX31" s="505" t="s">
        <v>450</v>
      </c>
      <c r="AY31" s="555">
        <f>SUM($Q$20,$Q$57,$Q$74,$Q$91,$Q$137)</f>
        <v>0</v>
      </c>
      <c r="AZ31" s="505" t="s">
        <v>450</v>
      </c>
      <c r="BA31" s="555">
        <f>SUM($Q$26,$Q$59,$Q$76,$Q$93,$Q$139)</f>
        <v>0</v>
      </c>
      <c r="BB31" s="505" t="s">
        <v>450</v>
      </c>
      <c r="BC31" s="555">
        <f>SUM($Q$32,$Q$61,$Q$78,$Q$95,$Q$141)</f>
        <v>0</v>
      </c>
      <c r="BD31" s="505" t="s">
        <v>450</v>
      </c>
      <c r="BE31" s="555">
        <f>SUM($Q$38,$Q$63,$Q$80,$Q$97,$Q$143)</f>
        <v>0</v>
      </c>
      <c r="BF31"/>
      <c r="BG31" s="499" t="s">
        <v>451</v>
      </c>
      <c r="BH31" s="499" t="e">
        <f>$Z55/AW$34</f>
        <v>#DIV/0!</v>
      </c>
      <c r="BI31" s="567" t="e">
        <f>$Z57/AY$34</f>
        <v>#DIV/0!</v>
      </c>
      <c r="BJ31" s="499" t="e">
        <f>$Z59/BA$34</f>
        <v>#DIV/0!</v>
      </c>
      <c r="BK31" s="556" t="e">
        <f>$Z61/BC$34</f>
        <v>#DIV/0!</v>
      </c>
      <c r="BL31" s="499" t="e">
        <f>$Z63/BE$34</f>
        <v>#DIV/0!</v>
      </c>
    </row>
    <row r="32" spans="1:67" ht="15.65" customHeight="1" x14ac:dyDescent="0.35">
      <c r="A32" s="720"/>
      <c r="B32" s="4"/>
      <c r="C32" s="960"/>
      <c r="D32" s="39"/>
      <c r="E32" s="438" t="s">
        <v>387</v>
      </c>
      <c r="F32" s="444">
        <f>General!E104</f>
        <v>0</v>
      </c>
      <c r="G32" s="15"/>
      <c r="H32" s="357"/>
      <c r="I32" s="55"/>
      <c r="J32" s="12" t="str">
        <f>$H$8</f>
        <v>---</v>
      </c>
      <c r="K32" s="357"/>
      <c r="L32" s="55"/>
      <c r="M32" s="12" t="str">
        <f>$H$8</f>
        <v>---</v>
      </c>
      <c r="N32" s="357"/>
      <c r="O32" s="55"/>
      <c r="P32" s="12" t="str">
        <f>$H$8</f>
        <v>---</v>
      </c>
      <c r="Q32" s="357"/>
      <c r="R32" s="55"/>
      <c r="S32" s="12" t="str">
        <f>$H$8</f>
        <v>---</v>
      </c>
      <c r="T32" s="357"/>
      <c r="U32" s="55"/>
      <c r="V32" s="12" t="str">
        <f>$H$8</f>
        <v>---</v>
      </c>
      <c r="W32" s="357"/>
      <c r="X32" s="55"/>
      <c r="Y32" s="12" t="str">
        <f>$H$8</f>
        <v>---</v>
      </c>
      <c r="Z32" s="357"/>
      <c r="AA32" s="55"/>
      <c r="AB32" s="12" t="str">
        <f>$H$8</f>
        <v>---</v>
      </c>
      <c r="AC32" s="357"/>
      <c r="AD32" s="55"/>
      <c r="AE32" s="12" t="str">
        <f>$H$8</f>
        <v>---</v>
      </c>
      <c r="AF32" s="357"/>
      <c r="AG32" s="55"/>
      <c r="AH32" s="12" t="str">
        <f>$H$8</f>
        <v>---</v>
      </c>
      <c r="AI32" s="357"/>
      <c r="AJ32" s="55"/>
      <c r="AK32" s="12" t="str">
        <f>$H$8</f>
        <v>---</v>
      </c>
      <c r="AL32" s="703">
        <f t="shared" si="0"/>
        <v>0</v>
      </c>
      <c r="AM32" s="357"/>
      <c r="AN32" s="491"/>
      <c r="AO32" s="12" t="str">
        <f>$H$8</f>
        <v>---</v>
      </c>
      <c r="AP32" s="12"/>
      <c r="AR32" t="s">
        <v>395</v>
      </c>
      <c r="AS32">
        <f>SUM(AI32,AF32,AC32,Z32,W32,T32,Q32,N32,K32,H32)</f>
        <v>0</v>
      </c>
      <c r="AT32" s="505" t="s">
        <v>452</v>
      </c>
      <c r="AU32" s="506">
        <f>T$4-SUM($AW32,$AY32,$BA32,$BC32,$BE32)</f>
        <v>0</v>
      </c>
      <c r="AV32" s="505" t="s">
        <v>453</v>
      </c>
      <c r="AW32" s="506">
        <f>SUM($T$14,$T$55,$T$72,$T$89,$T$135)</f>
        <v>0</v>
      </c>
      <c r="AX32" s="505" t="s">
        <v>453</v>
      </c>
      <c r="AY32" s="555">
        <f>SUM($T$20,$T$57,$T$74,$T$91,$T$137)</f>
        <v>0</v>
      </c>
      <c r="AZ32" s="505" t="s">
        <v>453</v>
      </c>
      <c r="BA32" s="555">
        <f>SUM($T$26,$T$59,$T$76,$T$93,$T$139)</f>
        <v>0</v>
      </c>
      <c r="BB32" s="505" t="s">
        <v>453</v>
      </c>
      <c r="BC32" s="555">
        <f>SUM($T$32,$T$61,$T$78,$T$95,$T$141)</f>
        <v>0</v>
      </c>
      <c r="BD32" s="505" t="s">
        <v>453</v>
      </c>
      <c r="BE32" s="555">
        <f>SUM($T$38,$T$63,$T$80,$T$97,$T$143)</f>
        <v>0</v>
      </c>
      <c r="BF32"/>
      <c r="BG32" s="499" t="s">
        <v>454</v>
      </c>
      <c r="BH32" s="499" t="e">
        <f>$AC55/AW$35</f>
        <v>#DIV/0!</v>
      </c>
      <c r="BI32" s="567" t="e">
        <f>$AC57/AY$35</f>
        <v>#DIV/0!</v>
      </c>
      <c r="BJ32" s="499" t="e">
        <f>$AC59/BA$35</f>
        <v>#DIV/0!</v>
      </c>
      <c r="BK32" s="556" t="e">
        <f>$AC61/BC$35</f>
        <v>#DIV/0!</v>
      </c>
      <c r="BL32" s="499" t="e">
        <f>$AC63/BE$35</f>
        <v>#DIV/0!</v>
      </c>
    </row>
    <row r="33" spans="1:67" ht="8.5" customHeight="1" x14ac:dyDescent="0.35">
      <c r="A33" s="720"/>
      <c r="B33" s="4"/>
      <c r="C33" s="960"/>
      <c r="D33" s="39"/>
      <c r="E33" s="438"/>
      <c r="F33" s="444"/>
      <c r="G33" s="15"/>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703"/>
      <c r="AM33" s="444"/>
      <c r="AN33" s="444"/>
      <c r="AO33" s="444"/>
      <c r="AP33" s="444"/>
      <c r="AR33" t="s">
        <v>400</v>
      </c>
      <c r="AS33" t="e">
        <f>AS32/$AS$7</f>
        <v>#DIV/0!</v>
      </c>
      <c r="AT33" s="505" t="s">
        <v>455</v>
      </c>
      <c r="AU33" s="506">
        <f>W$4-SUM($AW33,$AY33,$BA33,$BC33,$BE33)</f>
        <v>0</v>
      </c>
      <c r="AV33" s="505" t="s">
        <v>456</v>
      </c>
      <c r="AW33" s="506">
        <f>SUM($W$14,$W$55,$W$72,$W$89,$W$135)</f>
        <v>0</v>
      </c>
      <c r="AX33" s="505" t="s">
        <v>456</v>
      </c>
      <c r="AY33" s="555">
        <f>SUM($W$20,$W$57,$W$74,$W$91,$W$137)</f>
        <v>0</v>
      </c>
      <c r="AZ33" s="505" t="s">
        <v>456</v>
      </c>
      <c r="BA33" s="555">
        <f>SUM($W$26,$W$59,$W$76,$W$93,$W$139)</f>
        <v>0</v>
      </c>
      <c r="BB33" s="505" t="s">
        <v>456</v>
      </c>
      <c r="BC33" s="555">
        <f>SUM($W$32,$W$61,$W$78,$W$95,$W$141)</f>
        <v>0</v>
      </c>
      <c r="BD33" s="505" t="s">
        <v>456</v>
      </c>
      <c r="BE33" s="555">
        <f>SUM($W$38,$W$63,$W$80,$W$97,$W$143)</f>
        <v>0</v>
      </c>
      <c r="BF33"/>
      <c r="BG33" s="499" t="s">
        <v>457</v>
      </c>
      <c r="BH33" s="499" t="e">
        <f>$AF55/AW$36</f>
        <v>#DIV/0!</v>
      </c>
      <c r="BI33" s="567" t="e">
        <f>$AF57/AY$36</f>
        <v>#DIV/0!</v>
      </c>
      <c r="BJ33" s="499" t="e">
        <f>$AF59/BA$36</f>
        <v>#DIV/0!</v>
      </c>
      <c r="BK33" s="556" t="e">
        <f>$AF61/BC$36</f>
        <v>#DIV/0!</v>
      </c>
      <c r="BL33" s="499" t="e">
        <f>$AF63/BE$36</f>
        <v>#DIV/0!</v>
      </c>
    </row>
    <row r="34" spans="1:67" ht="15.65" customHeight="1" x14ac:dyDescent="0.35">
      <c r="A34" s="720"/>
      <c r="B34" s="4"/>
      <c r="C34" s="960"/>
      <c r="D34" s="39"/>
      <c r="E34" s="438"/>
      <c r="F34" s="444"/>
      <c r="G34" s="15"/>
      <c r="H34" s="655"/>
      <c r="I34" s="55"/>
      <c r="J34" s="431" t="s">
        <v>425</v>
      </c>
      <c r="K34" s="655"/>
      <c r="L34" s="55"/>
      <c r="M34" s="431" t="s">
        <v>425</v>
      </c>
      <c r="N34" s="655"/>
      <c r="O34" s="55"/>
      <c r="P34" s="431" t="s">
        <v>425</v>
      </c>
      <c r="Q34" s="655"/>
      <c r="R34" s="55"/>
      <c r="S34" s="431" t="s">
        <v>425</v>
      </c>
      <c r="T34" s="655"/>
      <c r="U34" s="55"/>
      <c r="V34" s="431" t="s">
        <v>425</v>
      </c>
      <c r="W34" s="655"/>
      <c r="X34" s="55"/>
      <c r="Y34" s="431" t="s">
        <v>425</v>
      </c>
      <c r="Z34" s="655"/>
      <c r="AA34" s="55"/>
      <c r="AB34" s="431" t="s">
        <v>425</v>
      </c>
      <c r="AC34" s="655"/>
      <c r="AD34" s="55"/>
      <c r="AE34" s="431" t="s">
        <v>425</v>
      </c>
      <c r="AF34" s="655"/>
      <c r="AG34" s="55"/>
      <c r="AH34" s="431" t="s">
        <v>425</v>
      </c>
      <c r="AI34" s="655"/>
      <c r="AJ34" s="55"/>
      <c r="AK34" s="431" t="s">
        <v>425</v>
      </c>
      <c r="AL34" s="703">
        <f t="shared" si="0"/>
        <v>0</v>
      </c>
      <c r="AM34" s="655"/>
      <c r="AN34" s="491"/>
      <c r="AO34" s="431" t="s">
        <v>425</v>
      </c>
      <c r="AP34" s="431"/>
      <c r="AR34" t="s">
        <v>403</v>
      </c>
      <c r="AS34" t="e">
        <f>SUM(AI34,AF34,AC34,Z34,W34,T34,Q34,N34,K34,H34)/$AS$7</f>
        <v>#DIV/0!</v>
      </c>
      <c r="AT34" s="505" t="s">
        <v>458</v>
      </c>
      <c r="AU34" s="506">
        <f>Z$4-SUM($AW34,$AY34,$BA34,$BC34,$BE34)</f>
        <v>0</v>
      </c>
      <c r="AV34" s="505" t="s">
        <v>459</v>
      </c>
      <c r="AW34" s="506">
        <f>SUM($Z$14,$Z$55,$Z$72,$Z$89,$Z$135)</f>
        <v>0</v>
      </c>
      <c r="AX34" s="505" t="s">
        <v>459</v>
      </c>
      <c r="AY34" s="555">
        <f>SUM($Z$20,$Z$57,$Z$74,$Z$91,$Z$137)</f>
        <v>0</v>
      </c>
      <c r="AZ34" s="505" t="s">
        <v>459</v>
      </c>
      <c r="BA34" s="555">
        <f>SUM($Z$26,$Z$59,$Z$76,$Z$93,$Z$139)</f>
        <v>0</v>
      </c>
      <c r="BB34" s="505" t="s">
        <v>459</v>
      </c>
      <c r="BC34" s="555">
        <f>SUM($Z$32,$Z$61,$Z$78,$Z$95,$Z$141)</f>
        <v>0</v>
      </c>
      <c r="BD34" s="505" t="s">
        <v>459</v>
      </c>
      <c r="BE34" s="555">
        <f>SUM($Z$38,$Z$63,$Z$80,$Z$97,$Z$143)</f>
        <v>0</v>
      </c>
      <c r="BF34"/>
      <c r="BG34" s="499" t="s">
        <v>460</v>
      </c>
      <c r="BH34" s="499" t="e">
        <f>$AI55/AW$37</f>
        <v>#DIV/0!</v>
      </c>
      <c r="BI34" s="567" t="e">
        <f>$AI57/AY$37</f>
        <v>#DIV/0!</v>
      </c>
      <c r="BJ34" s="532" t="e">
        <f>$AI59/BA$37</f>
        <v>#DIV/0!</v>
      </c>
      <c r="BK34" s="556" t="e">
        <f>$AI61/BC$37</f>
        <v>#DIV/0!</v>
      </c>
      <c r="BL34" s="499" t="e">
        <f>$AI63/BE$37</f>
        <v>#DIV/0!</v>
      </c>
    </row>
    <row r="35" spans="1:67" ht="8.5" customHeight="1" x14ac:dyDescent="0.35">
      <c r="A35" s="720"/>
      <c r="B35" s="4"/>
      <c r="C35" s="960"/>
      <c r="D35" s="39"/>
      <c r="E35" s="438"/>
      <c r="F35" s="444"/>
      <c r="G35" s="15"/>
      <c r="H35" s="354"/>
      <c r="I35" s="68"/>
      <c r="J35" s="69"/>
      <c r="K35" s="354"/>
      <c r="L35" s="68"/>
      <c r="M35" s="12"/>
      <c r="N35" s="430"/>
      <c r="O35" s="55"/>
      <c r="P35" s="12"/>
      <c r="Q35" s="354"/>
      <c r="R35" s="68"/>
      <c r="S35" s="69"/>
      <c r="T35" s="354"/>
      <c r="U35" s="68"/>
      <c r="V35" s="12"/>
      <c r="W35" s="430"/>
      <c r="X35" s="55"/>
      <c r="Y35" s="12"/>
      <c r="Z35" s="354"/>
      <c r="AA35" s="68"/>
      <c r="AB35" s="69"/>
      <c r="AC35" s="354"/>
      <c r="AD35" s="68"/>
      <c r="AE35" s="12"/>
      <c r="AF35" s="430"/>
      <c r="AG35" s="55"/>
      <c r="AH35" s="12"/>
      <c r="AI35" s="430"/>
      <c r="AJ35" s="55"/>
      <c r="AK35" s="12"/>
      <c r="AL35" s="703"/>
      <c r="AM35" s="430"/>
      <c r="AN35" s="491"/>
      <c r="AO35" s="12"/>
      <c r="AP35" s="12"/>
      <c r="AR35" t="s">
        <v>408</v>
      </c>
      <c r="AS35" t="e">
        <f>AS36/$AS$7</f>
        <v>#DIV/0!</v>
      </c>
      <c r="AT35" s="505" t="s">
        <v>461</v>
      </c>
      <c r="AU35" s="506">
        <f>AC$4-SUM($AW35,$AY35,$BA35,$BC35,$BE35)</f>
        <v>0</v>
      </c>
      <c r="AV35" s="505" t="s">
        <v>462</v>
      </c>
      <c r="AW35" s="506">
        <f>SUM($AC$14,$AC$55,$AC$72,$AC$89,$AC$135)</f>
        <v>0</v>
      </c>
      <c r="AX35" s="505" t="s">
        <v>462</v>
      </c>
      <c r="AY35" s="555">
        <f>SUM($AC$20,$AC$57,$AC$74,$AC$91,$AC$137)</f>
        <v>0</v>
      </c>
      <c r="AZ35" s="505" t="s">
        <v>462</v>
      </c>
      <c r="BA35" s="555">
        <f>SUM($AC$26,$AC$59,$AC$76,$AC$93,$AC$139)</f>
        <v>0</v>
      </c>
      <c r="BB35" s="505" t="s">
        <v>462</v>
      </c>
      <c r="BC35" s="555">
        <f>SUM($AC$32,$AC$61,$AC$78,$AC$95,$AC$141)</f>
        <v>0</v>
      </c>
      <c r="BD35" s="505" t="s">
        <v>462</v>
      </c>
      <c r="BE35" s="555">
        <f>SUM($AC$38,$AC$63,$AC$80,$AC$97,$AC$143)</f>
        <v>0</v>
      </c>
      <c r="BF35"/>
    </row>
    <row r="36" spans="1:67" ht="15.65" customHeight="1" x14ac:dyDescent="0.35">
      <c r="A36" s="720"/>
      <c r="B36" s="4"/>
      <c r="C36" s="960"/>
      <c r="D36" s="39"/>
      <c r="E36" s="438"/>
      <c r="F36" s="444"/>
      <c r="G36" s="15"/>
      <c r="H36" s="655"/>
      <c r="I36" s="68"/>
      <c r="J36" s="432" t="s">
        <v>431</v>
      </c>
      <c r="K36" s="433"/>
      <c r="L36" s="434"/>
      <c r="M36" s="432" t="s">
        <v>431</v>
      </c>
      <c r="N36" s="433"/>
      <c r="O36" s="435"/>
      <c r="P36" s="432" t="s">
        <v>431</v>
      </c>
      <c r="Q36" s="655"/>
      <c r="R36" s="68"/>
      <c r="S36" s="432" t="s">
        <v>431</v>
      </c>
      <c r="T36" s="433"/>
      <c r="U36" s="434"/>
      <c r="V36" s="432" t="s">
        <v>431</v>
      </c>
      <c r="W36" s="433"/>
      <c r="X36" s="435"/>
      <c r="Y36" s="432" t="s">
        <v>431</v>
      </c>
      <c r="Z36" s="655"/>
      <c r="AA36" s="68"/>
      <c r="AB36" s="432" t="s">
        <v>431</v>
      </c>
      <c r="AC36" s="433"/>
      <c r="AD36" s="434"/>
      <c r="AE36" s="432" t="s">
        <v>431</v>
      </c>
      <c r="AF36" s="433"/>
      <c r="AG36" s="435"/>
      <c r="AH36" s="432" t="s">
        <v>431</v>
      </c>
      <c r="AI36" s="433"/>
      <c r="AJ36" s="435"/>
      <c r="AK36" s="432" t="s">
        <v>431</v>
      </c>
      <c r="AL36" s="703">
        <f t="shared" si="0"/>
        <v>0</v>
      </c>
      <c r="AM36" s="433"/>
      <c r="AN36" s="435"/>
      <c r="AO36" s="432" t="s">
        <v>431</v>
      </c>
      <c r="AP36" s="432"/>
      <c r="AR36" t="s">
        <v>411</v>
      </c>
      <c r="AS36">
        <f>SUM(AI36,AF36,AC36,Z36,W36,T36,Q36,N36,K36,H36)</f>
        <v>0</v>
      </c>
      <c r="AT36" s="505" t="s">
        <v>463</v>
      </c>
      <c r="AU36" s="506">
        <f>AF$4-SUM($AW36,$AY36,$BA36,$BC36,$BE36)</f>
        <v>0</v>
      </c>
      <c r="AV36" s="505" t="s">
        <v>464</v>
      </c>
      <c r="AW36" s="506">
        <f>SUM($AF$14,$AF$55,$AF$72,$AF$89,$AF$135)</f>
        <v>0</v>
      </c>
      <c r="AX36" s="505" t="s">
        <v>464</v>
      </c>
      <c r="AY36" s="555">
        <f>SUM($AF$20,$AF$57,$AF$74,$AF$91,$AF$137)</f>
        <v>0</v>
      </c>
      <c r="AZ36" s="505" t="s">
        <v>464</v>
      </c>
      <c r="BA36" s="555">
        <f>SUM($AF$26,$AF$59,$AF$76,$AF$93,$AF$139)</f>
        <v>0</v>
      </c>
      <c r="BB36" s="505" t="s">
        <v>464</v>
      </c>
      <c r="BC36" s="555">
        <f>SUM($AF$32,$AF$61,$AF$78,$AF$95,$AF$141)</f>
        <v>0</v>
      </c>
      <c r="BD36" s="505" t="s">
        <v>464</v>
      </c>
      <c r="BE36" s="555">
        <f>SUM($AF$38,$AF$63,$AF$80,$AF$97,$AF$143)</f>
        <v>0</v>
      </c>
      <c r="BF36"/>
      <c r="BG36" s="533" t="s">
        <v>465</v>
      </c>
      <c r="BH36" s="499" t="e">
        <f>$H72/AW$28</f>
        <v>#DIV/0!</v>
      </c>
      <c r="BI36" s="567" t="e">
        <f>$H74/AY$28</f>
        <v>#DIV/0!</v>
      </c>
      <c r="BJ36" s="499" t="e">
        <f>$H76/BA$28</f>
        <v>#DIV/0!</v>
      </c>
      <c r="BK36" s="556" t="e">
        <f>$H78/BC$28</f>
        <v>#DIV/0!</v>
      </c>
      <c r="BL36" s="499" t="e">
        <f>$H80/BE$28</f>
        <v>#DIV/0!</v>
      </c>
    </row>
    <row r="37" spans="1:67" ht="8.5" customHeight="1" x14ac:dyDescent="0.35">
      <c r="A37" s="720"/>
      <c r="B37" s="4"/>
      <c r="C37" s="960"/>
      <c r="D37" s="39"/>
      <c r="E37" s="438"/>
      <c r="F37" s="444"/>
      <c r="G37" s="15"/>
      <c r="H37" s="354"/>
      <c r="I37" s="68"/>
      <c r="J37" s="861"/>
      <c r="K37" s="354"/>
      <c r="L37" s="68"/>
      <c r="M37" s="12"/>
      <c r="N37" s="354"/>
      <c r="O37" s="68"/>
      <c r="P37" s="12"/>
      <c r="Q37" s="354"/>
      <c r="R37" s="68"/>
      <c r="S37" s="861"/>
      <c r="T37" s="354"/>
      <c r="U37" s="68"/>
      <c r="V37" s="12"/>
      <c r="W37" s="354"/>
      <c r="X37" s="68"/>
      <c r="Y37" s="12"/>
      <c r="Z37" s="354"/>
      <c r="AA37" s="68"/>
      <c r="AB37" s="861"/>
      <c r="AC37" s="354"/>
      <c r="AD37" s="68"/>
      <c r="AE37" s="12"/>
      <c r="AF37" s="354"/>
      <c r="AG37" s="68"/>
      <c r="AH37" s="12"/>
      <c r="AI37" s="354"/>
      <c r="AJ37" s="68"/>
      <c r="AK37" s="12"/>
      <c r="AL37" s="703"/>
      <c r="AM37" s="490"/>
      <c r="AN37" s="36"/>
      <c r="AO37" s="12"/>
      <c r="AP37" s="12"/>
      <c r="AR37"/>
      <c r="AS37"/>
      <c r="AT37" s="505" t="s">
        <v>466</v>
      </c>
      <c r="AU37" s="506">
        <f>AI$4-SUM($AW37,$AY37,$BA37,$BC37,$BE37)</f>
        <v>0</v>
      </c>
      <c r="AV37" s="505" t="s">
        <v>467</v>
      </c>
      <c r="AW37" s="506">
        <f>SUM($AI$14,$AI$55,$AI$72,$AI$89,$AI$135)</f>
        <v>0</v>
      </c>
      <c r="AX37" s="505" t="s">
        <v>467</v>
      </c>
      <c r="AY37" s="555">
        <f>SUM($AI$20,$AI$57,$AI$74,$AI$91,$AI$137)</f>
        <v>0</v>
      </c>
      <c r="AZ37" s="505" t="s">
        <v>467</v>
      </c>
      <c r="BA37" s="555">
        <f>SUM($AI$26,$AI$59,$AI$76,$AI$93,$AI$139)</f>
        <v>0</v>
      </c>
      <c r="BB37" s="505" t="s">
        <v>467</v>
      </c>
      <c r="BC37" s="555">
        <f>SUM($AI$32,$AI$61,$AI$78,$AI$95,$AI$141)</f>
        <v>0</v>
      </c>
      <c r="BD37" s="505" t="s">
        <v>467</v>
      </c>
      <c r="BE37" s="555">
        <f>SUM($AI$38,$AI$63,$AI$80,$AI$97,$AI$143)</f>
        <v>0</v>
      </c>
      <c r="BF37"/>
      <c r="BG37" s="533" t="s">
        <v>468</v>
      </c>
      <c r="BH37" s="499" t="e">
        <f>$K72/AW$29</f>
        <v>#DIV/0!</v>
      </c>
      <c r="BI37" s="567" t="e">
        <f>$K74/AY$29</f>
        <v>#DIV/0!</v>
      </c>
      <c r="BJ37" s="499" t="e">
        <f>$K76/BA$29</f>
        <v>#DIV/0!</v>
      </c>
      <c r="BK37" s="556" t="e">
        <f>$K78/BC$29</f>
        <v>#DIV/0!</v>
      </c>
      <c r="BL37" s="499" t="e">
        <f>$K80/BE$29</f>
        <v>#DIV/0!</v>
      </c>
    </row>
    <row r="38" spans="1:67" ht="15.65" customHeight="1" x14ac:dyDescent="0.35">
      <c r="A38" s="720"/>
      <c r="B38" s="4"/>
      <c r="C38" s="960"/>
      <c r="D38" s="39"/>
      <c r="E38" s="438" t="s">
        <v>388</v>
      </c>
      <c r="F38" s="444">
        <f>General!E106</f>
        <v>0</v>
      </c>
      <c r="G38" s="15"/>
      <c r="H38" s="357"/>
      <c r="I38" s="55"/>
      <c r="J38" s="12" t="str">
        <f>$H$8</f>
        <v>---</v>
      </c>
      <c r="K38" s="357"/>
      <c r="L38" s="55"/>
      <c r="M38" s="12" t="str">
        <f>$H$8</f>
        <v>---</v>
      </c>
      <c r="N38" s="357"/>
      <c r="O38" s="55"/>
      <c r="P38" s="12" t="str">
        <f>$H$8</f>
        <v>---</v>
      </c>
      <c r="Q38" s="357"/>
      <c r="R38" s="55"/>
      <c r="S38" s="12" t="str">
        <f>$H$8</f>
        <v>---</v>
      </c>
      <c r="T38" s="357"/>
      <c r="U38" s="55"/>
      <c r="V38" s="12" t="str">
        <f>$H$8</f>
        <v>---</v>
      </c>
      <c r="W38" s="357"/>
      <c r="X38" s="55"/>
      <c r="Y38" s="12" t="str">
        <f>$H$8</f>
        <v>---</v>
      </c>
      <c r="Z38" s="357"/>
      <c r="AA38" s="55"/>
      <c r="AB38" s="12" t="str">
        <f>$H$8</f>
        <v>---</v>
      </c>
      <c r="AC38" s="357"/>
      <c r="AD38" s="55"/>
      <c r="AE38" s="12" t="str">
        <f>$H$8</f>
        <v>---</v>
      </c>
      <c r="AF38" s="357"/>
      <c r="AG38" s="55"/>
      <c r="AH38" s="12" t="str">
        <f>$H$8</f>
        <v>---</v>
      </c>
      <c r="AI38" s="357"/>
      <c r="AJ38" s="55"/>
      <c r="AK38" s="12" t="str">
        <f>$H$8</f>
        <v>---</v>
      </c>
      <c r="AL38" s="703">
        <f t="shared" si="0"/>
        <v>0</v>
      </c>
      <c r="AM38" s="357"/>
      <c r="AN38" s="491"/>
      <c r="AO38" s="12" t="str">
        <f>$H$8</f>
        <v>---</v>
      </c>
      <c r="AP38" s="12"/>
      <c r="AR38" t="s">
        <v>395</v>
      </c>
      <c r="AS38">
        <f>SUM(AI38,AF38,AC38,Z38,W38,T38,Q38,N38,K38,H38)</f>
        <v>0</v>
      </c>
      <c r="AT38" s="505" t="s">
        <v>469</v>
      </c>
      <c r="AU38" s="506">
        <f>SUM(AU28:AU37)</f>
        <v>0</v>
      </c>
      <c r="AV38" s="505" t="s">
        <v>470</v>
      </c>
      <c r="AW38" s="506">
        <f>SUM(AW28:AW37,AW12)</f>
        <v>0</v>
      </c>
      <c r="AX38" s="505" t="s">
        <v>471</v>
      </c>
      <c r="AY38" s="555">
        <f>SUM(AY28:AY37,AY12)</f>
        <v>0</v>
      </c>
      <c r="AZ38" s="505" t="s">
        <v>472</v>
      </c>
      <c r="BA38" s="555">
        <f>SUM(BA28:BA37,BA12)</f>
        <v>0</v>
      </c>
      <c r="BB38" s="505" t="s">
        <v>473</v>
      </c>
      <c r="BC38" s="555">
        <f>SUM(BC28:BC37,BC12)</f>
        <v>0</v>
      </c>
      <c r="BD38" s="505" t="s">
        <v>474</v>
      </c>
      <c r="BE38" s="555">
        <f>SUM(BE28:BE37,BE12)</f>
        <v>0</v>
      </c>
      <c r="BF38"/>
      <c r="BG38" s="533" t="s">
        <v>475</v>
      </c>
      <c r="BH38" s="499" t="e">
        <f>$N72/AW$30</f>
        <v>#DIV/0!</v>
      </c>
      <c r="BI38" s="567" t="e">
        <f>$N74/AY$30</f>
        <v>#DIV/0!</v>
      </c>
      <c r="BJ38" s="499" t="e">
        <f>$N76/BA$30</f>
        <v>#DIV/0!</v>
      </c>
      <c r="BK38" s="556" t="e">
        <f>$N78/BC$30</f>
        <v>#DIV/0!</v>
      </c>
      <c r="BL38" s="499" t="e">
        <f>$N80/BE$30</f>
        <v>#DIV/0!</v>
      </c>
    </row>
    <row r="39" spans="1:67" ht="8.5" customHeight="1" x14ac:dyDescent="0.35">
      <c r="A39" s="720"/>
      <c r="B39" s="4"/>
      <c r="C39" s="960"/>
      <c r="D39" s="39"/>
      <c r="E39" s="438"/>
      <c r="F39" s="444"/>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703"/>
      <c r="AM39" s="15"/>
      <c r="AN39" s="15"/>
      <c r="AO39" s="15"/>
      <c r="AP39" s="15"/>
      <c r="AR39" t="s">
        <v>400</v>
      </c>
      <c r="AS39" t="e">
        <f>AS38/$AS$7</f>
        <v>#DIV/0!</v>
      </c>
      <c r="AT39" s="505"/>
      <c r="AU39" s="505"/>
      <c r="AV39" s="505" t="s">
        <v>476</v>
      </c>
      <c r="AW39" s="506">
        <f>AVERAGE(AW28:AW37,AU40)</f>
        <v>0</v>
      </c>
      <c r="AX39" s="505" t="s">
        <v>477</v>
      </c>
      <c r="AY39" s="555">
        <f>AVERAGE(AY28:AY37,AU41)</f>
        <v>0</v>
      </c>
      <c r="AZ39" s="505" t="s">
        <v>478</v>
      </c>
      <c r="BA39" s="555">
        <f>AVERAGE(BA28:BA37,AU42)</f>
        <v>0</v>
      </c>
      <c r="BB39" s="505" t="s">
        <v>479</v>
      </c>
      <c r="BC39" s="555">
        <f>AVERAGE(BC28:BC37,AU43)</f>
        <v>0</v>
      </c>
      <c r="BD39" s="505" t="s">
        <v>480</v>
      </c>
      <c r="BE39" s="555">
        <f>AVERAGE(BE28:BE37,AU44)</f>
        <v>0</v>
      </c>
      <c r="BF39"/>
      <c r="BG39" s="533" t="s">
        <v>481</v>
      </c>
      <c r="BH39" s="499" t="e">
        <f>$Q72/AW$31</f>
        <v>#DIV/0!</v>
      </c>
      <c r="BI39" s="567" t="e">
        <f>$Q74/AY$31</f>
        <v>#DIV/0!</v>
      </c>
      <c r="BJ39" s="499" t="e">
        <f>$Q76/BA$31</f>
        <v>#DIV/0!</v>
      </c>
      <c r="BK39" s="556" t="e">
        <f>$Q78/BC$31</f>
        <v>#DIV/0!</v>
      </c>
      <c r="BL39" s="499" t="e">
        <f>$Q80/BE$31</f>
        <v>#DIV/0!</v>
      </c>
    </row>
    <row r="40" spans="1:67" ht="15.65" customHeight="1" x14ac:dyDescent="0.35">
      <c r="A40" s="720"/>
      <c r="B40" s="4"/>
      <c r="C40" s="960"/>
      <c r="D40" s="39"/>
      <c r="E40" s="438"/>
      <c r="F40" s="444"/>
      <c r="G40" s="15"/>
      <c r="H40" s="655"/>
      <c r="I40" s="55"/>
      <c r="J40" s="431" t="s">
        <v>425</v>
      </c>
      <c r="K40" s="655"/>
      <c r="L40" s="55"/>
      <c r="M40" s="431" t="s">
        <v>425</v>
      </c>
      <c r="N40" s="655"/>
      <c r="O40" s="55"/>
      <c r="P40" s="431" t="s">
        <v>425</v>
      </c>
      <c r="Q40" s="655"/>
      <c r="R40" s="55"/>
      <c r="S40" s="431" t="s">
        <v>425</v>
      </c>
      <c r="T40" s="655"/>
      <c r="U40" s="55"/>
      <c r="V40" s="431" t="s">
        <v>425</v>
      </c>
      <c r="W40" s="655"/>
      <c r="X40" s="55"/>
      <c r="Y40" s="431" t="s">
        <v>425</v>
      </c>
      <c r="Z40" s="655"/>
      <c r="AA40" s="55"/>
      <c r="AB40" s="431" t="s">
        <v>425</v>
      </c>
      <c r="AC40" s="655"/>
      <c r="AD40" s="55"/>
      <c r="AE40" s="431" t="s">
        <v>425</v>
      </c>
      <c r="AF40" s="655"/>
      <c r="AG40" s="55"/>
      <c r="AH40" s="431" t="s">
        <v>425</v>
      </c>
      <c r="AI40" s="655"/>
      <c r="AJ40" s="55"/>
      <c r="AK40" s="431" t="s">
        <v>425</v>
      </c>
      <c r="AL40" s="703">
        <f t="shared" si="0"/>
        <v>0</v>
      </c>
      <c r="AM40" s="655"/>
      <c r="AN40" s="491"/>
      <c r="AO40" s="431" t="s">
        <v>425</v>
      </c>
      <c r="AP40" s="431"/>
      <c r="AR40" t="s">
        <v>403</v>
      </c>
      <c r="AS40" t="e">
        <f>SUM(AI40,AF40,AC40,Z40,W40,T40,Q40,N40,K40,H40)/$AS$7</f>
        <v>#DIV/0!</v>
      </c>
      <c r="AT40" s="505" t="s">
        <v>482</v>
      </c>
      <c r="AU40" s="507">
        <f>SUM($AL$14,$AL$55,$AL$72,$AL$89,$AL$135)</f>
        <v>0</v>
      </c>
      <c r="AV40" s="505" t="s">
        <v>483</v>
      </c>
      <c r="AW40" s="555">
        <f>IF($H$4=0,0,$AW28/$H$4)</f>
        <v>0</v>
      </c>
      <c r="AX40" s="505" t="s">
        <v>483</v>
      </c>
      <c r="AY40" s="555">
        <f>IF($H$4=0,0,$AY28/$H$4)</f>
        <v>0</v>
      </c>
      <c r="AZ40" s="505" t="s">
        <v>483</v>
      </c>
      <c r="BA40" s="555">
        <f>IF($H$4=0,0,$BA28/$H$4)</f>
        <v>0</v>
      </c>
      <c r="BB40" s="505" t="s">
        <v>483</v>
      </c>
      <c r="BC40" s="555">
        <f>IF($H$4=0,0,$BC28/$H$4)</f>
        <v>0</v>
      </c>
      <c r="BD40" s="505" t="s">
        <v>483</v>
      </c>
      <c r="BE40" s="555">
        <f>IF($H$4=0,0,$BE28/$H$4)</f>
        <v>0</v>
      </c>
      <c r="BF40"/>
      <c r="BG40" s="533" t="s">
        <v>484</v>
      </c>
      <c r="BH40" s="499" t="e">
        <f>$T72/AW$32</f>
        <v>#DIV/0!</v>
      </c>
      <c r="BI40" s="567" t="e">
        <f>$T74/AY$32</f>
        <v>#DIV/0!</v>
      </c>
      <c r="BJ40" s="499" t="e">
        <f>$T76/BA$32</f>
        <v>#DIV/0!</v>
      </c>
      <c r="BK40" s="556" t="e">
        <f>$T78/BC$32</f>
        <v>#DIV/0!</v>
      </c>
      <c r="BL40" s="499" t="e">
        <f>$T80/BE$32</f>
        <v>#DIV/0!</v>
      </c>
    </row>
    <row r="41" spans="1:67" ht="8.5" customHeight="1" x14ac:dyDescent="0.35">
      <c r="A41" s="720"/>
      <c r="B41" s="4"/>
      <c r="C41" s="960"/>
      <c r="D41" s="39"/>
      <c r="E41" s="438"/>
      <c r="F41" s="437"/>
      <c r="G41" s="15"/>
      <c r="H41" s="354"/>
      <c r="I41" s="68"/>
      <c r="J41" s="69"/>
      <c r="K41" s="354"/>
      <c r="L41" s="68"/>
      <c r="M41" s="12"/>
      <c r="N41" s="430"/>
      <c r="O41" s="55"/>
      <c r="P41" s="12"/>
      <c r="Q41" s="354"/>
      <c r="R41" s="68"/>
      <c r="S41" s="69"/>
      <c r="T41" s="354"/>
      <c r="U41" s="68"/>
      <c r="V41" s="12"/>
      <c r="W41" s="430"/>
      <c r="X41" s="55"/>
      <c r="Y41" s="12"/>
      <c r="Z41" s="354"/>
      <c r="AA41" s="68"/>
      <c r="AB41" s="69"/>
      <c r="AC41" s="354"/>
      <c r="AD41" s="68"/>
      <c r="AE41" s="12"/>
      <c r="AF41" s="430"/>
      <c r="AG41" s="55"/>
      <c r="AH41" s="12"/>
      <c r="AI41" s="430"/>
      <c r="AJ41" s="55"/>
      <c r="AK41" s="12"/>
      <c r="AL41" s="703"/>
      <c r="AM41" s="430"/>
      <c r="AN41" s="491"/>
      <c r="AO41" s="12"/>
      <c r="AP41" s="12"/>
      <c r="AR41" t="s">
        <v>408</v>
      </c>
      <c r="AS41" t="e">
        <f>AS42/$AS$7</f>
        <v>#DIV/0!</v>
      </c>
      <c r="AT41" s="505" t="s">
        <v>485</v>
      </c>
      <c r="AU41" s="507">
        <f>SUM($AL$20,$AL$57,$AL$74,$AL$91,$AL$137)</f>
        <v>0</v>
      </c>
      <c r="AV41" s="505" t="s">
        <v>486</v>
      </c>
      <c r="AW41" s="555">
        <f>IF($K$4=0,0,$AW29/$K$4)</f>
        <v>0</v>
      </c>
      <c r="AX41" s="505" t="s">
        <v>486</v>
      </c>
      <c r="AY41" s="555">
        <f>IF($K$4=0,0,$AY29/$K$4)</f>
        <v>0</v>
      </c>
      <c r="AZ41" s="505" t="s">
        <v>486</v>
      </c>
      <c r="BA41" s="555">
        <f>IF($K$4=0,0,$BA29/$K$4)</f>
        <v>0</v>
      </c>
      <c r="BB41" s="505" t="s">
        <v>486</v>
      </c>
      <c r="BC41" s="555">
        <f>IF($K$4=0,0,$BC29/$K$4)</f>
        <v>0</v>
      </c>
      <c r="BD41" s="505" t="s">
        <v>486</v>
      </c>
      <c r="BE41" s="555">
        <f>IF($K$4=0,0,$BE29/$K$4)</f>
        <v>0</v>
      </c>
      <c r="BF41"/>
      <c r="BG41" s="533" t="s">
        <v>487</v>
      </c>
      <c r="BH41" s="499" t="e">
        <f>$W72/AW$33</f>
        <v>#DIV/0!</v>
      </c>
      <c r="BI41" s="567" t="e">
        <f>$W74/AY$33</f>
        <v>#DIV/0!</v>
      </c>
      <c r="BJ41" s="499" t="e">
        <f>$W76/BA$33</f>
        <v>#DIV/0!</v>
      </c>
      <c r="BK41" s="556" t="e">
        <f>$W78/BC$33</f>
        <v>#DIV/0!</v>
      </c>
      <c r="BL41" s="499" t="e">
        <f>$W80/BE$33</f>
        <v>#DIV/0!</v>
      </c>
    </row>
    <row r="42" spans="1:67" ht="15.65" customHeight="1" x14ac:dyDescent="0.35">
      <c r="A42" s="720"/>
      <c r="B42" s="4"/>
      <c r="C42" s="960"/>
      <c r="D42" s="39"/>
      <c r="E42" s="438"/>
      <c r="F42" s="71"/>
      <c r="G42" s="15"/>
      <c r="H42" s="655"/>
      <c r="I42" s="68"/>
      <c r="J42" s="432" t="s">
        <v>431</v>
      </c>
      <c r="K42" s="433"/>
      <c r="L42" s="434"/>
      <c r="M42" s="432" t="s">
        <v>431</v>
      </c>
      <c r="N42" s="433"/>
      <c r="O42" s="435"/>
      <c r="P42" s="432" t="s">
        <v>431</v>
      </c>
      <c r="Q42" s="655"/>
      <c r="R42" s="68"/>
      <c r="S42" s="432" t="s">
        <v>431</v>
      </c>
      <c r="T42" s="433"/>
      <c r="U42" s="434"/>
      <c r="V42" s="432" t="s">
        <v>431</v>
      </c>
      <c r="W42" s="433"/>
      <c r="X42" s="435"/>
      <c r="Y42" s="432" t="s">
        <v>431</v>
      </c>
      <c r="Z42" s="655"/>
      <c r="AA42" s="68"/>
      <c r="AB42" s="432" t="s">
        <v>431</v>
      </c>
      <c r="AC42" s="433"/>
      <c r="AD42" s="434"/>
      <c r="AE42" s="432" t="s">
        <v>431</v>
      </c>
      <c r="AF42" s="433"/>
      <c r="AG42" s="435"/>
      <c r="AH42" s="432" t="s">
        <v>431</v>
      </c>
      <c r="AI42" s="433"/>
      <c r="AJ42" s="435"/>
      <c r="AK42" s="432" t="s">
        <v>431</v>
      </c>
      <c r="AL42" s="703">
        <f t="shared" si="0"/>
        <v>0</v>
      </c>
      <c r="AM42" s="433"/>
      <c r="AN42" s="435"/>
      <c r="AO42" s="432" t="s">
        <v>431</v>
      </c>
      <c r="AP42" s="432"/>
      <c r="AR42" t="s">
        <v>411</v>
      </c>
      <c r="AS42">
        <f>SUM(AI42,AF42,AC42,Z42,W42,T42,Q42,N42,K42,H42)</f>
        <v>0</v>
      </c>
      <c r="AT42" s="505" t="s">
        <v>488</v>
      </c>
      <c r="AU42" s="507">
        <f>SUM($AL$26,$AL$59,$AL$76,$AL$93,$AL$139)</f>
        <v>0</v>
      </c>
      <c r="AV42" s="505" t="s">
        <v>489</v>
      </c>
      <c r="AW42" s="555">
        <f>IF($N$4=0,0,$AW30/$N$4)</f>
        <v>0</v>
      </c>
      <c r="AX42" s="505" t="s">
        <v>489</v>
      </c>
      <c r="AY42" s="555">
        <f>IF($N$4=0,0,$AY30/$N$4)</f>
        <v>0</v>
      </c>
      <c r="AZ42" s="505" t="s">
        <v>489</v>
      </c>
      <c r="BA42" s="555">
        <f>IF($N$4=0,0,$BA30/$N$4)</f>
        <v>0</v>
      </c>
      <c r="BB42" s="505" t="s">
        <v>489</v>
      </c>
      <c r="BC42" s="555">
        <f>IF($N$4=0,0,$BC30/$N$4)</f>
        <v>0</v>
      </c>
      <c r="BD42" s="505" t="s">
        <v>489</v>
      </c>
      <c r="BE42" s="555">
        <f>IF($N$4=0,0,$BE30/$N$4)</f>
        <v>0</v>
      </c>
      <c r="BF42"/>
      <c r="BG42" s="533" t="s">
        <v>490</v>
      </c>
      <c r="BH42" s="499" t="e">
        <f>$Z72/AW$34</f>
        <v>#DIV/0!</v>
      </c>
      <c r="BI42" s="567" t="e">
        <f>$Z74/AY$34</f>
        <v>#DIV/0!</v>
      </c>
      <c r="BJ42" s="499" t="e">
        <f>$Z76/BA$34</f>
        <v>#DIV/0!</v>
      </c>
      <c r="BK42" s="556" t="e">
        <f>$Z78/BC$34</f>
        <v>#DIV/0!</v>
      </c>
      <c r="BL42" s="499" t="e">
        <f>$Z80/BE$34</f>
        <v>#DIV/0!</v>
      </c>
    </row>
    <row r="43" spans="1:67" ht="8.5" customHeight="1" x14ac:dyDescent="0.35">
      <c r="A43" s="720"/>
      <c r="B43" s="4"/>
      <c r="C43" s="960"/>
      <c r="D43" s="39"/>
      <c r="E43" s="438"/>
      <c r="F43" s="444"/>
      <c r="G43" s="15"/>
      <c r="H43" s="354"/>
      <c r="I43" s="68"/>
      <c r="J43" s="861"/>
      <c r="K43" s="354"/>
      <c r="L43" s="68"/>
      <c r="M43" s="12"/>
      <c r="N43" s="354"/>
      <c r="O43" s="68"/>
      <c r="P43" s="12"/>
      <c r="Q43" s="354"/>
      <c r="R43" s="68"/>
      <c r="S43" s="861"/>
      <c r="T43" s="354"/>
      <c r="U43" s="68"/>
      <c r="V43" s="12"/>
      <c r="W43" s="354"/>
      <c r="X43" s="68"/>
      <c r="Y43" s="12"/>
      <c r="Z43" s="354"/>
      <c r="AA43" s="68"/>
      <c r="AB43" s="861"/>
      <c r="AC43" s="354"/>
      <c r="AD43" s="68"/>
      <c r="AE43" s="12"/>
      <c r="AF43" s="354"/>
      <c r="AG43" s="68"/>
      <c r="AH43" s="12"/>
      <c r="AI43" s="354"/>
      <c r="AJ43" s="68"/>
      <c r="AK43" s="12"/>
      <c r="AL43" s="703"/>
      <c r="AM43" s="490"/>
      <c r="AN43" s="36"/>
      <c r="AO43" s="12"/>
      <c r="AP43" s="12"/>
      <c r="AR43"/>
      <c r="AS43"/>
      <c r="AT43" s="505" t="s">
        <v>491</v>
      </c>
      <c r="AU43" s="508">
        <f>SUM($AL$32,$AL$61,$AL$78,$AL$95,$AL$141)</f>
        <v>0</v>
      </c>
      <c r="AV43" s="505" t="s">
        <v>492</v>
      </c>
      <c r="AW43" s="555">
        <f>IF($Q$4=0,0,$AW31/$Q$4)</f>
        <v>0</v>
      </c>
      <c r="AX43" s="505" t="s">
        <v>492</v>
      </c>
      <c r="AY43" s="555">
        <f>IF($Q$4=0,0,$AY31/$Q$4)</f>
        <v>0</v>
      </c>
      <c r="AZ43" s="505" t="s">
        <v>492</v>
      </c>
      <c r="BA43" s="555">
        <f>IF($Q$4=0,0,$BA31/$Q$4)</f>
        <v>0</v>
      </c>
      <c r="BB43" s="505" t="s">
        <v>492</v>
      </c>
      <c r="BC43" s="555">
        <f>IF($Q$4=0,0,$BC31/$Q$4)</f>
        <v>0</v>
      </c>
      <c r="BD43" s="505" t="s">
        <v>492</v>
      </c>
      <c r="BE43" s="555">
        <f>IF($Q$4=0,0,$BE31/$Q$4)</f>
        <v>0</v>
      </c>
      <c r="BF43"/>
      <c r="BG43" s="533" t="s">
        <v>493</v>
      </c>
      <c r="BH43" s="499" t="e">
        <f>$AC72/AW$35</f>
        <v>#DIV/0!</v>
      </c>
      <c r="BI43" s="567" t="e">
        <f>$AC74/AY$35</f>
        <v>#DIV/0!</v>
      </c>
      <c r="BJ43" s="499" t="e">
        <f>$AC76/BA$35</f>
        <v>#DIV/0!</v>
      </c>
      <c r="BK43" s="556" t="e">
        <f>$AC78/BC$35</f>
        <v>#DIV/0!</v>
      </c>
      <c r="BL43" s="499" t="e">
        <f>$AC80/BE$35</f>
        <v>#DIV/0!</v>
      </c>
    </row>
    <row r="44" spans="1:67" ht="15.65" customHeight="1" x14ac:dyDescent="0.35">
      <c r="A44" s="720"/>
      <c r="B44" s="4"/>
      <c r="C44" s="960"/>
      <c r="D44" s="509"/>
      <c r="E44" s="510" t="s">
        <v>494</v>
      </c>
      <c r="F44" s="444"/>
      <c r="G44" s="15"/>
      <c r="H44" s="357"/>
      <c r="I44" s="55"/>
      <c r="J44" s="12" t="str">
        <f>$H$8</f>
        <v>---</v>
      </c>
      <c r="K44" s="357"/>
      <c r="L44" s="55"/>
      <c r="M44" s="12" t="str">
        <f>$H$8</f>
        <v>---</v>
      </c>
      <c r="N44" s="357"/>
      <c r="O44" s="55"/>
      <c r="P44" s="12" t="str">
        <f>$H$8</f>
        <v>---</v>
      </c>
      <c r="Q44" s="357"/>
      <c r="R44" s="55"/>
      <c r="S44" s="12" t="str">
        <f>$H$8</f>
        <v>---</v>
      </c>
      <c r="T44" s="357"/>
      <c r="U44" s="55"/>
      <c r="V44" s="12" t="str">
        <f>$H$8</f>
        <v>---</v>
      </c>
      <c r="W44" s="357"/>
      <c r="X44" s="55"/>
      <c r="Y44" s="12" t="str">
        <f>$H$8</f>
        <v>---</v>
      </c>
      <c r="Z44" s="357"/>
      <c r="AA44" s="55"/>
      <c r="AB44" s="12" t="str">
        <f>$H$8</f>
        <v>---</v>
      </c>
      <c r="AC44" s="357"/>
      <c r="AD44" s="55"/>
      <c r="AE44" s="12" t="str">
        <f>$H$8</f>
        <v>---</v>
      </c>
      <c r="AF44" s="357"/>
      <c r="AG44" s="55"/>
      <c r="AH44" s="12" t="str">
        <f>$H$8</f>
        <v>---</v>
      </c>
      <c r="AI44" s="357"/>
      <c r="AJ44" s="55"/>
      <c r="AK44" s="12" t="str">
        <f>$H$8</f>
        <v>---</v>
      </c>
      <c r="AL44" s="703">
        <f t="shared" si="0"/>
        <v>0</v>
      </c>
      <c r="AM44" s="357"/>
      <c r="AN44" s="491"/>
      <c r="AO44" s="12" t="str">
        <f>$H$8</f>
        <v>---</v>
      </c>
      <c r="AP44" s="12"/>
      <c r="AR44"/>
      <c r="AT44" s="505" t="s">
        <v>495</v>
      </c>
      <c r="AU44" s="532">
        <f>SUM($AL$38,$AL$63,$AL$80,$AL$97,$AL$143)</f>
        <v>0</v>
      </c>
      <c r="AV44" s="505" t="s">
        <v>496</v>
      </c>
      <c r="AW44" s="555">
        <f>IF($T$4=0,0,$AW32/$T$4)</f>
        <v>0</v>
      </c>
      <c r="AX44" s="505" t="s">
        <v>496</v>
      </c>
      <c r="AY44" s="555">
        <f>IF($T$4=0,0,$AY32/$T$4)</f>
        <v>0</v>
      </c>
      <c r="AZ44" s="505" t="s">
        <v>496</v>
      </c>
      <c r="BA44" s="555">
        <f>IF($T$4=0,0,$BA32/$T$4)</f>
        <v>0</v>
      </c>
      <c r="BB44" s="505" t="s">
        <v>496</v>
      </c>
      <c r="BC44" s="555">
        <f>IF($T$4=0,0,$BC32/$T$4)</f>
        <v>0</v>
      </c>
      <c r="BD44" s="505" t="s">
        <v>496</v>
      </c>
      <c r="BE44" s="555">
        <f>IF($T$4=0,0,$BE32/$T$4)</f>
        <v>0</v>
      </c>
      <c r="BF44"/>
      <c r="BG44" s="533" t="s">
        <v>497</v>
      </c>
      <c r="BH44" s="499" t="e">
        <f>$AF72/AW$36</f>
        <v>#DIV/0!</v>
      </c>
      <c r="BI44" s="567" t="e">
        <f>$AF74/AY$36</f>
        <v>#DIV/0!</v>
      </c>
      <c r="BJ44" s="499" t="e">
        <f>$AF76/BA$36</f>
        <v>#DIV/0!</v>
      </c>
      <c r="BK44" s="556" t="e">
        <f>$AF78/BC$36</f>
        <v>#DIV/0!</v>
      </c>
      <c r="BL44" s="499" t="e">
        <f>$AF80/BE$36</f>
        <v>#DIV/0!</v>
      </c>
    </row>
    <row r="45" spans="1:67" s="15" customFormat="1" ht="8.5" customHeight="1" x14ac:dyDescent="0.35">
      <c r="A45" s="720"/>
      <c r="B45" s="4"/>
      <c r="C45" s="960"/>
      <c r="D45" s="39"/>
      <c r="E45" s="438"/>
      <c r="F45" s="444"/>
      <c r="AL45" s="703"/>
      <c r="AQ45"/>
      <c r="AR45"/>
      <c r="AS45" s="499"/>
      <c r="AT45" s="499"/>
      <c r="AU45" s="499"/>
      <c r="AV45" s="505" t="s">
        <v>498</v>
      </c>
      <c r="AW45" s="555">
        <f>IF($W$4=0,0,$AW33/$W$4)</f>
        <v>0</v>
      </c>
      <c r="AX45" s="505" t="s">
        <v>498</v>
      </c>
      <c r="AY45" s="555">
        <f>IF($W$4=0,0,$AY33/$W$4)</f>
        <v>0</v>
      </c>
      <c r="AZ45" s="505" t="s">
        <v>498</v>
      </c>
      <c r="BA45" s="555">
        <f>IF($W$4=0,0,$BA33/$W$4)</f>
        <v>0</v>
      </c>
      <c r="BB45" s="505" t="s">
        <v>498</v>
      </c>
      <c r="BC45" s="555">
        <f>IF($W$4=0,0,$BC33/$W$4)</f>
        <v>0</v>
      </c>
      <c r="BD45" s="505" t="s">
        <v>498</v>
      </c>
      <c r="BE45" s="555">
        <f>IF($W$4=0,0,$BE33/$W$4)</f>
        <v>0</v>
      </c>
      <c r="BF45"/>
      <c r="BG45" s="533" t="s">
        <v>499</v>
      </c>
      <c r="BH45" s="534" t="e">
        <f>$AI72/AW$37</f>
        <v>#DIV/0!</v>
      </c>
      <c r="BI45" s="568" t="e">
        <f>$AI74/AY$37</f>
        <v>#DIV/0!</v>
      </c>
      <c r="BJ45" s="576" t="e">
        <f>$AI76/BA$37</f>
        <v>#DIV/0!</v>
      </c>
      <c r="BK45" s="558" t="e">
        <f>$AI78/BC$37</f>
        <v>#DIV/0!</v>
      </c>
      <c r="BL45" s="534" t="e">
        <f>$AI80/BE$37</f>
        <v>#DIV/0!</v>
      </c>
      <c r="BM45" s="500"/>
      <c r="BN45" s="500"/>
      <c r="BO45" s="500"/>
    </row>
    <row r="46" spans="1:67" ht="15.65" customHeight="1" x14ac:dyDescent="0.35">
      <c r="A46" s="720"/>
      <c r="B46" s="4"/>
      <c r="C46" s="960"/>
      <c r="D46" s="39"/>
      <c r="E46" s="438"/>
      <c r="F46" s="444"/>
      <c r="G46" s="15"/>
      <c r="H46" s="655"/>
      <c r="I46" s="55"/>
      <c r="J46" s="431" t="s">
        <v>425</v>
      </c>
      <c r="K46" s="655"/>
      <c r="L46" s="55"/>
      <c r="M46" s="431" t="s">
        <v>425</v>
      </c>
      <c r="N46" s="655"/>
      <c r="O46" s="55"/>
      <c r="P46" s="431" t="s">
        <v>425</v>
      </c>
      <c r="Q46" s="655"/>
      <c r="R46" s="55"/>
      <c r="S46" s="431" t="s">
        <v>425</v>
      </c>
      <c r="T46" s="655"/>
      <c r="U46" s="55"/>
      <c r="V46" s="431" t="s">
        <v>425</v>
      </c>
      <c r="W46" s="655"/>
      <c r="X46" s="55"/>
      <c r="Y46" s="431" t="s">
        <v>425</v>
      </c>
      <c r="Z46" s="655"/>
      <c r="AA46" s="55"/>
      <c r="AB46" s="431" t="s">
        <v>425</v>
      </c>
      <c r="AC46" s="655"/>
      <c r="AD46" s="55"/>
      <c r="AE46" s="431" t="s">
        <v>425</v>
      </c>
      <c r="AF46" s="655"/>
      <c r="AG46" s="55"/>
      <c r="AH46" s="431" t="s">
        <v>425</v>
      </c>
      <c r="AI46" s="655"/>
      <c r="AJ46" s="55"/>
      <c r="AK46" s="431" t="s">
        <v>425</v>
      </c>
      <c r="AL46" s="703">
        <f t="shared" si="0"/>
        <v>0</v>
      </c>
      <c r="AM46" s="655"/>
      <c r="AN46" s="491"/>
      <c r="AO46" s="431" t="s">
        <v>425</v>
      </c>
      <c r="AP46" s="431"/>
      <c r="AR46"/>
      <c r="AV46" s="505" t="s">
        <v>500</v>
      </c>
      <c r="AW46" s="555">
        <f>IF($Z$4=0,0,$AW34/$Z$4)</f>
        <v>0</v>
      </c>
      <c r="AX46" s="505" t="s">
        <v>500</v>
      </c>
      <c r="AY46" s="555">
        <f>IF($Z$4=0,0,$AY34/$Z$4)</f>
        <v>0</v>
      </c>
      <c r="AZ46" s="505" t="s">
        <v>500</v>
      </c>
      <c r="BA46" s="555">
        <f>IF($Z$4=0,0,$BA34/$Z$4)</f>
        <v>0</v>
      </c>
      <c r="BB46" s="505" t="s">
        <v>500</v>
      </c>
      <c r="BC46" s="555">
        <f>IF($Z$4=0,0,$BC34/$Z$4)</f>
        <v>0</v>
      </c>
      <c r="BD46" s="505" t="s">
        <v>500</v>
      </c>
      <c r="BE46" s="555">
        <f>IF($Z$4=0,0,$BE34/$Z$4)</f>
        <v>0</v>
      </c>
      <c r="BF46"/>
    </row>
    <row r="47" spans="1:67" ht="8.5" customHeight="1" x14ac:dyDescent="0.35">
      <c r="A47" s="720"/>
      <c r="B47" s="4"/>
      <c r="C47" s="960"/>
      <c r="D47" s="39"/>
      <c r="E47" s="438"/>
      <c r="F47" s="437"/>
      <c r="G47" s="15"/>
      <c r="H47" s="354"/>
      <c r="I47" s="68"/>
      <c r="J47" s="69"/>
      <c r="K47" s="354"/>
      <c r="L47" s="68"/>
      <c r="M47" s="12"/>
      <c r="N47" s="430"/>
      <c r="O47" s="55"/>
      <c r="P47" s="12"/>
      <c r="Q47" s="354"/>
      <c r="R47" s="68"/>
      <c r="S47" s="69"/>
      <c r="T47" s="354"/>
      <c r="U47" s="68"/>
      <c r="V47" s="12"/>
      <c r="W47" s="430"/>
      <c r="X47" s="55"/>
      <c r="Y47" s="12"/>
      <c r="Z47" s="354"/>
      <c r="AA47" s="68"/>
      <c r="AB47" s="69"/>
      <c r="AC47" s="354"/>
      <c r="AD47" s="68"/>
      <c r="AE47" s="12"/>
      <c r="AF47" s="430"/>
      <c r="AG47" s="55"/>
      <c r="AH47" s="12"/>
      <c r="AI47" s="430"/>
      <c r="AJ47" s="55"/>
      <c r="AK47" s="12"/>
      <c r="AL47" s="703"/>
      <c r="AM47" s="430"/>
      <c r="AN47" s="491"/>
      <c r="AO47" s="12"/>
      <c r="AP47" s="12"/>
      <c r="AR47"/>
      <c r="AV47" s="505" t="s">
        <v>501</v>
      </c>
      <c r="AW47" s="555">
        <f>IF($AC$4=0,0,$AW35/$AC$4)</f>
        <v>0</v>
      </c>
      <c r="AX47" s="505" t="s">
        <v>501</v>
      </c>
      <c r="AY47" s="555">
        <f>IF($AC$4=0,0,$AY35/$AC$4)</f>
        <v>0</v>
      </c>
      <c r="AZ47" s="505" t="s">
        <v>501</v>
      </c>
      <c r="BA47" s="555">
        <f>IF($AC$4=0,0,$BA35/$AC$4)</f>
        <v>0</v>
      </c>
      <c r="BB47" s="505" t="s">
        <v>501</v>
      </c>
      <c r="BC47" s="555">
        <f>IF($AC$4=0,0,$BC35/$AC$4)</f>
        <v>0</v>
      </c>
      <c r="BD47" s="505" t="s">
        <v>501</v>
      </c>
      <c r="BE47" s="555">
        <f>IF($AC$4=0,0,$BE35/$AC$4)</f>
        <v>0</v>
      </c>
      <c r="BF47"/>
    </row>
    <row r="48" spans="1:67" ht="16" customHeight="1" x14ac:dyDescent="0.35">
      <c r="A48" s="528"/>
      <c r="B48" s="2"/>
      <c r="C48" s="960"/>
      <c r="D48" s="36"/>
      <c r="E48" s="438"/>
      <c r="F48" s="71"/>
      <c r="G48" s="15"/>
      <c r="H48" s="655"/>
      <c r="I48" s="68"/>
      <c r="J48" s="432" t="s">
        <v>431</v>
      </c>
      <c r="K48" s="433"/>
      <c r="L48" s="434"/>
      <c r="M48" s="432" t="s">
        <v>431</v>
      </c>
      <c r="N48" s="433"/>
      <c r="O48" s="435"/>
      <c r="P48" s="432" t="s">
        <v>431</v>
      </c>
      <c r="Q48" s="655"/>
      <c r="R48" s="68"/>
      <c r="S48" s="432" t="s">
        <v>431</v>
      </c>
      <c r="T48" s="433"/>
      <c r="U48" s="434"/>
      <c r="V48" s="432" t="s">
        <v>431</v>
      </c>
      <c r="W48" s="433"/>
      <c r="X48" s="435"/>
      <c r="Y48" s="432" t="s">
        <v>431</v>
      </c>
      <c r="Z48" s="655"/>
      <c r="AA48" s="68"/>
      <c r="AB48" s="432" t="s">
        <v>431</v>
      </c>
      <c r="AC48" s="433"/>
      <c r="AD48" s="434"/>
      <c r="AE48" s="432" t="s">
        <v>431</v>
      </c>
      <c r="AF48" s="433"/>
      <c r="AG48" s="435"/>
      <c r="AH48" s="432" t="s">
        <v>431</v>
      </c>
      <c r="AI48" s="433"/>
      <c r="AJ48" s="435"/>
      <c r="AK48" s="432" t="s">
        <v>431</v>
      </c>
      <c r="AL48" s="703">
        <f t="shared" si="0"/>
        <v>0</v>
      </c>
      <c r="AM48" s="433"/>
      <c r="AN48" s="435"/>
      <c r="AO48" s="432" t="s">
        <v>431</v>
      </c>
      <c r="AP48" s="432"/>
      <c r="AR48"/>
      <c r="AV48" s="505" t="s">
        <v>502</v>
      </c>
      <c r="AW48" s="555">
        <f>IF($AF$4=0,0,$AW36/$AF$4)</f>
        <v>0</v>
      </c>
      <c r="AX48" s="505" t="s">
        <v>502</v>
      </c>
      <c r="AY48" s="555">
        <f>IF($AF$4=0,0,$AY36/$AF$4)</f>
        <v>0</v>
      </c>
      <c r="AZ48" s="505" t="s">
        <v>502</v>
      </c>
      <c r="BA48" s="555">
        <f>IF($AF$4=0,0,$BA36/$AF$4)</f>
        <v>0</v>
      </c>
      <c r="BB48" s="505" t="s">
        <v>502</v>
      </c>
      <c r="BC48" s="555">
        <f>IF($AF$4=0,0,$BC36/$AF$4)</f>
        <v>0</v>
      </c>
      <c r="BD48" s="505" t="s">
        <v>502</v>
      </c>
      <c r="BE48" s="555">
        <f>IF($AF$4=0,0,$BE36/$AF$4)</f>
        <v>0</v>
      </c>
      <c r="BF48"/>
    </row>
    <row r="49" spans="1:67" s="15" customFormat="1" ht="8.5" customHeight="1" x14ac:dyDescent="0.35">
      <c r="A49" s="528"/>
      <c r="B49" s="2"/>
      <c r="C49" s="858"/>
      <c r="D49" s="36"/>
      <c r="E49" s="438"/>
      <c r="F49" s="71"/>
      <c r="AQ49"/>
      <c r="AR49"/>
      <c r="AS49"/>
      <c r="AT49" s="505"/>
      <c r="AU49"/>
      <c r="AV49" s="505" t="s">
        <v>503</v>
      </c>
      <c r="AW49" s="555">
        <f>IF($AI$4=0,0,$AW37/$AI$4)</f>
        <v>0</v>
      </c>
      <c r="AX49" s="505" t="s">
        <v>503</v>
      </c>
      <c r="AY49" s="555">
        <f>IF($AI$4=0,0,$AY37/$AI$4)</f>
        <v>0</v>
      </c>
      <c r="AZ49" s="505" t="s">
        <v>503</v>
      </c>
      <c r="BA49" s="555">
        <f>IF($AI$4=0,0,$BA37/$AI$4)</f>
        <v>0</v>
      </c>
      <c r="BB49" s="505" t="s">
        <v>503</v>
      </c>
      <c r="BC49" s="555">
        <f>IF($AI$4=0,0,$BC37/$AI$4)</f>
        <v>0</v>
      </c>
      <c r="BD49" s="505" t="s">
        <v>503</v>
      </c>
      <c r="BE49" s="555">
        <f>IF($AI$4=0,0,$BE37/$AI$4)</f>
        <v>0</v>
      </c>
      <c r="BF49"/>
      <c r="BG49" s="500"/>
      <c r="BH49" s="500"/>
      <c r="BI49" s="569"/>
      <c r="BJ49" s="500"/>
      <c r="BK49" s="559"/>
      <c r="BL49" s="500"/>
      <c r="BM49" s="500"/>
      <c r="BN49" s="500"/>
      <c r="BO49" s="500"/>
    </row>
    <row r="50" spans="1:67" ht="105" customHeight="1" x14ac:dyDescent="0.35">
      <c r="A50" s="528"/>
      <c r="B50" s="2"/>
      <c r="C50" s="858"/>
      <c r="D50" s="36"/>
      <c r="E50" s="37" t="s">
        <v>504</v>
      </c>
      <c r="F50" s="71"/>
      <c r="G50" s="15"/>
      <c r="H50" s="655"/>
      <c r="I50" s="68"/>
      <c r="J50" s="432"/>
      <c r="K50" s="655"/>
      <c r="L50" s="434"/>
      <c r="M50" s="432"/>
      <c r="N50" s="655"/>
      <c r="O50" s="435"/>
      <c r="P50" s="432"/>
      <c r="Q50" s="655"/>
      <c r="R50" s="68"/>
      <c r="S50" s="432"/>
      <c r="T50" s="655"/>
      <c r="U50" s="434"/>
      <c r="V50" s="432"/>
      <c r="W50" s="655"/>
      <c r="X50" s="435"/>
      <c r="Y50" s="432"/>
      <c r="Z50" s="655"/>
      <c r="AA50" s="68"/>
      <c r="AB50" s="432"/>
      <c r="AC50" s="655"/>
      <c r="AD50" s="434"/>
      <c r="AE50" s="432"/>
      <c r="AF50" s="655"/>
      <c r="AG50" s="435"/>
      <c r="AH50" s="432"/>
      <c r="AI50" s="655"/>
      <c r="AJ50" s="435"/>
      <c r="AK50" s="432"/>
      <c r="AL50" s="432"/>
      <c r="AM50" s="655"/>
      <c r="AN50" s="435"/>
      <c r="AO50" s="432"/>
      <c r="AP50" s="432"/>
      <c r="AR50"/>
      <c r="AS50"/>
      <c r="AT50" s="644" t="s">
        <v>505</v>
      </c>
      <c r="AU50" s="646">
        <f>SUM(AW38,AY38,BA38,BC38,BE38)</f>
        <v>0</v>
      </c>
      <c r="AV50" s="645" t="s">
        <v>506</v>
      </c>
      <c r="AW50" s="645" t="e">
        <f>AW$38/$AU$50</f>
        <v>#DIV/0!</v>
      </c>
      <c r="AX50" s="645" t="s">
        <v>507</v>
      </c>
      <c r="AY50" s="647" t="e">
        <f>AY$38/$AU$50</f>
        <v>#DIV/0!</v>
      </c>
      <c r="AZ50" s="645" t="s">
        <v>508</v>
      </c>
      <c r="BA50" s="647" t="e">
        <f>BA$38/$AU$50</f>
        <v>#DIV/0!</v>
      </c>
      <c r="BB50" s="645" t="s">
        <v>509</v>
      </c>
      <c r="BC50" s="647" t="e">
        <f>BC$38/$AU$50</f>
        <v>#DIV/0!</v>
      </c>
      <c r="BD50" s="645" t="s">
        <v>510</v>
      </c>
      <c r="BE50" s="647" t="e">
        <f>BE$38/$AU$50</f>
        <v>#DIV/0!</v>
      </c>
      <c r="BF50"/>
    </row>
    <row r="51" spans="1:67" ht="14.25" customHeight="1" x14ac:dyDescent="0.35">
      <c r="A51" s="528"/>
      <c r="B51" s="2"/>
      <c r="C51" s="42"/>
      <c r="D51" s="36"/>
      <c r="E51" s="2"/>
      <c r="F51" s="56"/>
      <c r="G51" s="2"/>
      <c r="H51" s="2"/>
      <c r="I51" s="2"/>
      <c r="J51" s="11"/>
      <c r="K51" s="2"/>
      <c r="L51" s="2"/>
      <c r="M51" s="67"/>
      <c r="P51" s="67"/>
      <c r="Q51" s="2"/>
      <c r="R51" s="2"/>
      <c r="S51" s="11"/>
      <c r="T51" s="2"/>
      <c r="U51" s="2"/>
      <c r="V51" s="67"/>
      <c r="W51" s="2"/>
      <c r="X51" s="2"/>
      <c r="Y51" s="67"/>
      <c r="Z51" s="2"/>
      <c r="AA51" s="2"/>
      <c r="AB51" s="11"/>
      <c r="AC51" s="2"/>
      <c r="AD51" s="2"/>
      <c r="AE51" s="67"/>
      <c r="AF51" s="2"/>
      <c r="AG51" s="2"/>
      <c r="AH51" s="67"/>
      <c r="AI51" s="2"/>
      <c r="AJ51" s="2"/>
      <c r="AK51" s="67"/>
      <c r="AL51" s="67"/>
      <c r="AM51" s="67"/>
      <c r="AN51" s="67"/>
      <c r="AO51" s="67"/>
      <c r="AP51" s="67"/>
      <c r="AR51"/>
      <c r="AS51"/>
      <c r="AT51"/>
      <c r="AU51"/>
      <c r="AV51" s="505" t="s">
        <v>511</v>
      </c>
      <c r="AW51" s="506">
        <f>AVERAGE(AW40:AW49)</f>
        <v>0</v>
      </c>
      <c r="AX51" s="505" t="s">
        <v>512</v>
      </c>
      <c r="AY51" s="555">
        <f>AVERAGE(AY40:AY49)</f>
        <v>0</v>
      </c>
      <c r="AZ51" s="505" t="s">
        <v>513</v>
      </c>
      <c r="BA51" s="555">
        <f>AVERAGE(BA40:BA49)</f>
        <v>0</v>
      </c>
      <c r="BB51" s="505" t="s">
        <v>514</v>
      </c>
      <c r="BC51" s="555">
        <f>AVERAGE(BC40:BC49)</f>
        <v>0</v>
      </c>
      <c r="BD51" s="505" t="s">
        <v>515</v>
      </c>
      <c r="BE51" s="555">
        <f>AVERAGE(BE40:BE49)</f>
        <v>0</v>
      </c>
      <c r="BF51"/>
    </row>
    <row r="52" spans="1:67" ht="8.25" customHeight="1" x14ac:dyDescent="0.35">
      <c r="A52" s="716"/>
      <c r="B52" s="6"/>
      <c r="C52" s="38"/>
      <c r="D52" s="29"/>
      <c r="E52" s="6"/>
      <c r="F52" s="49"/>
      <c r="G52" s="6"/>
      <c r="H52" s="6"/>
      <c r="I52" s="6"/>
      <c r="J52" s="9"/>
      <c r="K52" s="6"/>
      <c r="L52" s="6"/>
      <c r="M52" s="10"/>
      <c r="N52" s="6"/>
      <c r="O52" s="6"/>
      <c r="P52" s="10"/>
      <c r="Q52" s="6"/>
      <c r="R52" s="6"/>
      <c r="S52" s="9"/>
      <c r="T52" s="6"/>
      <c r="U52" s="6"/>
      <c r="V52" s="10"/>
      <c r="W52" s="6"/>
      <c r="X52" s="6"/>
      <c r="Y52" s="10"/>
      <c r="Z52" s="6"/>
      <c r="AA52" s="6"/>
      <c r="AB52" s="9"/>
      <c r="AC52" s="6"/>
      <c r="AD52" s="6"/>
      <c r="AE52" s="10"/>
      <c r="AF52" s="6"/>
      <c r="AG52" s="6"/>
      <c r="AH52" s="10"/>
      <c r="AI52" s="6"/>
      <c r="AJ52" s="6"/>
      <c r="AK52" s="10"/>
      <c r="AL52" s="10"/>
      <c r="AM52" s="10"/>
      <c r="AN52" s="10"/>
      <c r="AO52" s="10"/>
      <c r="AP52" s="10"/>
      <c r="AR52"/>
      <c r="AS52"/>
      <c r="AT52" s="505"/>
      <c r="AU52"/>
      <c r="AV52" s="505" t="s">
        <v>516</v>
      </c>
      <c r="AW52" t="e">
        <f>AW14/$AW$38</f>
        <v>#DIV/0!</v>
      </c>
      <c r="AX52" s="505" t="s">
        <v>517</v>
      </c>
      <c r="AY52" s="557" t="e">
        <f>AY14/AY38</f>
        <v>#DIV/0!</v>
      </c>
      <c r="AZ52" s="505" t="s">
        <v>518</v>
      </c>
      <c r="BA52" s="557" t="e">
        <f>BA14/BA38</f>
        <v>#DIV/0!</v>
      </c>
      <c r="BB52" s="505" t="s">
        <v>519</v>
      </c>
      <c r="BC52" s="557" t="e">
        <f>BC14/BC38</f>
        <v>#DIV/0!</v>
      </c>
      <c r="BD52" s="505" t="s">
        <v>516</v>
      </c>
      <c r="BE52" s="557" t="e">
        <f>BE14/BE38</f>
        <v>#DIV/0!</v>
      </c>
      <c r="BF52"/>
    </row>
    <row r="53" spans="1:67" ht="7.5" customHeight="1" x14ac:dyDescent="0.35">
      <c r="A53" s="720"/>
      <c r="B53" s="4"/>
      <c r="C53" s="37"/>
      <c r="D53" s="37"/>
      <c r="E53" s="4"/>
      <c r="F53" s="4"/>
      <c r="G53" s="4"/>
      <c r="H53" s="8"/>
      <c r="I53" s="8"/>
      <c r="J53" s="11"/>
      <c r="K53" s="8"/>
      <c r="L53" s="8"/>
      <c r="M53" s="12"/>
      <c r="N53" s="8"/>
      <c r="O53" s="8"/>
      <c r="P53" s="12"/>
      <c r="Q53" s="8"/>
      <c r="R53" s="8"/>
      <c r="S53" s="11"/>
      <c r="T53" s="8"/>
      <c r="U53" s="8"/>
      <c r="V53" s="12"/>
      <c r="W53" s="8"/>
      <c r="X53" s="8"/>
      <c r="Y53" s="12"/>
      <c r="Z53" s="8"/>
      <c r="AA53" s="8"/>
      <c r="AB53" s="11"/>
      <c r="AC53" s="8"/>
      <c r="AD53" s="8"/>
      <c r="AE53" s="12"/>
      <c r="AF53" s="8"/>
      <c r="AG53" s="8"/>
      <c r="AH53" s="12"/>
      <c r="AI53" s="8"/>
      <c r="AJ53" s="8"/>
      <c r="AK53" s="12"/>
      <c r="AL53" s="12"/>
      <c r="AM53" s="12"/>
      <c r="AN53" s="12"/>
      <c r="AO53" s="12"/>
      <c r="AP53" s="12"/>
      <c r="AR53"/>
      <c r="AS53"/>
      <c r="AT53" s="505"/>
      <c r="AU53"/>
      <c r="AV53" s="505" t="s">
        <v>520</v>
      </c>
      <c r="AW53" t="e">
        <f>AW15/AW39</f>
        <v>#DIV/0!</v>
      </c>
      <c r="AX53" s="505" t="s">
        <v>521</v>
      </c>
      <c r="AY53" s="557" t="e">
        <f>AY15/AY39</f>
        <v>#DIV/0!</v>
      </c>
      <c r="AZ53" s="505" t="s">
        <v>522</v>
      </c>
      <c r="BA53" s="557" t="e">
        <f>BA15/BA39</f>
        <v>#DIV/0!</v>
      </c>
      <c r="BB53" s="505" t="s">
        <v>523</v>
      </c>
      <c r="BC53" s="557" t="e">
        <f>BC15/BC39</f>
        <v>#DIV/0!</v>
      </c>
      <c r="BD53" s="505" t="s">
        <v>524</v>
      </c>
      <c r="BE53" s="557" t="e">
        <f>BE15/BE39</f>
        <v>#DIV/0!</v>
      </c>
      <c r="BF53"/>
    </row>
    <row r="54" spans="1:67" ht="15.65" customHeight="1" x14ac:dyDescent="0.35">
      <c r="A54" s="528"/>
      <c r="B54" s="2"/>
      <c r="C54" s="37"/>
      <c r="D54" s="36"/>
      <c r="E54" s="2"/>
      <c r="F54" s="2"/>
      <c r="G54" s="2"/>
      <c r="H54" s="354" t="s">
        <v>380</v>
      </c>
      <c r="I54" s="68"/>
      <c r="J54" s="861"/>
      <c r="K54" s="354" t="s">
        <v>380</v>
      </c>
      <c r="L54" s="68"/>
      <c r="M54" s="11"/>
      <c r="N54" s="354" t="s">
        <v>380</v>
      </c>
      <c r="O54" s="68"/>
      <c r="P54" s="11"/>
      <c r="Q54" s="354" t="s">
        <v>380</v>
      </c>
      <c r="R54" s="68"/>
      <c r="S54" s="861"/>
      <c r="T54" s="354" t="s">
        <v>380</v>
      </c>
      <c r="U54" s="68"/>
      <c r="V54" s="11"/>
      <c r="W54" s="354" t="s">
        <v>380</v>
      </c>
      <c r="X54" s="68"/>
      <c r="Y54" s="11"/>
      <c r="Z54" s="354" t="s">
        <v>380</v>
      </c>
      <c r="AA54" s="68"/>
      <c r="AB54" s="861"/>
      <c r="AC54" s="354" t="s">
        <v>380</v>
      </c>
      <c r="AD54" s="68"/>
      <c r="AE54" s="11"/>
      <c r="AF54" s="354" t="s">
        <v>380</v>
      </c>
      <c r="AG54" s="68"/>
      <c r="AH54" s="11"/>
      <c r="AI54" s="354" t="s">
        <v>380</v>
      </c>
      <c r="AJ54" s="68"/>
      <c r="AK54" s="11"/>
      <c r="AL54" s="11"/>
      <c r="AM54" s="354" t="s">
        <v>380</v>
      </c>
      <c r="AN54" s="68"/>
      <c r="AO54" s="11"/>
      <c r="AP54" s="11"/>
      <c r="AR54"/>
      <c r="AS54"/>
      <c r="AT54" s="505"/>
      <c r="AU54"/>
      <c r="AV54" s="505" t="s">
        <v>525</v>
      </c>
      <c r="AW54" s="689">
        <v>1</v>
      </c>
      <c r="AX54" s="689">
        <v>2</v>
      </c>
      <c r="AY54" s="689">
        <v>3</v>
      </c>
      <c r="AZ54" s="689">
        <v>4</v>
      </c>
      <c r="BA54" s="689">
        <v>5</v>
      </c>
      <c r="BB54" s="689">
        <v>6</v>
      </c>
      <c r="BC54" s="689">
        <v>7</v>
      </c>
      <c r="BD54" s="689">
        <v>8</v>
      </c>
      <c r="BE54" s="689">
        <v>9</v>
      </c>
      <c r="BF54">
        <v>10</v>
      </c>
      <c r="BG54" s="533" t="s">
        <v>526</v>
      </c>
      <c r="BH54" s="499" t="e">
        <f>$H89/AW$28</f>
        <v>#DIV/0!</v>
      </c>
      <c r="BI54" s="567" t="e">
        <f>$H91/AY$28</f>
        <v>#DIV/0!</v>
      </c>
      <c r="BJ54" s="499" t="e">
        <f>$H93/BA$28</f>
        <v>#DIV/0!</v>
      </c>
      <c r="BK54" s="556" t="e">
        <f>$H95/BC$28</f>
        <v>#DIV/0!</v>
      </c>
      <c r="BL54" s="499" t="e">
        <f>$H97/BE$28</f>
        <v>#DIV/0!</v>
      </c>
    </row>
    <row r="55" spans="1:67" ht="15.65" customHeight="1" x14ac:dyDescent="0.35">
      <c r="A55" s="721" t="s">
        <v>119</v>
      </c>
      <c r="B55" s="477"/>
      <c r="C55" s="35" t="s">
        <v>527</v>
      </c>
      <c r="D55" s="39"/>
      <c r="E55" s="438" t="s">
        <v>384</v>
      </c>
      <c r="F55" s="454">
        <f>$F$14</f>
        <v>0</v>
      </c>
      <c r="G55" s="7"/>
      <c r="H55" s="834"/>
      <c r="I55" s="55"/>
      <c r="J55" s="12" t="str">
        <f>$H$8</f>
        <v>---</v>
      </c>
      <c r="K55" s="834"/>
      <c r="L55" s="55"/>
      <c r="M55" s="12" t="str">
        <f>$H$8</f>
        <v>---</v>
      </c>
      <c r="N55" s="834"/>
      <c r="O55" s="55"/>
      <c r="P55" s="12" t="str">
        <f>$H$8</f>
        <v>---</v>
      </c>
      <c r="Q55" s="834"/>
      <c r="R55" s="55"/>
      <c r="S55" s="12" t="str">
        <f>$H$8</f>
        <v>---</v>
      </c>
      <c r="T55" s="834"/>
      <c r="U55" s="55"/>
      <c r="V55" s="12" t="str">
        <f>$H$8</f>
        <v>---</v>
      </c>
      <c r="W55" s="834"/>
      <c r="X55" s="55"/>
      <c r="Y55" s="12" t="str">
        <f>$H$8</f>
        <v>---</v>
      </c>
      <c r="Z55" s="834"/>
      <c r="AA55" s="55"/>
      <c r="AB55" s="12" t="str">
        <f>$H$8</f>
        <v>---</v>
      </c>
      <c r="AC55" s="834"/>
      <c r="AD55" s="55"/>
      <c r="AE55" s="12" t="str">
        <f>$H$8</f>
        <v>---</v>
      </c>
      <c r="AF55" s="834"/>
      <c r="AG55" s="55"/>
      <c r="AH55" s="12" t="str">
        <f>$H$8</f>
        <v>---</v>
      </c>
      <c r="AI55" s="834"/>
      <c r="AJ55" s="55"/>
      <c r="AK55" s="12" t="str">
        <f>$H$8</f>
        <v>---</v>
      </c>
      <c r="AL55" s="703">
        <f>AM55/$AS$8</f>
        <v>0</v>
      </c>
      <c r="AM55" s="834"/>
      <c r="AN55" s="55"/>
      <c r="AO55" s="12" t="str">
        <f>$H$8</f>
        <v>---</v>
      </c>
      <c r="AP55" s="12"/>
      <c r="AR55" t="s">
        <v>416</v>
      </c>
      <c r="AS55" s="507">
        <f>SUM(AI55,AF55,AC55,Z55,W55,T55,Q55,N55,K55,H55,AM55)</f>
        <v>0</v>
      </c>
      <c r="AT55" t="s">
        <v>528</v>
      </c>
      <c r="AU55" t="e">
        <f>AS55/AW$38</f>
        <v>#DIV/0!</v>
      </c>
      <c r="AV55" s="505" t="s">
        <v>395</v>
      </c>
      <c r="AW55" s="507">
        <f>SUM(H14,H20,H26,H32,H38,H44)</f>
        <v>0</v>
      </c>
      <c r="AX55" s="507">
        <f>SUM(K14,K20,K26,K32,K38,K44)</f>
        <v>0</v>
      </c>
      <c r="AY55" s="507">
        <f>SUM(N14,N20,N26,N32,N38,N44)</f>
        <v>0</v>
      </c>
      <c r="AZ55" s="507">
        <f>SUM(Q14,Q20,Q26,Q32,Q38,Q44)</f>
        <v>0</v>
      </c>
      <c r="BA55" s="507">
        <f>SUM(T14,T20,T26,T32,T38,T44)</f>
        <v>0</v>
      </c>
      <c r="BB55" s="507">
        <f>SUM(W14,W20,W26,W32,W38,W44)</f>
        <v>0</v>
      </c>
      <c r="BC55" s="507">
        <f>SUM(Z14,Z20,Z26,Z32,Z38,Z44)</f>
        <v>0</v>
      </c>
      <c r="BD55" s="507">
        <f>SUM(AC14,AC20,AC26,AC32,AC38,AC44)</f>
        <v>0</v>
      </c>
      <c r="BE55" s="507">
        <f>SUM(AF14,AF20,AF26,AF32,AF38,AF44)</f>
        <v>0</v>
      </c>
      <c r="BF55" s="507">
        <f>SUM(AI14,AI20,AI26,AI32,AI38,AI44)</f>
        <v>0</v>
      </c>
      <c r="BG55" s="533" t="s">
        <v>529</v>
      </c>
      <c r="BH55" s="499" t="e">
        <f>$K89/AW$29</f>
        <v>#DIV/0!</v>
      </c>
      <c r="BI55" s="567" t="e">
        <f>$K91/AY$29</f>
        <v>#DIV/0!</v>
      </c>
      <c r="BJ55" s="499" t="e">
        <f>$K93/BA$29</f>
        <v>#DIV/0!</v>
      </c>
      <c r="BK55" s="556" t="e">
        <f>$K95/BC$29</f>
        <v>#DIV/0!</v>
      </c>
      <c r="BL55" s="499" t="e">
        <f>$K97/BE$29</f>
        <v>#DIV/0!</v>
      </c>
    </row>
    <row r="56" spans="1:67" s="450" customFormat="1" ht="8.5" customHeight="1" x14ac:dyDescent="0.35">
      <c r="A56" s="722"/>
      <c r="B56" s="52"/>
      <c r="C56" s="448"/>
      <c r="D56" s="39"/>
      <c r="E56" s="438"/>
      <c r="F56" s="449"/>
      <c r="G56" s="456"/>
      <c r="H56" s="457"/>
      <c r="I56" s="458"/>
      <c r="J56" s="459"/>
      <c r="K56" s="457"/>
      <c r="L56" s="458"/>
      <c r="M56" s="459"/>
      <c r="N56" s="457"/>
      <c r="O56" s="458"/>
      <c r="P56" s="459"/>
      <c r="Q56" s="457"/>
      <c r="R56" s="458"/>
      <c r="S56" s="459"/>
      <c r="T56" s="457"/>
      <c r="U56" s="458"/>
      <c r="V56" s="459"/>
      <c r="W56" s="457"/>
      <c r="X56" s="458"/>
      <c r="Y56" s="459"/>
      <c r="Z56" s="457"/>
      <c r="AA56" s="458"/>
      <c r="AB56" s="459"/>
      <c r="AC56" s="457"/>
      <c r="AD56" s="458"/>
      <c r="AE56" s="459"/>
      <c r="AF56" s="457"/>
      <c r="AG56" s="458"/>
      <c r="AH56" s="459"/>
      <c r="AI56" s="457"/>
      <c r="AJ56" s="458"/>
      <c r="AK56" s="459"/>
      <c r="AL56" s="703"/>
      <c r="AM56" s="457"/>
      <c r="AN56" s="458"/>
      <c r="AO56" s="459"/>
      <c r="AP56" s="459"/>
      <c r="AQ56"/>
      <c r="AR56" t="s">
        <v>419</v>
      </c>
      <c r="AS56" s="507">
        <f>AVERAGE(AI55,AF55,AC55,Z55,W55,T55,Q55,N55,K55,H55,AL55)</f>
        <v>0</v>
      </c>
      <c r="AT56" t="s">
        <v>530</v>
      </c>
      <c r="AU56" t="e">
        <f>AS56/AW$39</f>
        <v>#DIV/0!</v>
      </c>
      <c r="AV56"/>
      <c r="AW56"/>
      <c r="AX56"/>
      <c r="AY56" s="557"/>
      <c r="AZ56"/>
      <c r="BA56" s="557"/>
      <c r="BB56"/>
      <c r="BC56" s="557"/>
      <c r="BD56"/>
      <c r="BE56" s="557"/>
      <c r="BF56"/>
      <c r="BG56" s="533" t="s">
        <v>531</v>
      </c>
      <c r="BH56" s="499" t="e">
        <f>$N89/AW$30</f>
        <v>#DIV/0!</v>
      </c>
      <c r="BI56" s="567" t="e">
        <f>$N91/AY$30</f>
        <v>#DIV/0!</v>
      </c>
      <c r="BJ56" s="499" t="e">
        <f>$N93/BA$30</f>
        <v>#DIV/0!</v>
      </c>
      <c r="BK56" s="556" t="e">
        <f>$N95/BC$30</f>
        <v>#DIV/0!</v>
      </c>
      <c r="BL56" s="499" t="e">
        <f>$N97/BE$30</f>
        <v>#DIV/0!</v>
      </c>
      <c r="BM56" s="499"/>
      <c r="BN56" s="499"/>
      <c r="BO56" s="499"/>
    </row>
    <row r="57" spans="1:67" ht="15.65" customHeight="1" x14ac:dyDescent="0.35">
      <c r="A57" s="528"/>
      <c r="B57" s="2"/>
      <c r="C57" s="960" t="s">
        <v>532</v>
      </c>
      <c r="D57" s="39"/>
      <c r="E57" s="438" t="s">
        <v>385</v>
      </c>
      <c r="F57" s="454">
        <f>$F$20</f>
        <v>0</v>
      </c>
      <c r="G57" s="7"/>
      <c r="H57" s="834"/>
      <c r="I57" s="55"/>
      <c r="J57" s="12" t="str">
        <f>$H$8</f>
        <v>---</v>
      </c>
      <c r="K57" s="834"/>
      <c r="L57" s="55"/>
      <c r="M57" s="12" t="str">
        <f>$H$8</f>
        <v>---</v>
      </c>
      <c r="N57" s="834"/>
      <c r="O57" s="55"/>
      <c r="P57" s="12" t="str">
        <f>$H$8</f>
        <v>---</v>
      </c>
      <c r="Q57" s="834"/>
      <c r="R57" s="55"/>
      <c r="S57" s="12" t="str">
        <f>$H$8</f>
        <v>---</v>
      </c>
      <c r="T57" s="834"/>
      <c r="U57" s="55"/>
      <c r="V57" s="12" t="str">
        <f>$H$8</f>
        <v>---</v>
      </c>
      <c r="W57" s="834"/>
      <c r="X57" s="55"/>
      <c r="Y57" s="12" t="str">
        <f>$H$8</f>
        <v>---</v>
      </c>
      <c r="Z57" s="834"/>
      <c r="AA57" s="55"/>
      <c r="AB57" s="12" t="str">
        <f>$H$8</f>
        <v>---</v>
      </c>
      <c r="AC57" s="834"/>
      <c r="AD57" s="55"/>
      <c r="AE57" s="12" t="str">
        <f>$H$8</f>
        <v>---</v>
      </c>
      <c r="AF57" s="834"/>
      <c r="AG57" s="55"/>
      <c r="AH57" s="12" t="str">
        <f>$H$8</f>
        <v>---</v>
      </c>
      <c r="AI57" s="834"/>
      <c r="AJ57" s="55"/>
      <c r="AK57" s="12" t="str">
        <f>$H$8</f>
        <v>---</v>
      </c>
      <c r="AL57" s="703">
        <f t="shared" ref="AL57:AL65" si="4">AM57/$AS$8</f>
        <v>0</v>
      </c>
      <c r="AM57" s="834"/>
      <c r="AN57" s="55"/>
      <c r="AO57" s="12" t="str">
        <f>$H$8</f>
        <v>---</v>
      </c>
      <c r="AP57" s="12"/>
      <c r="AR57" t="s">
        <v>416</v>
      </c>
      <c r="AS57" s="507">
        <f>SUM(AI57,AF57,AC57,Z57,W57,T57,Q57,N57,K57,H57,AM57)</f>
        <v>0</v>
      </c>
      <c r="AT57" t="s">
        <v>533</v>
      </c>
      <c r="AU57" s="588" t="e">
        <f>AS57/AY$38</f>
        <v>#DIV/0!</v>
      </c>
      <c r="AV57" t="s">
        <v>527</v>
      </c>
      <c r="AW57" s="507">
        <f>SUM(H55,H57,H59,H61,H63,H65)</f>
        <v>0</v>
      </c>
      <c r="AX57" s="507">
        <f>SUM(K55,K57,K59,K61,K63,K65)</f>
        <v>0</v>
      </c>
      <c r="AY57" s="507">
        <f>SUM(N55,N57,N59,N61,N63,N65)</f>
        <v>0</v>
      </c>
      <c r="AZ57" s="507">
        <f>SUM(Q55,Q57,Q59,Q61,Q63,Q65)</f>
        <v>0</v>
      </c>
      <c r="BA57" s="507">
        <f>SUM(T55,T57,T59,T61,T63,T65)</f>
        <v>0</v>
      </c>
      <c r="BB57" s="507">
        <f>SUM(W55,W57,W59,W61,W63,W65)</f>
        <v>0</v>
      </c>
      <c r="BC57" s="507">
        <f>SUM(Z55,Z57,Z59,Z61,Z63,Z65)</f>
        <v>0</v>
      </c>
      <c r="BD57" s="507">
        <f>SUM(AC55,AC57,AC59,AC61,AC63,AC65)</f>
        <v>0</v>
      </c>
      <c r="BE57" s="507">
        <f>SUM(AF55,AF57,AF59,AF61,AF63,AF65)</f>
        <v>0</v>
      </c>
      <c r="BF57" s="507">
        <f>SUM(AI55,AI57,AI59,AI61,AI63,AI65)</f>
        <v>0</v>
      </c>
      <c r="BG57" s="533" t="s">
        <v>534</v>
      </c>
      <c r="BH57" s="499" t="e">
        <f>$Q89/AW$31</f>
        <v>#DIV/0!</v>
      </c>
      <c r="BI57" s="570" t="e">
        <f>$Q91/AY$31</f>
        <v>#DIV/0!</v>
      </c>
      <c r="BJ57" s="499" t="e">
        <f>$Q93/BA$31</f>
        <v>#DIV/0!</v>
      </c>
      <c r="BK57" s="556" t="e">
        <f>$Q95/BC$31</f>
        <v>#DIV/0!</v>
      </c>
      <c r="BL57" s="499" t="e">
        <f>$Q97/BE$31</f>
        <v>#DIV/0!</v>
      </c>
    </row>
    <row r="58" spans="1:67" s="450" customFormat="1" ht="8.5" customHeight="1" x14ac:dyDescent="0.35">
      <c r="A58" s="722"/>
      <c r="B58" s="52"/>
      <c r="C58" s="960"/>
      <c r="D58" s="39"/>
      <c r="E58" s="438"/>
      <c r="F58" s="455"/>
      <c r="G58" s="456"/>
      <c r="H58" s="457"/>
      <c r="I58" s="458"/>
      <c r="J58" s="459"/>
      <c r="K58" s="457"/>
      <c r="L58" s="458"/>
      <c r="M58" s="459"/>
      <c r="N58" s="457"/>
      <c r="O58" s="458"/>
      <c r="P58" s="459"/>
      <c r="Q58" s="457"/>
      <c r="R58" s="458"/>
      <c r="S58" s="459"/>
      <c r="T58" s="457"/>
      <c r="U58" s="458"/>
      <c r="V58" s="459"/>
      <c r="W58" s="457"/>
      <c r="X58" s="458"/>
      <c r="Y58" s="459"/>
      <c r="Z58" s="457"/>
      <c r="AA58" s="458"/>
      <c r="AB58" s="459"/>
      <c r="AC58" s="457"/>
      <c r="AD58" s="458"/>
      <c r="AE58" s="459"/>
      <c r="AF58" s="457"/>
      <c r="AG58" s="458"/>
      <c r="AH58" s="459"/>
      <c r="AI58" s="457"/>
      <c r="AJ58" s="458"/>
      <c r="AK58" s="459"/>
      <c r="AL58" s="703"/>
      <c r="AM58" s="457"/>
      <c r="AN58" s="458"/>
      <c r="AO58" s="459"/>
      <c r="AP58" s="459"/>
      <c r="AQ58"/>
      <c r="AR58" t="s">
        <v>419</v>
      </c>
      <c r="AS58" s="507">
        <f>AVERAGE(AI57,AF57,AC57,Z57,W57,T57,Q57,N57,K57,H57,AL57)</f>
        <v>0</v>
      </c>
      <c r="AT58" t="s">
        <v>535</v>
      </c>
      <c r="AU58" s="588" t="e">
        <f>AS58/AY$39</f>
        <v>#DIV/0!</v>
      </c>
      <c r="AV58"/>
      <c r="AW58"/>
      <c r="AX58"/>
      <c r="AY58" s="557"/>
      <c r="AZ58"/>
      <c r="BA58" s="557"/>
      <c r="BB58"/>
      <c r="BC58" s="557"/>
      <c r="BD58"/>
      <c r="BE58" s="557"/>
      <c r="BF58"/>
      <c r="BG58" s="533" t="s">
        <v>536</v>
      </c>
      <c r="BH58" s="499" t="e">
        <f>$T89/AW$32</f>
        <v>#DIV/0!</v>
      </c>
      <c r="BI58" s="567" t="e">
        <f>$T91/AY$32</f>
        <v>#DIV/0!</v>
      </c>
      <c r="BJ58" s="499" t="e">
        <f>$T93/BA$32</f>
        <v>#DIV/0!</v>
      </c>
      <c r="BK58" s="556" t="e">
        <f>$T95/BC$32</f>
        <v>#DIV/0!</v>
      </c>
      <c r="BL58" s="499" t="e">
        <f>$T97/BE$32</f>
        <v>#DIV/0!</v>
      </c>
      <c r="BM58" s="499"/>
      <c r="BN58" s="499"/>
      <c r="BO58" s="499"/>
    </row>
    <row r="59" spans="1:67" ht="15.65" customHeight="1" x14ac:dyDescent="0.35">
      <c r="A59" s="528"/>
      <c r="B59" s="2"/>
      <c r="C59" s="960"/>
      <c r="D59" s="39"/>
      <c r="E59" s="438" t="s">
        <v>386</v>
      </c>
      <c r="F59" s="454">
        <f>$F$26</f>
        <v>0</v>
      </c>
      <c r="G59" s="7"/>
      <c r="H59" s="834"/>
      <c r="I59" s="55"/>
      <c r="J59" s="12" t="str">
        <f>$H$8</f>
        <v>---</v>
      </c>
      <c r="K59" s="834"/>
      <c r="L59" s="55"/>
      <c r="M59" s="12" t="str">
        <f>$H$8</f>
        <v>---</v>
      </c>
      <c r="N59" s="834"/>
      <c r="O59" s="55"/>
      <c r="P59" s="12" t="str">
        <f>$H$8</f>
        <v>---</v>
      </c>
      <c r="Q59" s="834"/>
      <c r="R59" s="55"/>
      <c r="S59" s="12" t="str">
        <f>$H$8</f>
        <v>---</v>
      </c>
      <c r="T59" s="834"/>
      <c r="U59" s="55"/>
      <c r="V59" s="12" t="str">
        <f>$H$8</f>
        <v>---</v>
      </c>
      <c r="W59" s="834"/>
      <c r="X59" s="55"/>
      <c r="Y59" s="12" t="str">
        <f>$H$8</f>
        <v>---</v>
      </c>
      <c r="Z59" s="834"/>
      <c r="AA59" s="55"/>
      <c r="AB59" s="12" t="str">
        <f>$H$8</f>
        <v>---</v>
      </c>
      <c r="AC59" s="834"/>
      <c r="AD59" s="55"/>
      <c r="AE59" s="12" t="str">
        <f>$H$8</f>
        <v>---</v>
      </c>
      <c r="AF59" s="834"/>
      <c r="AG59" s="55"/>
      <c r="AH59" s="12" t="str">
        <f>$H$8</f>
        <v>---</v>
      </c>
      <c r="AI59" s="834"/>
      <c r="AJ59" s="55"/>
      <c r="AK59" s="12" t="str">
        <f>$H$8</f>
        <v>---</v>
      </c>
      <c r="AL59" s="703">
        <f t="shared" si="4"/>
        <v>0</v>
      </c>
      <c r="AM59" s="834"/>
      <c r="AN59" s="55"/>
      <c r="AO59" s="12" t="str">
        <f>$H$8</f>
        <v>---</v>
      </c>
      <c r="AP59" s="12"/>
      <c r="AR59" t="s">
        <v>416</v>
      </c>
      <c r="AS59" s="507">
        <f>SUM(AI59,AF59,AC59,Z59,W59,T59,Q59,N59,K59,H59,AM59)</f>
        <v>0</v>
      </c>
      <c r="AT59" t="s">
        <v>537</v>
      </c>
      <c r="AU59" s="507" t="e">
        <f>AS59/BA$38</f>
        <v>#DIV/0!</v>
      </c>
      <c r="AV59" t="s">
        <v>538</v>
      </c>
      <c r="AW59" s="507">
        <f>SUM(H72,H74,H76,H78,H80,H82)</f>
        <v>0</v>
      </c>
      <c r="AX59" s="507">
        <f>SUM(K72,K74,K76,K78,K80,K82)</f>
        <v>0</v>
      </c>
      <c r="AY59" s="507">
        <f>SUM(N72,N74,N76,N78,N80,N82)</f>
        <v>0</v>
      </c>
      <c r="AZ59" s="507">
        <f>SUM(Q72,Q74,Q76,Q78,Q80,Q82)</f>
        <v>0</v>
      </c>
      <c r="BA59" s="507">
        <f>SUM(T72,T74,T76,T78,T80,T82)</f>
        <v>0</v>
      </c>
      <c r="BB59" s="507">
        <f>SUM(W72,W74,W76,W78,W80,W82)</f>
        <v>0</v>
      </c>
      <c r="BC59" s="507">
        <f>SUM(Z72,Z74,Z76,Z78,Z80,Z82)</f>
        <v>0</v>
      </c>
      <c r="BD59" s="507">
        <f>SUM(AC72,AC74,AC76,AC78,AC80,AC82)</f>
        <v>0</v>
      </c>
      <c r="BE59" s="507">
        <f>SUM(AF72,AF74,AF76,AF78,AF80,AF82)</f>
        <v>0</v>
      </c>
      <c r="BF59" s="507">
        <f>SUM(AI72,AI74,AI76,AI78,AI80,AI82)</f>
        <v>0</v>
      </c>
      <c r="BG59" s="533" t="s">
        <v>539</v>
      </c>
      <c r="BH59" s="499" t="e">
        <f>$W89/AW$33</f>
        <v>#DIV/0!</v>
      </c>
      <c r="BI59" s="567" t="e">
        <f>$W91/AY$33</f>
        <v>#DIV/0!</v>
      </c>
      <c r="BJ59" s="499" t="e">
        <f>$W93/BA$33</f>
        <v>#DIV/0!</v>
      </c>
      <c r="BK59" s="556" t="e">
        <f>$W95/BC$33</f>
        <v>#DIV/0!</v>
      </c>
      <c r="BL59" s="499" t="e">
        <f>$W97/BE$33</f>
        <v>#DIV/0!</v>
      </c>
    </row>
    <row r="60" spans="1:67" s="450" customFormat="1" ht="8.5" customHeight="1" x14ac:dyDescent="0.35">
      <c r="A60" s="722"/>
      <c r="B60" s="52"/>
      <c r="C60" s="960"/>
      <c r="D60" s="39"/>
      <c r="E60" s="438"/>
      <c r="F60" s="455"/>
      <c r="G60" s="456"/>
      <c r="H60" s="457"/>
      <c r="I60" s="458"/>
      <c r="J60" s="459"/>
      <c r="K60" s="457"/>
      <c r="L60" s="458"/>
      <c r="M60" s="459"/>
      <c r="N60" s="457"/>
      <c r="O60" s="458"/>
      <c r="P60" s="459"/>
      <c r="Q60" s="457"/>
      <c r="R60" s="458"/>
      <c r="S60" s="459"/>
      <c r="T60" s="457"/>
      <c r="U60" s="458"/>
      <c r="V60" s="459"/>
      <c r="W60" s="457"/>
      <c r="X60" s="458"/>
      <c r="Y60" s="459"/>
      <c r="Z60" s="457"/>
      <c r="AA60" s="458"/>
      <c r="AB60" s="459"/>
      <c r="AC60" s="457"/>
      <c r="AD60" s="458"/>
      <c r="AE60" s="459"/>
      <c r="AF60" s="457"/>
      <c r="AG60" s="458"/>
      <c r="AH60" s="459"/>
      <c r="AI60" s="457"/>
      <c r="AJ60" s="458"/>
      <c r="AK60" s="459"/>
      <c r="AL60" s="703"/>
      <c r="AM60" s="457"/>
      <c r="AN60" s="458"/>
      <c r="AO60" s="459"/>
      <c r="AP60" s="459"/>
      <c r="AQ60"/>
      <c r="AR60" t="s">
        <v>419</v>
      </c>
      <c r="AS60" s="507">
        <f>AVERAGE(AI59,AF59,AC59,Z59,W59,T59,Q59,N59,K59,H59,AL59)</f>
        <v>0</v>
      </c>
      <c r="AT60" t="s">
        <v>540</v>
      </c>
      <c r="AU60" s="507" t="e">
        <f>AS60/BA$39</f>
        <v>#DIV/0!</v>
      </c>
      <c r="AV60"/>
      <c r="AW60"/>
      <c r="AX60"/>
      <c r="AY60" s="557"/>
      <c r="AZ60"/>
      <c r="BA60" s="557"/>
      <c r="BB60"/>
      <c r="BC60" s="557"/>
      <c r="BD60"/>
      <c r="BE60" s="557"/>
      <c r="BF60"/>
      <c r="BG60" s="533" t="s">
        <v>541</v>
      </c>
      <c r="BH60" s="499" t="e">
        <f>$Z89/AW$34</f>
        <v>#DIV/0!</v>
      </c>
      <c r="BI60" s="567" t="e">
        <f>$Z91/AY$34</f>
        <v>#DIV/0!</v>
      </c>
      <c r="BJ60" s="499" t="e">
        <f>$Z93/BA$34</f>
        <v>#DIV/0!</v>
      </c>
      <c r="BK60" s="556" t="e">
        <f>$Z95/BC$34</f>
        <v>#DIV/0!</v>
      </c>
      <c r="BL60" s="499" t="e">
        <f>$Z97/BE$34</f>
        <v>#DIV/0!</v>
      </c>
      <c r="BM60" s="499"/>
      <c r="BN60" s="499"/>
      <c r="BO60" s="499"/>
    </row>
    <row r="61" spans="1:67" ht="15.65" customHeight="1" x14ac:dyDescent="0.35">
      <c r="A61" s="528"/>
      <c r="B61" s="2"/>
      <c r="C61" s="960"/>
      <c r="D61" s="39"/>
      <c r="E61" s="438" t="s">
        <v>387</v>
      </c>
      <c r="F61" s="454">
        <f>$F$32</f>
        <v>0</v>
      </c>
      <c r="G61" s="7"/>
      <c r="H61" s="834"/>
      <c r="I61" s="55"/>
      <c r="J61" s="12" t="str">
        <f>$H$8</f>
        <v>---</v>
      </c>
      <c r="K61" s="834"/>
      <c r="L61" s="55"/>
      <c r="M61" s="12" t="str">
        <f>$H$8</f>
        <v>---</v>
      </c>
      <c r="N61" s="834"/>
      <c r="O61" s="55"/>
      <c r="P61" s="12" t="str">
        <f>$H$8</f>
        <v>---</v>
      </c>
      <c r="Q61" s="834"/>
      <c r="R61" s="55"/>
      <c r="S61" s="12" t="str">
        <f>$H$8</f>
        <v>---</v>
      </c>
      <c r="T61" s="834"/>
      <c r="U61" s="55"/>
      <c r="V61" s="12" t="str">
        <f>$H$8</f>
        <v>---</v>
      </c>
      <c r="W61" s="834"/>
      <c r="X61" s="55"/>
      <c r="Y61" s="12" t="str">
        <f>$H$8</f>
        <v>---</v>
      </c>
      <c r="Z61" s="834"/>
      <c r="AA61" s="55"/>
      <c r="AB61" s="12" t="str">
        <f>$H$8</f>
        <v>---</v>
      </c>
      <c r="AC61" s="834"/>
      <c r="AD61" s="55"/>
      <c r="AE61" s="12" t="str">
        <f>$H$8</f>
        <v>---</v>
      </c>
      <c r="AF61" s="834"/>
      <c r="AG61" s="55"/>
      <c r="AH61" s="12" t="str">
        <f>$H$8</f>
        <v>---</v>
      </c>
      <c r="AI61" s="834"/>
      <c r="AJ61" s="55"/>
      <c r="AK61" s="12" t="str">
        <f>$H$8</f>
        <v>---</v>
      </c>
      <c r="AL61" s="703">
        <f t="shared" si="4"/>
        <v>0</v>
      </c>
      <c r="AM61" s="834"/>
      <c r="AN61" s="55"/>
      <c r="AO61" s="12" t="str">
        <f>$H$8</f>
        <v>---</v>
      </c>
      <c r="AP61" s="12"/>
      <c r="AR61" t="s">
        <v>416</v>
      </c>
      <c r="AS61" s="507">
        <f>SUM(AI61,AF61,AC61,Z61,W61,T61,Q61,N61,K61,H61,AM61)</f>
        <v>0</v>
      </c>
      <c r="AT61" t="s">
        <v>542</v>
      </c>
      <c r="AU61" t="e">
        <f>AS61/BC$38</f>
        <v>#DIV/0!</v>
      </c>
      <c r="AV61" t="s">
        <v>543</v>
      </c>
      <c r="AW61" s="507">
        <f>SUM(H89,H91,H93,H95,H97,H99)</f>
        <v>0</v>
      </c>
      <c r="AX61" s="507">
        <f>SUM(K89,K91,K93,K95,K97,K99)</f>
        <v>0</v>
      </c>
      <c r="AY61" s="507">
        <f>SUM(N89,N91,N93,N95,N97,N99)</f>
        <v>0</v>
      </c>
      <c r="AZ61" s="507">
        <f>SUM(Q89,Q91,Q93,Q95,Q97,Q99)</f>
        <v>0</v>
      </c>
      <c r="BA61" s="507">
        <f>SUM(T89,T91,T93,T95,T97,T99)</f>
        <v>0</v>
      </c>
      <c r="BB61" s="507">
        <f>SUM(W89,W91,W93,W95,W97,W99)</f>
        <v>0</v>
      </c>
      <c r="BC61" s="507">
        <f>SUM(Z89,Z91,Z93,Z95,Z97,Z99)</f>
        <v>0</v>
      </c>
      <c r="BD61" s="507">
        <f>SUM(AC89,AC91,AC93,AC95,AC97,AC99)</f>
        <v>0</v>
      </c>
      <c r="BE61" s="507">
        <f>SUM(AF89,AF91,AF93,AF95,AF97,AF99)</f>
        <v>0</v>
      </c>
      <c r="BF61" s="507">
        <f>SUM(AI89,AI91,AI93,AI95,AI97,AI99)</f>
        <v>0</v>
      </c>
      <c r="BG61" s="533" t="s">
        <v>544</v>
      </c>
      <c r="BH61" s="499" t="e">
        <f>$AC89/AW$35</f>
        <v>#DIV/0!</v>
      </c>
      <c r="BI61" s="567" t="e">
        <f>$AC91/AY$35</f>
        <v>#DIV/0!</v>
      </c>
      <c r="BJ61" s="499" t="e">
        <f>$AC93/BA$35</f>
        <v>#DIV/0!</v>
      </c>
      <c r="BK61" s="556" t="e">
        <f>$AC95/BC$35</f>
        <v>#DIV/0!</v>
      </c>
      <c r="BL61" s="499" t="e">
        <f>$AC97/BE$35</f>
        <v>#DIV/0!</v>
      </c>
    </row>
    <row r="62" spans="1:67" s="450" customFormat="1" ht="8.5" customHeight="1" x14ac:dyDescent="0.35">
      <c r="A62" s="722"/>
      <c r="B62" s="52"/>
      <c r="C62" s="960"/>
      <c r="D62" s="39"/>
      <c r="E62" s="438"/>
      <c r="F62" s="455"/>
      <c r="G62" s="456"/>
      <c r="H62" s="457"/>
      <c r="I62" s="458"/>
      <c r="J62" s="459"/>
      <c r="K62" s="457"/>
      <c r="L62" s="458"/>
      <c r="M62" s="459"/>
      <c r="N62" s="457"/>
      <c r="O62" s="458"/>
      <c r="P62" s="459"/>
      <c r="Q62" s="457"/>
      <c r="R62" s="458"/>
      <c r="S62" s="459"/>
      <c r="T62" s="457"/>
      <c r="U62" s="458"/>
      <c r="V62" s="459"/>
      <c r="W62" s="457"/>
      <c r="X62" s="458"/>
      <c r="Y62" s="459"/>
      <c r="Z62" s="457"/>
      <c r="AA62" s="458"/>
      <c r="AB62" s="459"/>
      <c r="AC62" s="457"/>
      <c r="AD62" s="458"/>
      <c r="AE62" s="459"/>
      <c r="AF62" s="457"/>
      <c r="AG62" s="458"/>
      <c r="AH62" s="459"/>
      <c r="AI62" s="457"/>
      <c r="AJ62" s="458"/>
      <c r="AK62" s="459"/>
      <c r="AL62" s="703"/>
      <c r="AM62" s="457"/>
      <c r="AN62" s="458"/>
      <c r="AO62" s="459"/>
      <c r="AP62" s="459"/>
      <c r="AQ62"/>
      <c r="AR62" t="s">
        <v>419</v>
      </c>
      <c r="AS62" s="507">
        <f>AVERAGE(AI61,AF61,AC61,Z61,W61,T61,Q61,N61,K61,H61,AL61)</f>
        <v>0</v>
      </c>
      <c r="AT62" t="s">
        <v>545</v>
      </c>
      <c r="AU62" s="588" t="e">
        <f>AS62/BC$39</f>
        <v>#DIV/0!</v>
      </c>
      <c r="AV62"/>
      <c r="AW62"/>
      <c r="AX62"/>
      <c r="AY62" s="557"/>
      <c r="AZ62"/>
      <c r="BA62" s="557"/>
      <c r="BB62"/>
      <c r="BC62" s="557"/>
      <c r="BD62"/>
      <c r="BE62" s="557"/>
      <c r="BF62"/>
      <c r="BG62" s="533" t="s">
        <v>546</v>
      </c>
      <c r="BH62" s="499" t="e">
        <f>$AF89/AW$36</f>
        <v>#DIV/0!</v>
      </c>
      <c r="BI62" s="567" t="e">
        <f>$AF91/AY$36</f>
        <v>#DIV/0!</v>
      </c>
      <c r="BJ62" s="499" t="e">
        <f>$AF93/BA$36</f>
        <v>#DIV/0!</v>
      </c>
      <c r="BK62" s="556" t="e">
        <f>$AF95/BC$36</f>
        <v>#DIV/0!</v>
      </c>
      <c r="BL62" s="499" t="e">
        <f>$AF97/BE$36</f>
        <v>#DIV/0!</v>
      </c>
      <c r="BM62" s="499"/>
      <c r="BN62" s="499"/>
      <c r="BO62" s="499"/>
    </row>
    <row r="63" spans="1:67" ht="15.65" customHeight="1" x14ac:dyDescent="0.35">
      <c r="A63" s="528"/>
      <c r="B63" s="2"/>
      <c r="C63" s="960"/>
      <c r="D63" s="39"/>
      <c r="E63" s="438" t="s">
        <v>388</v>
      </c>
      <c r="F63" s="454">
        <f>$F$38</f>
        <v>0</v>
      </c>
      <c r="G63" s="7"/>
      <c r="H63" s="834"/>
      <c r="I63" s="55"/>
      <c r="J63" s="12" t="str">
        <f>$H$8</f>
        <v>---</v>
      </c>
      <c r="K63" s="834"/>
      <c r="L63" s="55"/>
      <c r="M63" s="12" t="str">
        <f>$H$8</f>
        <v>---</v>
      </c>
      <c r="N63" s="834"/>
      <c r="O63" s="55"/>
      <c r="P63" s="12" t="str">
        <f>$H$8</f>
        <v>---</v>
      </c>
      <c r="Q63" s="834"/>
      <c r="R63" s="55"/>
      <c r="S63" s="12" t="str">
        <f>$H$8</f>
        <v>---</v>
      </c>
      <c r="T63" s="834"/>
      <c r="U63" s="55"/>
      <c r="V63" s="12" t="str">
        <f>$H$8</f>
        <v>---</v>
      </c>
      <c r="W63" s="834"/>
      <c r="X63" s="55"/>
      <c r="Y63" s="12" t="str">
        <f>$H$8</f>
        <v>---</v>
      </c>
      <c r="Z63" s="834"/>
      <c r="AA63" s="55"/>
      <c r="AB63" s="12" t="str">
        <f>$H$8</f>
        <v>---</v>
      </c>
      <c r="AC63" s="834"/>
      <c r="AD63" s="55"/>
      <c r="AE63" s="12" t="str">
        <f>$H$8</f>
        <v>---</v>
      </c>
      <c r="AF63" s="834"/>
      <c r="AG63" s="55"/>
      <c r="AH63" s="12" t="str">
        <f>$H$8</f>
        <v>---</v>
      </c>
      <c r="AI63" s="834"/>
      <c r="AJ63" s="55"/>
      <c r="AK63" s="12" t="str">
        <f>$H$8</f>
        <v>---</v>
      </c>
      <c r="AL63" s="703">
        <f t="shared" si="4"/>
        <v>0</v>
      </c>
      <c r="AM63" s="834"/>
      <c r="AN63" s="55"/>
      <c r="AO63" s="12" t="str">
        <f>$H$8</f>
        <v>---</v>
      </c>
      <c r="AP63" s="12"/>
      <c r="AR63" t="s">
        <v>416</v>
      </c>
      <c r="AS63" s="507">
        <f>SUM(AI63,AF63,AC63,Z63,W63,T63,Q63,N63,K63,H63,AM63)</f>
        <v>0</v>
      </c>
      <c r="AT63" t="s">
        <v>547</v>
      </c>
      <c r="AU63" s="507" t="e">
        <f>AS63/BE$38</f>
        <v>#DIV/0!</v>
      </c>
      <c r="AV63" t="s">
        <v>548</v>
      </c>
      <c r="AW63" s="507">
        <f>H151</f>
        <v>0</v>
      </c>
      <c r="AX63" s="507">
        <f>K151</f>
        <v>0</v>
      </c>
      <c r="AY63" s="507">
        <f>N151</f>
        <v>0</v>
      </c>
      <c r="AZ63" s="507">
        <f>Q151</f>
        <v>0</v>
      </c>
      <c r="BA63" s="507">
        <f>T151</f>
        <v>0</v>
      </c>
      <c r="BB63" s="507">
        <f>W151</f>
        <v>0</v>
      </c>
      <c r="BC63" s="507">
        <f>Z151</f>
        <v>0</v>
      </c>
      <c r="BD63" s="507">
        <f>AC151</f>
        <v>0</v>
      </c>
      <c r="BE63" s="507">
        <f>AF151</f>
        <v>0</v>
      </c>
      <c r="BF63" s="507">
        <f>AI151</f>
        <v>0</v>
      </c>
      <c r="BG63" s="533" t="s">
        <v>549</v>
      </c>
      <c r="BH63" s="535" t="e">
        <f>$AI89/AW$37</f>
        <v>#DIV/0!</v>
      </c>
      <c r="BI63" s="571" t="e">
        <f>$AI91/AY$37</f>
        <v>#DIV/0!</v>
      </c>
      <c r="BJ63" s="536" t="e">
        <f>$AI93/BA$37</f>
        <v>#DIV/0!</v>
      </c>
      <c r="BK63" s="560" t="e">
        <f>$AI95/BC$37</f>
        <v>#DIV/0!</v>
      </c>
      <c r="BL63" s="535" t="e">
        <f>$AI97/BE$37</f>
        <v>#DIV/0!</v>
      </c>
    </row>
    <row r="64" spans="1:67" s="450" customFormat="1" ht="8.5" customHeight="1" x14ac:dyDescent="0.35">
      <c r="A64" s="722"/>
      <c r="B64" s="52"/>
      <c r="C64" s="960"/>
      <c r="D64" s="39"/>
      <c r="E64" s="438"/>
      <c r="F64" s="455"/>
      <c r="G64" s="456"/>
      <c r="H64" s="457"/>
      <c r="I64" s="458"/>
      <c r="J64" s="459"/>
      <c r="K64" s="457"/>
      <c r="L64" s="458"/>
      <c r="M64" s="459"/>
      <c r="N64" s="457"/>
      <c r="O64" s="458"/>
      <c r="P64" s="459"/>
      <c r="Q64" s="457"/>
      <c r="R64" s="458"/>
      <c r="S64" s="459"/>
      <c r="T64" s="457"/>
      <c r="U64" s="458"/>
      <c r="V64" s="459"/>
      <c r="W64" s="457"/>
      <c r="X64" s="458"/>
      <c r="Y64" s="459"/>
      <c r="Z64" s="457"/>
      <c r="AA64" s="458"/>
      <c r="AB64" s="459"/>
      <c r="AC64" s="457"/>
      <c r="AD64" s="458"/>
      <c r="AE64" s="459"/>
      <c r="AF64" s="457"/>
      <c r="AG64" s="458"/>
      <c r="AH64" s="459"/>
      <c r="AI64" s="457"/>
      <c r="AJ64" s="458"/>
      <c r="AK64" s="459"/>
      <c r="AL64" s="703"/>
      <c r="AM64" s="457"/>
      <c r="AN64" s="458"/>
      <c r="AO64" s="459"/>
      <c r="AP64" s="459"/>
      <c r="AQ64"/>
      <c r="AR64" t="s">
        <v>419</v>
      </c>
      <c r="AS64" s="507">
        <f>AVERAGE(AI63,AF63,AC63,Z63,W63,T63,Q63,N63,K63,H63,AL63)</f>
        <v>0</v>
      </c>
      <c r="AT64" t="s">
        <v>550</v>
      </c>
      <c r="AU64" s="507" t="e">
        <f>AS64/BE$39</f>
        <v>#DIV/0!</v>
      </c>
      <c r="AV64"/>
      <c r="AW64"/>
      <c r="AX64"/>
      <c r="AY64" s="557"/>
      <c r="AZ64"/>
      <c r="BA64" s="557"/>
      <c r="BB64"/>
      <c r="BC64" s="557"/>
      <c r="BD64"/>
      <c r="BE64" s="557"/>
      <c r="BF64"/>
      <c r="BG64" s="499"/>
      <c r="BH64" s="499"/>
      <c r="BI64" s="567"/>
      <c r="BJ64" s="499"/>
      <c r="BK64" s="556"/>
      <c r="BL64" s="499"/>
      <c r="BM64" s="499"/>
      <c r="BN64" s="499"/>
      <c r="BO64" s="499"/>
    </row>
    <row r="65" spans="1:73" ht="15.65" customHeight="1" x14ac:dyDescent="0.35">
      <c r="A65" s="528"/>
      <c r="B65" s="2"/>
      <c r="C65" s="960"/>
      <c r="D65" s="39"/>
      <c r="E65" s="510" t="s">
        <v>551</v>
      </c>
      <c r="F65" s="454"/>
      <c r="G65" s="7"/>
      <c r="H65" s="834"/>
      <c r="I65" s="55"/>
      <c r="J65" s="12" t="str">
        <f>$H$8</f>
        <v>---</v>
      </c>
      <c r="K65" s="834"/>
      <c r="L65" s="55"/>
      <c r="M65" s="12" t="str">
        <f>$H$8</f>
        <v>---</v>
      </c>
      <c r="N65" s="834"/>
      <c r="O65" s="55"/>
      <c r="P65" s="12" t="str">
        <f>$H$8</f>
        <v>---</v>
      </c>
      <c r="Q65" s="834"/>
      <c r="R65" s="55"/>
      <c r="S65" s="12" t="str">
        <f>$H$8</f>
        <v>---</v>
      </c>
      <c r="T65" s="834"/>
      <c r="U65" s="55"/>
      <c r="V65" s="12" t="str">
        <f>$H$8</f>
        <v>---</v>
      </c>
      <c r="W65" s="834"/>
      <c r="X65" s="55"/>
      <c r="Y65" s="12" t="str">
        <f>$H$8</f>
        <v>---</v>
      </c>
      <c r="Z65" s="834"/>
      <c r="AA65" s="55"/>
      <c r="AB65" s="12" t="str">
        <f>$H$8</f>
        <v>---</v>
      </c>
      <c r="AC65" s="834"/>
      <c r="AD65" s="55"/>
      <c r="AE65" s="12" t="str">
        <f>$H$8</f>
        <v>---</v>
      </c>
      <c r="AF65" s="834"/>
      <c r="AG65" s="55"/>
      <c r="AH65" s="12" t="str">
        <f>$H$8</f>
        <v>---</v>
      </c>
      <c r="AI65" s="834"/>
      <c r="AJ65" s="55"/>
      <c r="AK65" s="12" t="str">
        <f>$H$8</f>
        <v>---</v>
      </c>
      <c r="AL65" s="703">
        <f t="shared" si="4"/>
        <v>0</v>
      </c>
      <c r="AM65" s="834"/>
      <c r="AN65" s="55"/>
      <c r="AO65" s="12" t="str">
        <f>$H$8</f>
        <v>---</v>
      </c>
      <c r="AP65" s="12"/>
      <c r="AR65" t="s">
        <v>416</v>
      </c>
      <c r="AS65" s="507">
        <f>SUM(AI65,AF65,AC65,Z65,W65,T65,Q65,N65,K65,H65,AM65)</f>
        <v>0</v>
      </c>
      <c r="AT65"/>
      <c r="AU65"/>
      <c r="AV65" t="s">
        <v>552</v>
      </c>
      <c r="AW65" s="507">
        <f>H158</f>
        <v>0</v>
      </c>
      <c r="AX65" s="507">
        <f>K158</f>
        <v>0</v>
      </c>
      <c r="AY65" s="507">
        <f>N158</f>
        <v>0</v>
      </c>
      <c r="AZ65" s="507">
        <f>Q158</f>
        <v>0</v>
      </c>
      <c r="BA65" s="507">
        <f>T158</f>
        <v>0</v>
      </c>
      <c r="BB65" s="507">
        <f>W158</f>
        <v>0</v>
      </c>
      <c r="BC65" s="507">
        <f>Z158</f>
        <v>0</v>
      </c>
      <c r="BD65" s="507">
        <f>AC158</f>
        <v>0</v>
      </c>
      <c r="BE65" s="507">
        <f>AF158</f>
        <v>0</v>
      </c>
      <c r="BF65" s="507">
        <f>AI158</f>
        <v>0</v>
      </c>
    </row>
    <row r="66" spans="1:73" ht="8.5" customHeight="1" x14ac:dyDescent="0.35">
      <c r="A66" s="723"/>
      <c r="B66" s="36"/>
      <c r="C66" s="960"/>
      <c r="D66" s="37"/>
      <c r="E66" s="37"/>
      <c r="F66" s="37"/>
      <c r="G66" s="37"/>
      <c r="H66" s="354"/>
      <c r="I66" s="68"/>
      <c r="J66" s="69"/>
      <c r="K66" s="354"/>
      <c r="L66" s="68"/>
      <c r="M66" s="69"/>
      <c r="N66" s="354"/>
      <c r="O66" s="68"/>
      <c r="P66" s="69"/>
      <c r="Q66" s="354"/>
      <c r="R66" s="68"/>
      <c r="S66" s="69"/>
      <c r="T66" s="354"/>
      <c r="U66" s="68"/>
      <c r="V66" s="69"/>
      <c r="W66" s="354"/>
      <c r="X66" s="68"/>
      <c r="Y66" s="69"/>
      <c r="Z66" s="354"/>
      <c r="AA66" s="68"/>
      <c r="AB66" s="69"/>
      <c r="AC66" s="354"/>
      <c r="AD66" s="68"/>
      <c r="AE66" s="69"/>
      <c r="AF66" s="354"/>
      <c r="AG66" s="68"/>
      <c r="AH66" s="69"/>
      <c r="AI66" s="354"/>
      <c r="AJ66" s="68"/>
      <c r="AK66" s="69"/>
      <c r="AL66" s="69"/>
      <c r="AM66" s="354"/>
      <c r="AN66" s="68"/>
      <c r="AO66" s="69"/>
      <c r="AP66" s="69"/>
      <c r="AR66" t="s">
        <v>419</v>
      </c>
      <c r="AS66" s="507">
        <f>AVERAGE(AI65,AF65,AC65,Z65,W65,T65,Q65,N65,K65,H65,AL65)</f>
        <v>0</v>
      </c>
      <c r="AT66"/>
      <c r="AU66"/>
      <c r="AV66" t="s">
        <v>553</v>
      </c>
      <c r="AW66" s="507">
        <f>SUM(H135,H137,H139,H141,H143,H145)</f>
        <v>0</v>
      </c>
      <c r="AX66" s="507">
        <f>SUM(K135,K137,K139,K141,K143,K145)</f>
        <v>0</v>
      </c>
      <c r="AY66" s="507">
        <f>SUM(N135,N137,N139,N141,N143,N145)</f>
        <v>0</v>
      </c>
      <c r="AZ66" s="507">
        <f>SUM(Q135,Q137,Q139,Q141,Q143,Q145)</f>
        <v>0</v>
      </c>
      <c r="BA66" s="507">
        <f>SUM(T135,T137,T139,T141,T143,T145)</f>
        <v>0</v>
      </c>
      <c r="BB66" s="507">
        <f>SUM(W135,W137,W139,W141,W143,W145)</f>
        <v>0</v>
      </c>
      <c r="BC66" s="507">
        <f>SUM(Z135,Z137,Z139,Z141,Z143,Z145)</f>
        <v>0</v>
      </c>
      <c r="BD66" s="507">
        <f>SUM(AC135,AC137,AC139,AC141,AC143,AC145)</f>
        <v>0</v>
      </c>
      <c r="BE66" s="507">
        <f>SUM(AF135,AF137,AF139,AF141,AF143,AF145)</f>
        <v>0</v>
      </c>
      <c r="BF66" s="507">
        <f>SUM(AI135,AI137,AI139,AI141,AI143,AI145)</f>
        <v>0</v>
      </c>
    </row>
    <row r="67" spans="1:73" ht="133" customHeight="1" x14ac:dyDescent="0.35">
      <c r="A67" s="528"/>
      <c r="B67" s="2"/>
      <c r="C67" s="960"/>
      <c r="D67" s="36"/>
      <c r="E67" s="37" t="s">
        <v>504</v>
      </c>
      <c r="F67" s="2"/>
      <c r="G67" s="2"/>
      <c r="H67" s="655"/>
      <c r="I67" s="54"/>
      <c r="J67" s="11"/>
      <c r="K67" s="655"/>
      <c r="L67" s="54"/>
      <c r="M67" s="11"/>
      <c r="N67" s="655"/>
      <c r="O67" s="54"/>
      <c r="P67" s="11"/>
      <c r="Q67" s="655"/>
      <c r="R67" s="54"/>
      <c r="S67" s="11"/>
      <c r="T67" s="655"/>
      <c r="U67" s="54"/>
      <c r="V67" s="11"/>
      <c r="W67" s="655"/>
      <c r="X67" s="54"/>
      <c r="Y67" s="11"/>
      <c r="Z67" s="655"/>
      <c r="AA67" s="54"/>
      <c r="AB67" s="11"/>
      <c r="AC67" s="655"/>
      <c r="AD67" s="54"/>
      <c r="AE67" s="11"/>
      <c r="AF67" s="655"/>
      <c r="AG67" s="54"/>
      <c r="AH67" s="11"/>
      <c r="AI67" s="655"/>
      <c r="AJ67" s="54"/>
      <c r="AK67" s="11"/>
      <c r="AL67" s="11"/>
      <c r="AM67" s="655"/>
      <c r="AN67" s="54"/>
      <c r="AO67" s="11"/>
      <c r="AP67" s="11"/>
      <c r="AR67"/>
      <c r="AS67"/>
      <c r="AT67"/>
      <c r="AU67"/>
      <c r="AV67"/>
      <c r="AW67"/>
      <c r="AX67"/>
      <c r="AY67" s="557"/>
      <c r="AZ67"/>
      <c r="BA67" s="557"/>
      <c r="BB67"/>
      <c r="BC67" s="557"/>
      <c r="BD67"/>
      <c r="BE67" s="557"/>
      <c r="BF67"/>
    </row>
    <row r="68" spans="1:73" ht="15.65" customHeight="1" x14ac:dyDescent="0.35">
      <c r="A68" s="528"/>
      <c r="B68" s="2"/>
      <c r="C68" s="42"/>
      <c r="D68" s="36"/>
      <c r="E68" s="2"/>
      <c r="F68" s="56"/>
      <c r="G68" s="2"/>
      <c r="H68" s="2"/>
      <c r="I68" s="2"/>
      <c r="J68" s="11"/>
      <c r="K68" s="2"/>
      <c r="L68" s="2"/>
      <c r="M68" s="67"/>
      <c r="P68" s="67"/>
      <c r="Q68" s="2"/>
      <c r="R68" s="2"/>
      <c r="S68" s="11"/>
      <c r="T68" s="2"/>
      <c r="U68" s="2"/>
      <c r="V68" s="67"/>
      <c r="W68" s="2"/>
      <c r="X68" s="2"/>
      <c r="Y68" s="67"/>
      <c r="Z68" s="2"/>
      <c r="AA68" s="2"/>
      <c r="AB68" s="11"/>
      <c r="AC68" s="2"/>
      <c r="AD68" s="2"/>
      <c r="AE68" s="67"/>
      <c r="AF68" s="2"/>
      <c r="AG68" s="2"/>
      <c r="AH68" s="67"/>
      <c r="AI68" s="2"/>
      <c r="AJ68" s="2"/>
      <c r="AK68" s="67"/>
      <c r="AL68" s="67"/>
      <c r="AM68" s="67"/>
      <c r="AN68" s="67"/>
      <c r="AO68" s="67"/>
      <c r="AP68" s="67"/>
      <c r="AR68"/>
      <c r="AS68"/>
      <c r="AT68"/>
      <c r="AU68"/>
      <c r="AV68"/>
      <c r="AW68"/>
      <c r="AX68"/>
      <c r="AY68" s="557"/>
      <c r="AZ68"/>
      <c r="BA68" s="557"/>
      <c r="BB68"/>
      <c r="BC68" s="557"/>
      <c r="BD68"/>
      <c r="BE68" s="557"/>
      <c r="BF68"/>
    </row>
    <row r="69" spans="1:73" ht="8.25" customHeight="1" x14ac:dyDescent="0.35">
      <c r="A69" s="716"/>
      <c r="B69" s="6"/>
      <c r="C69" s="38"/>
      <c r="D69" s="29"/>
      <c r="E69" s="6"/>
      <c r="F69" s="49"/>
      <c r="G69" s="6"/>
      <c r="H69" s="6"/>
      <c r="I69" s="6"/>
      <c r="J69" s="9"/>
      <c r="K69" s="6"/>
      <c r="L69" s="6"/>
      <c r="M69" s="10"/>
      <c r="N69" s="6"/>
      <c r="O69" s="6"/>
      <c r="P69" s="10"/>
      <c r="Q69" s="6"/>
      <c r="R69" s="6"/>
      <c r="S69" s="9"/>
      <c r="T69" s="6"/>
      <c r="U69" s="6"/>
      <c r="V69" s="10"/>
      <c r="W69" s="6"/>
      <c r="X69" s="6"/>
      <c r="Y69" s="10"/>
      <c r="Z69" s="6"/>
      <c r="AA69" s="6"/>
      <c r="AB69" s="9"/>
      <c r="AC69" s="6"/>
      <c r="AD69" s="6"/>
      <c r="AE69" s="10"/>
      <c r="AF69" s="6"/>
      <c r="AG69" s="6"/>
      <c r="AH69" s="10"/>
      <c r="AI69" s="6"/>
      <c r="AJ69" s="6"/>
      <c r="AK69" s="10"/>
      <c r="AL69" s="10"/>
      <c r="AM69" s="10"/>
      <c r="AN69" s="10"/>
      <c r="AO69" s="10"/>
      <c r="AP69" s="10"/>
      <c r="AR69"/>
      <c r="AS69"/>
      <c r="AT69"/>
      <c r="AU69"/>
      <c r="AV69"/>
      <c r="AW69"/>
      <c r="AX69"/>
      <c r="AY69" s="557"/>
      <c r="AZ69"/>
      <c r="BA69" s="557"/>
      <c r="BB69"/>
      <c r="BC69" s="557"/>
      <c r="BD69"/>
      <c r="BE69" s="557"/>
      <c r="BF69"/>
    </row>
    <row r="70" spans="1:73" ht="7.5" customHeight="1" x14ac:dyDescent="0.35">
      <c r="A70" s="720"/>
      <c r="B70" s="4"/>
      <c r="C70" s="37"/>
      <c r="D70" s="37"/>
      <c r="E70" s="4"/>
      <c r="F70" s="4"/>
      <c r="G70" s="4"/>
      <c r="H70" s="8"/>
      <c r="I70" s="8"/>
      <c r="J70" s="11"/>
      <c r="K70" s="8"/>
      <c r="L70" s="8"/>
      <c r="M70" s="12"/>
      <c r="N70" s="8"/>
      <c r="O70" s="8"/>
      <c r="P70" s="12"/>
      <c r="Q70" s="8"/>
      <c r="R70" s="8"/>
      <c r="S70" s="11"/>
      <c r="T70" s="8"/>
      <c r="U70" s="8"/>
      <c r="V70" s="12"/>
      <c r="W70" s="8"/>
      <c r="X70" s="8"/>
      <c r="Y70" s="12"/>
      <c r="Z70" s="8"/>
      <c r="AA70" s="8"/>
      <c r="AB70" s="11"/>
      <c r="AC70" s="8"/>
      <c r="AD70" s="8"/>
      <c r="AE70" s="12"/>
      <c r="AF70" s="8"/>
      <c r="AG70" s="8"/>
      <c r="AH70" s="12"/>
      <c r="AI70" s="8"/>
      <c r="AJ70" s="8"/>
      <c r="AK70" s="12"/>
      <c r="AL70" s="12"/>
      <c r="AM70" s="12"/>
      <c r="AN70" s="12"/>
      <c r="AO70" s="12"/>
      <c r="AP70" s="12"/>
      <c r="AR70"/>
      <c r="AS70"/>
      <c r="AT70"/>
      <c r="AU70"/>
      <c r="AV70"/>
      <c r="AW70"/>
      <c r="AX70"/>
      <c r="AY70" s="557"/>
      <c r="AZ70"/>
      <c r="BA70" s="557"/>
      <c r="BB70"/>
      <c r="BC70" s="557"/>
      <c r="BD70"/>
      <c r="BE70" s="557"/>
      <c r="BF70"/>
    </row>
    <row r="71" spans="1:73" ht="15.65" customHeight="1" x14ac:dyDescent="0.35">
      <c r="A71" s="528"/>
      <c r="B71" s="2"/>
      <c r="C71" s="37"/>
      <c r="D71" s="36"/>
      <c r="E71" s="2"/>
      <c r="F71" s="2"/>
      <c r="G71" s="2"/>
      <c r="H71" s="68" t="s">
        <v>380</v>
      </c>
      <c r="I71" s="68"/>
      <c r="J71" s="861"/>
      <c r="K71" s="68" t="s">
        <v>380</v>
      </c>
      <c r="L71" s="68"/>
      <c r="M71" s="11"/>
      <c r="N71" s="68" t="s">
        <v>380</v>
      </c>
      <c r="O71" s="68"/>
      <c r="P71" s="11"/>
      <c r="Q71" s="68" t="s">
        <v>380</v>
      </c>
      <c r="R71" s="68"/>
      <c r="S71" s="861"/>
      <c r="T71" s="68" t="s">
        <v>380</v>
      </c>
      <c r="U71" s="68"/>
      <c r="V71" s="11"/>
      <c r="W71" s="68" t="s">
        <v>380</v>
      </c>
      <c r="X71" s="68"/>
      <c r="Y71" s="11"/>
      <c r="Z71" s="68" t="s">
        <v>380</v>
      </c>
      <c r="AA71" s="68"/>
      <c r="AB71" s="861"/>
      <c r="AC71" s="68" t="s">
        <v>380</v>
      </c>
      <c r="AD71" s="68"/>
      <c r="AE71" s="11"/>
      <c r="AF71" s="68" t="s">
        <v>380</v>
      </c>
      <c r="AG71" s="68"/>
      <c r="AH71" s="11"/>
      <c r="AI71" s="68" t="s">
        <v>380</v>
      </c>
      <c r="AJ71" s="68"/>
      <c r="AK71" s="11"/>
      <c r="AL71" s="11"/>
      <c r="AM71" s="68" t="s">
        <v>380</v>
      </c>
      <c r="AN71" s="68"/>
      <c r="AO71" s="11"/>
      <c r="AP71" s="11"/>
      <c r="AR71"/>
      <c r="AS71"/>
      <c r="AT71"/>
      <c r="AU71"/>
      <c r="AV71" s="505" t="s">
        <v>525</v>
      </c>
      <c r="AW71">
        <v>11</v>
      </c>
      <c r="AX71">
        <f>AW71+1</f>
        <v>12</v>
      </c>
      <c r="AY71">
        <f t="shared" ref="AY71:BU71" si="5">AX71+1</f>
        <v>13</v>
      </c>
      <c r="AZ71">
        <f t="shared" si="5"/>
        <v>14</v>
      </c>
      <c r="BA71">
        <f t="shared" si="5"/>
        <v>15</v>
      </c>
      <c r="BB71">
        <f t="shared" si="5"/>
        <v>16</v>
      </c>
      <c r="BC71">
        <f t="shared" si="5"/>
        <v>17</v>
      </c>
      <c r="BD71">
        <f t="shared" si="5"/>
        <v>18</v>
      </c>
      <c r="BE71">
        <f t="shared" si="5"/>
        <v>19</v>
      </c>
      <c r="BF71">
        <f>BE71+1</f>
        <v>20</v>
      </c>
      <c r="BG71">
        <f t="shared" si="5"/>
        <v>21</v>
      </c>
      <c r="BH71">
        <f t="shared" si="5"/>
        <v>22</v>
      </c>
      <c r="BI71">
        <f t="shared" si="5"/>
        <v>23</v>
      </c>
      <c r="BJ71">
        <f t="shared" si="5"/>
        <v>24</v>
      </c>
      <c r="BK71">
        <f t="shared" si="5"/>
        <v>25</v>
      </c>
      <c r="BL71">
        <f t="shared" si="5"/>
        <v>26</v>
      </c>
      <c r="BM71">
        <f t="shared" si="5"/>
        <v>27</v>
      </c>
      <c r="BN71">
        <f t="shared" si="5"/>
        <v>28</v>
      </c>
      <c r="BO71">
        <f t="shared" si="5"/>
        <v>29</v>
      </c>
      <c r="BP71">
        <f t="shared" si="5"/>
        <v>30</v>
      </c>
      <c r="BQ71">
        <f t="shared" si="5"/>
        <v>31</v>
      </c>
      <c r="BR71">
        <f t="shared" si="5"/>
        <v>32</v>
      </c>
      <c r="BS71">
        <f t="shared" si="5"/>
        <v>33</v>
      </c>
      <c r="BT71">
        <f>BS71+1</f>
        <v>34</v>
      </c>
      <c r="BU71">
        <f t="shared" si="5"/>
        <v>35</v>
      </c>
    </row>
    <row r="72" spans="1:73" ht="15.65" customHeight="1" x14ac:dyDescent="0.35">
      <c r="A72" s="724" t="s">
        <v>15</v>
      </c>
      <c r="B72" s="478"/>
      <c r="C72" s="35" t="s">
        <v>538</v>
      </c>
      <c r="D72" s="39"/>
      <c r="E72" s="438" t="s">
        <v>384</v>
      </c>
      <c r="F72" s="454">
        <f>$F$14</f>
        <v>0</v>
      </c>
      <c r="G72" s="7"/>
      <c r="H72" s="834"/>
      <c r="I72" s="55"/>
      <c r="J72" s="12" t="str">
        <f>$H$8</f>
        <v>---</v>
      </c>
      <c r="K72" s="834"/>
      <c r="L72" s="55"/>
      <c r="M72" s="12" t="str">
        <f>$H$8</f>
        <v>---</v>
      </c>
      <c r="N72" s="834"/>
      <c r="O72" s="55"/>
      <c r="P72" s="12" t="str">
        <f>$H$8</f>
        <v>---</v>
      </c>
      <c r="Q72" s="834"/>
      <c r="R72" s="55"/>
      <c r="S72" s="12" t="str">
        <f>$H$8</f>
        <v>---</v>
      </c>
      <c r="T72" s="834"/>
      <c r="U72" s="55"/>
      <c r="V72" s="12" t="str">
        <f>$H$8</f>
        <v>---</v>
      </c>
      <c r="W72" s="834"/>
      <c r="X72" s="55"/>
      <c r="Y72" s="12" t="str">
        <f>$H$8</f>
        <v>---</v>
      </c>
      <c r="Z72" s="834"/>
      <c r="AA72" s="55"/>
      <c r="AB72" s="12" t="str">
        <f>$H$8</f>
        <v>---</v>
      </c>
      <c r="AC72" s="834"/>
      <c r="AD72" s="55"/>
      <c r="AE72" s="12" t="str">
        <f>$H$8</f>
        <v>---</v>
      </c>
      <c r="AF72" s="834"/>
      <c r="AG72" s="55"/>
      <c r="AH72" s="12" t="str">
        <f>$H$8</f>
        <v>---</v>
      </c>
      <c r="AI72" s="834"/>
      <c r="AJ72" s="55"/>
      <c r="AK72" s="12" t="str">
        <f>$H$8</f>
        <v>---</v>
      </c>
      <c r="AL72" s="703">
        <f>AM72/$AS$8</f>
        <v>0</v>
      </c>
      <c r="AM72" s="834"/>
      <c r="AN72" s="55"/>
      <c r="AO72" s="12" t="str">
        <f>$H$8</f>
        <v>---</v>
      </c>
      <c r="AP72" s="12"/>
      <c r="AR72" t="s">
        <v>423</v>
      </c>
      <c r="AS72" s="507">
        <f>SUM(AI72,AF72,AC72,Z72,W72,T72,Q72,N72,K72,H72,AM72)</f>
        <v>0</v>
      </c>
      <c r="AT72" t="s">
        <v>554</v>
      </c>
      <c r="AU72" t="e">
        <f>AS72/AW$38</f>
        <v>#DIV/0!</v>
      </c>
      <c r="AV72" s="505" t="s">
        <v>395</v>
      </c>
      <c r="AW72">
        <f>IF($AS$8&gt;0,$AQ$14,0)</f>
        <v>0</v>
      </c>
      <c r="AX72">
        <f>IF($AS$8&gt;1,$AQ$14,0)</f>
        <v>0</v>
      </c>
      <c r="AY72">
        <f>IF($AS$8&gt;2,$AQ$14,0)</f>
        <v>0</v>
      </c>
      <c r="AZ72">
        <f>IF($AS$8&gt;3,$AQ$14,0)</f>
        <v>0</v>
      </c>
      <c r="BA72">
        <f>IF($AS$8&gt;4,$AQ$14,0)</f>
        <v>0</v>
      </c>
      <c r="BB72">
        <f>IF($AS$8&gt;5,$AQ$14,0)</f>
        <v>0</v>
      </c>
      <c r="BC72">
        <f>IF($AS$8&gt;6,$AQ$14,0)</f>
        <v>0</v>
      </c>
      <c r="BD72">
        <f>IF($AS$8&gt;7,$AQ$14,0)</f>
        <v>0</v>
      </c>
      <c r="BE72">
        <f>IF($AS$8&gt;8,$AQ$14,0)</f>
        <v>0</v>
      </c>
      <c r="BF72">
        <f>IF($AS$8&gt;9,$AQ$14,0)</f>
        <v>0</v>
      </c>
      <c r="BG72">
        <f>IF($AS$8&gt;10,$AQ$14,0)</f>
        <v>0</v>
      </c>
      <c r="BH72">
        <f>IF($AS$8&gt;11,$AQ$14,0)</f>
        <v>0</v>
      </c>
      <c r="BI72">
        <f>IF($AS$8&gt;12,$AQ$14,0)</f>
        <v>0</v>
      </c>
      <c r="BJ72">
        <f>IF($AS$8&gt;13,$AQ$14,0)</f>
        <v>0</v>
      </c>
      <c r="BK72">
        <f>IF($AS$8&gt;14,$AQ$14,0)</f>
        <v>0</v>
      </c>
      <c r="BL72">
        <f>IF($AS$8&gt;15,$AQ$14,0)</f>
        <v>0</v>
      </c>
      <c r="BM72">
        <f>IF($AS$8&gt;16,$AQ$14,0)</f>
        <v>0</v>
      </c>
      <c r="BN72">
        <f>IF($AS$8&gt;17,$AQ$14,0)</f>
        <v>0</v>
      </c>
      <c r="BO72">
        <f>IF($AS$8&gt;18,$AQ$14,0)</f>
        <v>0</v>
      </c>
      <c r="BP72">
        <f>IF($AS$8&gt;19,$AQ$14,0)</f>
        <v>0</v>
      </c>
      <c r="BQ72">
        <f>IF($AS$8&gt;20,$AQ$14,0)</f>
        <v>0</v>
      </c>
      <c r="BR72">
        <f>IF($AS$8&gt;21,$AQ$14,0)</f>
        <v>0</v>
      </c>
      <c r="BS72">
        <f>IF($AS$8&gt;22,$AQ$14,0)</f>
        <v>0</v>
      </c>
      <c r="BT72">
        <f>IF($AS$8&gt;23,$AQ$14,0)</f>
        <v>0</v>
      </c>
      <c r="BU72">
        <f>IF($AS$8&gt;24,$AQ$14,0)</f>
        <v>0</v>
      </c>
    </row>
    <row r="73" spans="1:73" s="450" customFormat="1" ht="8.5" customHeight="1" x14ac:dyDescent="0.35">
      <c r="A73" s="722"/>
      <c r="B73" s="52"/>
      <c r="C73" s="448"/>
      <c r="D73" s="39"/>
      <c r="E73" s="438"/>
      <c r="F73" s="449"/>
      <c r="G73" s="456"/>
      <c r="H73" s="457"/>
      <c r="I73" s="458"/>
      <c r="J73" s="459"/>
      <c r="K73" s="457"/>
      <c r="L73" s="458"/>
      <c r="M73" s="459"/>
      <c r="N73" s="457"/>
      <c r="O73" s="458"/>
      <c r="P73" s="459"/>
      <c r="Q73" s="457"/>
      <c r="R73" s="458"/>
      <c r="S73" s="459"/>
      <c r="T73" s="457"/>
      <c r="U73" s="458"/>
      <c r="V73" s="459"/>
      <c r="W73" s="457"/>
      <c r="X73" s="458"/>
      <c r="Y73" s="459"/>
      <c r="Z73" s="457"/>
      <c r="AA73" s="458"/>
      <c r="AB73" s="459"/>
      <c r="AC73" s="457"/>
      <c r="AD73" s="458"/>
      <c r="AE73" s="459"/>
      <c r="AF73" s="457"/>
      <c r="AG73" s="458"/>
      <c r="AH73" s="459"/>
      <c r="AI73" s="457"/>
      <c r="AJ73" s="458"/>
      <c r="AK73" s="459"/>
      <c r="AL73" s="703"/>
      <c r="AM73" s="457"/>
      <c r="AN73" s="458"/>
      <c r="AO73" s="459"/>
      <c r="AP73" s="459"/>
      <c r="AQ73"/>
      <c r="AR73" t="s">
        <v>426</v>
      </c>
      <c r="AS73" s="507">
        <f>AVERAGE(AI72,AF72,AC72,Z72,W72,T72,Q72,N72,K72,H72,AL72)</f>
        <v>0</v>
      </c>
      <c r="AT73" t="s">
        <v>555</v>
      </c>
      <c r="AU73" t="e">
        <f>AS73/AW$39</f>
        <v>#DIV/0!</v>
      </c>
      <c r="AV73"/>
      <c r="AW73"/>
      <c r="AX73"/>
      <c r="AY73" s="557"/>
      <c r="AZ73"/>
      <c r="BA73" s="557"/>
      <c r="BB73"/>
      <c r="BC73" s="557"/>
      <c r="BD73"/>
      <c r="BE73" s="557"/>
      <c r="BF73"/>
      <c r="BG73" s="499"/>
      <c r="BH73" s="499"/>
      <c r="BI73" s="567"/>
      <c r="BJ73" s="499"/>
      <c r="BK73" s="556"/>
      <c r="BL73" s="499"/>
      <c r="BM73" s="499"/>
      <c r="BN73" s="499"/>
      <c r="BO73" s="499"/>
    </row>
    <row r="74" spans="1:73" ht="15.65" customHeight="1" x14ac:dyDescent="0.35">
      <c r="A74" s="528"/>
      <c r="B74" s="2"/>
      <c r="C74" s="960" t="s">
        <v>556</v>
      </c>
      <c r="D74" s="39"/>
      <c r="E74" s="438" t="s">
        <v>385</v>
      </c>
      <c r="F74" s="454">
        <f>$F$20</f>
        <v>0</v>
      </c>
      <c r="G74" s="7"/>
      <c r="H74" s="834"/>
      <c r="I74" s="55"/>
      <c r="J74" s="12" t="str">
        <f>$H$8</f>
        <v>---</v>
      </c>
      <c r="K74" s="834"/>
      <c r="L74" s="55"/>
      <c r="M74" s="12" t="str">
        <f>$H$8</f>
        <v>---</v>
      </c>
      <c r="N74" s="834"/>
      <c r="O74" s="55"/>
      <c r="P74" s="12" t="str">
        <f>$H$8</f>
        <v>---</v>
      </c>
      <c r="Q74" s="834"/>
      <c r="R74" s="55"/>
      <c r="S74" s="12" t="str">
        <f>$H$8</f>
        <v>---</v>
      </c>
      <c r="T74" s="834"/>
      <c r="U74" s="55"/>
      <c r="V74" s="12" t="str">
        <f>$H$8</f>
        <v>---</v>
      </c>
      <c r="W74" s="834"/>
      <c r="X74" s="55"/>
      <c r="Y74" s="12" t="str">
        <f>$H$8</f>
        <v>---</v>
      </c>
      <c r="Z74" s="834"/>
      <c r="AA74" s="55"/>
      <c r="AB74" s="12" t="str">
        <f>$H$8</f>
        <v>---</v>
      </c>
      <c r="AC74" s="834"/>
      <c r="AD74" s="55"/>
      <c r="AE74" s="12" t="str">
        <f>$H$8</f>
        <v>---</v>
      </c>
      <c r="AF74" s="834"/>
      <c r="AG74" s="55"/>
      <c r="AH74" s="12" t="str">
        <f>$H$8</f>
        <v>---</v>
      </c>
      <c r="AI74" s="834"/>
      <c r="AJ74" s="55"/>
      <c r="AK74" s="12" t="str">
        <f>$H$8</f>
        <v>---</v>
      </c>
      <c r="AL74" s="703">
        <f t="shared" ref="AL74:AL82" si="6">AM74/$AS$8</f>
        <v>0</v>
      </c>
      <c r="AM74" s="834"/>
      <c r="AN74" s="55"/>
      <c r="AO74" s="12" t="str">
        <f>$H$8</f>
        <v>---</v>
      </c>
      <c r="AP74" s="12"/>
      <c r="AR74" t="s">
        <v>423</v>
      </c>
      <c r="AS74" s="507">
        <f>SUM(AI74,AF74,AC74,Z74,W74,T74,Q74,N74,K74,H74,AM74)</f>
        <v>0</v>
      </c>
      <c r="AT74" t="s">
        <v>554</v>
      </c>
      <c r="AU74" s="588" t="e">
        <f>AS74/AY$38</f>
        <v>#DIV/0!</v>
      </c>
      <c r="AV74" t="s">
        <v>527</v>
      </c>
      <c r="AW74">
        <f>IF($AS$8&gt;0,$AQ$16,0)</f>
        <v>0</v>
      </c>
      <c r="AX74">
        <f>IF($AS$8&gt;1,$AQ$16,0)</f>
        <v>0</v>
      </c>
      <c r="AY74">
        <f>IF($AS$8&gt;2,$AQ$16,0)</f>
        <v>0</v>
      </c>
      <c r="AZ74">
        <f>IF($AS$8&gt;3,$AQ$16,0)</f>
        <v>0</v>
      </c>
      <c r="BA74">
        <f>IF($AS$8&gt;4,$AQ$16,0)</f>
        <v>0</v>
      </c>
      <c r="BB74">
        <f>IF($AS$8&gt;5,$AQ$16,0)</f>
        <v>0</v>
      </c>
      <c r="BC74">
        <f>IF($AS$8&gt;6,$AQ$16,0)</f>
        <v>0</v>
      </c>
      <c r="BD74">
        <f>IF($AS$8&gt;7,$AQ$16,0)</f>
        <v>0</v>
      </c>
      <c r="BE74">
        <f>IF($AS$8&gt;8,$AQ$16,0)</f>
        <v>0</v>
      </c>
      <c r="BF74">
        <f>IF($AS$8&gt;9,$AQ$16,0)</f>
        <v>0</v>
      </c>
      <c r="BG74">
        <f>IF($AS$8&gt;10,$AQ$16,0)</f>
        <v>0</v>
      </c>
      <c r="BH74">
        <f>IF($AS$8&gt;11,$AQ$16,0)</f>
        <v>0</v>
      </c>
      <c r="BI74">
        <f>IF($AS$8&gt;12,$AQ$16,0)</f>
        <v>0</v>
      </c>
      <c r="BJ74">
        <f>IF($AS$8&gt;13,$AQ$16,0)</f>
        <v>0</v>
      </c>
      <c r="BK74">
        <f>IF($AS$8&gt;14,$AQ$16,0)</f>
        <v>0</v>
      </c>
      <c r="BL74">
        <f>IF($AS$8&gt;15,$AQ$16,0)</f>
        <v>0</v>
      </c>
      <c r="BM74">
        <f>IF($AS$8&gt;16,$AQ$16,0)</f>
        <v>0</v>
      </c>
      <c r="BN74">
        <f>IF($AS$8&gt;17,$AQ$16,0)</f>
        <v>0</v>
      </c>
      <c r="BO74">
        <f>IF($AS$8&gt;18,$AQ$16,0)</f>
        <v>0</v>
      </c>
      <c r="BP74">
        <f>IF($AS$8&gt;19,$AQ$16,0)</f>
        <v>0</v>
      </c>
      <c r="BQ74">
        <f>IF($AS$8&gt;20,$AQ$16,0)</f>
        <v>0</v>
      </c>
      <c r="BR74">
        <f>IF($AS$8&gt;21,$AQ$16,0)</f>
        <v>0</v>
      </c>
      <c r="BS74">
        <f>IF($AS$8&gt;22,$AQ$16,0)</f>
        <v>0</v>
      </c>
      <c r="BT74">
        <f>IF($AS$8&gt;23,$AQ$16,0)</f>
        <v>0</v>
      </c>
      <c r="BU74">
        <f>IF($AS$8&gt;24,$AQ$16,0)</f>
        <v>0</v>
      </c>
    </row>
    <row r="75" spans="1:73" s="450" customFormat="1" ht="8.5" customHeight="1" x14ac:dyDescent="0.35">
      <c r="A75" s="722"/>
      <c r="B75" s="52"/>
      <c r="C75" s="960"/>
      <c r="D75" s="39"/>
      <c r="E75" s="438"/>
      <c r="F75" s="455"/>
      <c r="G75" s="456"/>
      <c r="H75" s="457"/>
      <c r="I75" s="458"/>
      <c r="J75" s="459"/>
      <c r="K75" s="457"/>
      <c r="L75" s="458"/>
      <c r="M75" s="459"/>
      <c r="N75" s="457"/>
      <c r="O75" s="458"/>
      <c r="P75" s="459"/>
      <c r="Q75" s="457"/>
      <c r="R75" s="458"/>
      <c r="S75" s="459"/>
      <c r="T75" s="457"/>
      <c r="U75" s="458"/>
      <c r="V75" s="459"/>
      <c r="W75" s="457"/>
      <c r="X75" s="458"/>
      <c r="Y75" s="459"/>
      <c r="Z75" s="457"/>
      <c r="AA75" s="458"/>
      <c r="AB75" s="459"/>
      <c r="AC75" s="457"/>
      <c r="AD75" s="458"/>
      <c r="AE75" s="459"/>
      <c r="AF75" s="457"/>
      <c r="AG75" s="458"/>
      <c r="AH75" s="459"/>
      <c r="AI75" s="457"/>
      <c r="AJ75" s="458"/>
      <c r="AK75" s="459"/>
      <c r="AL75" s="703"/>
      <c r="AM75" s="457"/>
      <c r="AN75" s="458"/>
      <c r="AO75" s="459"/>
      <c r="AP75" s="459"/>
      <c r="AQ75"/>
      <c r="AR75" t="s">
        <v>426</v>
      </c>
      <c r="AS75" s="507">
        <f>AVERAGE(AI74,AF74,AC74,Z74,W74,T74,Q74,N74,K74,H74,AL74)</f>
        <v>0</v>
      </c>
      <c r="AT75" t="s">
        <v>555</v>
      </c>
      <c r="AU75" s="588" t="e">
        <f>AS75/AY$39</f>
        <v>#DIV/0!</v>
      </c>
      <c r="AV75"/>
      <c r="AW75"/>
      <c r="AX75"/>
      <c r="AY75" s="557"/>
      <c r="AZ75"/>
      <c r="BA75" s="557"/>
      <c r="BB75"/>
      <c r="BC75" s="557"/>
      <c r="BD75"/>
      <c r="BE75" s="557"/>
      <c r="BF75"/>
      <c r="BG75" s="499"/>
      <c r="BH75" s="499"/>
      <c r="BI75" s="567"/>
      <c r="BJ75" s="499"/>
      <c r="BK75" s="556"/>
      <c r="BL75" s="499"/>
      <c r="BM75" s="499"/>
      <c r="BN75" s="499"/>
      <c r="BO75" s="499"/>
    </row>
    <row r="76" spans="1:73" ht="15.65" customHeight="1" x14ac:dyDescent="0.35">
      <c r="A76" s="528"/>
      <c r="B76" s="2"/>
      <c r="C76" s="960"/>
      <c r="D76" s="39"/>
      <c r="E76" s="438" t="s">
        <v>386</v>
      </c>
      <c r="F76" s="454">
        <f>$F$26</f>
        <v>0</v>
      </c>
      <c r="G76" s="7"/>
      <c r="H76" s="834"/>
      <c r="I76" s="55"/>
      <c r="J76" s="12" t="str">
        <f>$H$8</f>
        <v>---</v>
      </c>
      <c r="K76" s="834"/>
      <c r="L76" s="55"/>
      <c r="M76" s="12" t="str">
        <f>$H$8</f>
        <v>---</v>
      </c>
      <c r="N76" s="834"/>
      <c r="O76" s="55"/>
      <c r="P76" s="12" t="str">
        <f>$H$8</f>
        <v>---</v>
      </c>
      <c r="Q76" s="834"/>
      <c r="R76" s="55"/>
      <c r="S76" s="12" t="str">
        <f>$H$8</f>
        <v>---</v>
      </c>
      <c r="T76" s="834"/>
      <c r="U76" s="55"/>
      <c r="V76" s="12" t="str">
        <f>$H$8</f>
        <v>---</v>
      </c>
      <c r="W76" s="834"/>
      <c r="X76" s="55"/>
      <c r="Y76" s="12" t="str">
        <f>$H$8</f>
        <v>---</v>
      </c>
      <c r="Z76" s="834"/>
      <c r="AA76" s="55"/>
      <c r="AB76" s="12" t="str">
        <f>$H$8</f>
        <v>---</v>
      </c>
      <c r="AC76" s="834"/>
      <c r="AD76" s="55"/>
      <c r="AE76" s="12" t="str">
        <f>$H$8</f>
        <v>---</v>
      </c>
      <c r="AF76" s="834"/>
      <c r="AG76" s="55"/>
      <c r="AH76" s="12" t="str">
        <f>$H$8</f>
        <v>---</v>
      </c>
      <c r="AI76" s="834"/>
      <c r="AJ76" s="55"/>
      <c r="AK76" s="12" t="str">
        <f>$H$8</f>
        <v>---</v>
      </c>
      <c r="AL76" s="703">
        <f t="shared" si="6"/>
        <v>0</v>
      </c>
      <c r="AM76" s="834"/>
      <c r="AN76" s="55"/>
      <c r="AO76" s="12" t="str">
        <f>$H$8</f>
        <v>---</v>
      </c>
      <c r="AP76" s="12"/>
      <c r="AR76" t="s">
        <v>423</v>
      </c>
      <c r="AS76" s="507">
        <f>SUM(AI76,AF76,AC76,Z76,W76,T76,Q76,N76,K76,H76,AM76)</f>
        <v>0</v>
      </c>
      <c r="AT76" t="s">
        <v>554</v>
      </c>
      <c r="AU76" t="e">
        <f>AS76/BA$38</f>
        <v>#DIV/0!</v>
      </c>
      <c r="AV76" t="s">
        <v>538</v>
      </c>
      <c r="AW76">
        <f>IF($AS$8&gt;0,$AQ$18,0)</f>
        <v>0</v>
      </c>
      <c r="AX76">
        <f>IF($AS$8&gt;1,$AQ$18,0)</f>
        <v>0</v>
      </c>
      <c r="AY76">
        <f>IF($AS$8&gt;2,$AQ$18,0)</f>
        <v>0</v>
      </c>
      <c r="AZ76">
        <f>IF($AS$8&gt;3,$AQ$18,0)</f>
        <v>0</v>
      </c>
      <c r="BA76">
        <f>IF($AS$8&gt;4,$AQ$18,0)</f>
        <v>0</v>
      </c>
      <c r="BB76">
        <f>IF($AS$8&gt;5,$AQ$18,0)</f>
        <v>0</v>
      </c>
      <c r="BC76">
        <f>IF($AS$8&gt;6,$AQ$18,0)</f>
        <v>0</v>
      </c>
      <c r="BD76">
        <f>IF($AS$8&gt;7,$AQ$18,0)</f>
        <v>0</v>
      </c>
      <c r="BE76">
        <f>IF($AS$8&gt;8,$AQ$18,0)</f>
        <v>0</v>
      </c>
      <c r="BF76">
        <f>IF($AS$8&gt;9,$AQ$18,0)</f>
        <v>0</v>
      </c>
      <c r="BG76">
        <f>IF($AS$8&gt;10,$AQ$18,0)</f>
        <v>0</v>
      </c>
      <c r="BH76">
        <f>IF($AS$8&gt;11,$AQ$18,0)</f>
        <v>0</v>
      </c>
      <c r="BI76">
        <f>IF($AS$8&gt;12,$AQ$18,0)</f>
        <v>0</v>
      </c>
      <c r="BJ76">
        <f>IF($AS$8&gt;13,$AQ$18,0)</f>
        <v>0</v>
      </c>
      <c r="BK76">
        <f>IF($AS$8&gt;14,$AQ$18,0)</f>
        <v>0</v>
      </c>
      <c r="BL76">
        <f>IF($AS$8&gt;15,$AQ$18,0)</f>
        <v>0</v>
      </c>
      <c r="BM76">
        <f>IF($AS$8&gt;16,$AQ$18,0)</f>
        <v>0</v>
      </c>
      <c r="BN76">
        <f>IF($AS$8&gt;17,$AQ$18,0)</f>
        <v>0</v>
      </c>
      <c r="BO76">
        <f>IF($AS$8&gt;18,$AQ$18,0)</f>
        <v>0</v>
      </c>
      <c r="BP76">
        <f>IF($AS$8&gt;19,$AQ$18,0)</f>
        <v>0</v>
      </c>
      <c r="BQ76">
        <f>IF($AS$8&gt;20,$AQ$18,0)</f>
        <v>0</v>
      </c>
      <c r="BR76">
        <f>IF($AS$8&gt;21,$AQ$18,0)</f>
        <v>0</v>
      </c>
      <c r="BS76">
        <f>IF($AS$8&gt;22,$AQ$18,0)</f>
        <v>0</v>
      </c>
      <c r="BT76">
        <f>IF($AS$8&gt;23,$AQ$18,0)</f>
        <v>0</v>
      </c>
      <c r="BU76">
        <f>IF($AS$8&gt;24,$AQ$18,0)</f>
        <v>0</v>
      </c>
    </row>
    <row r="77" spans="1:73" s="450" customFormat="1" ht="8.5" customHeight="1" x14ac:dyDescent="0.35">
      <c r="A77" s="722"/>
      <c r="B77" s="52"/>
      <c r="C77" s="960"/>
      <c r="D77" s="39"/>
      <c r="E77" s="438"/>
      <c r="F77" s="455"/>
      <c r="G77" s="456"/>
      <c r="H77" s="457"/>
      <c r="I77" s="458"/>
      <c r="J77" s="459"/>
      <c r="K77" s="457"/>
      <c r="L77" s="458"/>
      <c r="M77" s="459"/>
      <c r="N77" s="457"/>
      <c r="O77" s="458"/>
      <c r="P77" s="459"/>
      <c r="Q77" s="457"/>
      <c r="R77" s="458"/>
      <c r="S77" s="459"/>
      <c r="T77" s="457"/>
      <c r="U77" s="458"/>
      <c r="V77" s="459"/>
      <c r="W77" s="457"/>
      <c r="X77" s="458"/>
      <c r="Y77" s="459"/>
      <c r="Z77" s="457"/>
      <c r="AA77" s="458"/>
      <c r="AB77" s="459"/>
      <c r="AC77" s="457"/>
      <c r="AD77" s="458"/>
      <c r="AE77" s="459"/>
      <c r="AF77" s="457"/>
      <c r="AG77" s="458"/>
      <c r="AH77" s="459"/>
      <c r="AI77" s="457"/>
      <c r="AJ77" s="458"/>
      <c r="AK77" s="459"/>
      <c r="AL77" s="703"/>
      <c r="AM77" s="457"/>
      <c r="AN77" s="458"/>
      <c r="AO77" s="459"/>
      <c r="AP77" s="459"/>
      <c r="AQ77"/>
      <c r="AR77" t="s">
        <v>426</v>
      </c>
      <c r="AS77" s="507">
        <f>AVERAGE(AI76,AF76,AC76,Z76,W76,T76,Q76,N76,K76,H76,AL76)</f>
        <v>0</v>
      </c>
      <c r="AT77" t="s">
        <v>555</v>
      </c>
      <c r="AU77" s="588" t="e">
        <f>AS77/BA$39</f>
        <v>#DIV/0!</v>
      </c>
      <c r="AV77"/>
      <c r="AW77"/>
      <c r="AX77"/>
      <c r="AY77" s="557"/>
      <c r="AZ77"/>
      <c r="BA77" s="557"/>
      <c r="BB77"/>
      <c r="BC77" s="557"/>
      <c r="BD77"/>
      <c r="BE77" s="557"/>
      <c r="BF77"/>
      <c r="BG77" s="499"/>
      <c r="BH77" s="499"/>
      <c r="BI77" s="567"/>
      <c r="BJ77" s="499"/>
      <c r="BK77" s="556"/>
      <c r="BL77" s="499"/>
      <c r="BM77" s="499"/>
      <c r="BN77" s="499"/>
      <c r="BO77" s="499"/>
    </row>
    <row r="78" spans="1:73" ht="15.65" customHeight="1" x14ac:dyDescent="0.35">
      <c r="A78" s="528"/>
      <c r="B78" s="2"/>
      <c r="C78" s="960"/>
      <c r="D78" s="39"/>
      <c r="E78" s="438" t="s">
        <v>387</v>
      </c>
      <c r="F78" s="454">
        <f>$F$32</f>
        <v>0</v>
      </c>
      <c r="G78" s="7"/>
      <c r="H78" s="834"/>
      <c r="I78" s="55"/>
      <c r="J78" s="12" t="str">
        <f>$H$8</f>
        <v>---</v>
      </c>
      <c r="K78" s="834"/>
      <c r="L78" s="55"/>
      <c r="M78" s="12" t="str">
        <f>$H$8</f>
        <v>---</v>
      </c>
      <c r="N78" s="834"/>
      <c r="O78" s="55"/>
      <c r="P78" s="12" t="str">
        <f>$H$8</f>
        <v>---</v>
      </c>
      <c r="Q78" s="834"/>
      <c r="R78" s="55"/>
      <c r="S78" s="12" t="str">
        <f>$H$8</f>
        <v>---</v>
      </c>
      <c r="T78" s="834"/>
      <c r="U78" s="55"/>
      <c r="V78" s="12" t="str">
        <f>$H$8</f>
        <v>---</v>
      </c>
      <c r="W78" s="834"/>
      <c r="X78" s="55"/>
      <c r="Y78" s="12" t="str">
        <f>$H$8</f>
        <v>---</v>
      </c>
      <c r="Z78" s="834"/>
      <c r="AA78" s="55"/>
      <c r="AB78" s="12" t="str">
        <f>$H$8</f>
        <v>---</v>
      </c>
      <c r="AC78" s="834"/>
      <c r="AD78" s="55"/>
      <c r="AE78" s="12" t="str">
        <f>$H$8</f>
        <v>---</v>
      </c>
      <c r="AF78" s="834"/>
      <c r="AG78" s="55"/>
      <c r="AH78" s="12" t="str">
        <f>$H$8</f>
        <v>---</v>
      </c>
      <c r="AI78" s="834"/>
      <c r="AJ78" s="55"/>
      <c r="AK78" s="12" t="str">
        <f>$H$8</f>
        <v>---</v>
      </c>
      <c r="AL78" s="703">
        <f t="shared" si="6"/>
        <v>0</v>
      </c>
      <c r="AM78" s="834"/>
      <c r="AN78" s="55"/>
      <c r="AO78" s="12" t="str">
        <f>$H$8</f>
        <v>---</v>
      </c>
      <c r="AP78" s="12"/>
      <c r="AR78" t="s">
        <v>423</v>
      </c>
      <c r="AS78" s="507">
        <f>SUM(AI78,AF78,AC78,Z78,W78,T78,Q78,N78,K78,H78,AM78)</f>
        <v>0</v>
      </c>
      <c r="AT78" t="s">
        <v>554</v>
      </c>
      <c r="AU78" t="e">
        <f>AS78/BC$38</f>
        <v>#DIV/0!</v>
      </c>
      <c r="AV78" t="s">
        <v>543</v>
      </c>
      <c r="AW78">
        <f>IF($AS$8&gt;0,$AQ$20,0)</f>
        <v>0</v>
      </c>
      <c r="AX78">
        <f>IF($AS$8&gt;1,$AQ$20,0)</f>
        <v>0</v>
      </c>
      <c r="AY78">
        <f>IF($AS$8&gt;2,$AQ$20,0)</f>
        <v>0</v>
      </c>
      <c r="AZ78">
        <f>IF($AS$8&gt;3,$AQ$20,0)</f>
        <v>0</v>
      </c>
      <c r="BA78">
        <f>IF($AS$8&gt;4,$AQ$20,0)</f>
        <v>0</v>
      </c>
      <c r="BB78">
        <f>IF($AS$8&gt;5,$AQ$20,0)</f>
        <v>0</v>
      </c>
      <c r="BC78">
        <f>IF($AS$8&gt;6,$AQ$20,0)</f>
        <v>0</v>
      </c>
      <c r="BD78">
        <f>IF($AS$8&gt;7,$AQ$20,0)</f>
        <v>0</v>
      </c>
      <c r="BE78">
        <f>IF($AS$8&gt;8,$AQ$20,0)</f>
        <v>0</v>
      </c>
      <c r="BF78">
        <f>IF($AS$8&gt;9,$AQ$20,0)</f>
        <v>0</v>
      </c>
      <c r="BG78">
        <f>IF($AS$8&gt;10,$AQ$20,0)</f>
        <v>0</v>
      </c>
      <c r="BH78">
        <f>IF($AS$8&gt;11,$AQ$20,0)</f>
        <v>0</v>
      </c>
      <c r="BI78">
        <f>IF($AS$8&gt;12,$AQ$20,0)</f>
        <v>0</v>
      </c>
      <c r="BJ78">
        <f>IF($AS$8&gt;13,$AQ$20,0)</f>
        <v>0</v>
      </c>
      <c r="BK78">
        <f>IF($AS$8&gt;14,$AQ$20,0)</f>
        <v>0</v>
      </c>
      <c r="BL78">
        <f>IF($AS$8&gt;15,$AQ$20,0)</f>
        <v>0</v>
      </c>
      <c r="BM78">
        <f>IF($AS$8&gt;16,$AQ$20,0)</f>
        <v>0</v>
      </c>
      <c r="BN78">
        <f>IF($AS$8&gt;17,$AQ$20,0)</f>
        <v>0</v>
      </c>
      <c r="BO78">
        <f>IF($AS$8&gt;18,$AQ$20,0)</f>
        <v>0</v>
      </c>
      <c r="BP78">
        <f>IF($AS$8&gt;19,$AQ$20,0)</f>
        <v>0</v>
      </c>
      <c r="BQ78">
        <f>IF($AS$8&gt;20,$AQ$20,0)</f>
        <v>0</v>
      </c>
      <c r="BR78">
        <f>IF($AS$8&gt;21,$AQ$20,0)</f>
        <v>0</v>
      </c>
      <c r="BS78">
        <f>IF($AS$8&gt;22,$AQ$20,0)</f>
        <v>0</v>
      </c>
      <c r="BT78">
        <f>IF($AS$8&gt;23,$AQ$20,0)</f>
        <v>0</v>
      </c>
      <c r="BU78">
        <f>IF($AS$8&gt;24,$AQ$20,0)</f>
        <v>0</v>
      </c>
    </row>
    <row r="79" spans="1:73" s="460" customFormat="1" ht="8.5" customHeight="1" x14ac:dyDescent="0.35">
      <c r="A79" s="722"/>
      <c r="B79" s="52"/>
      <c r="C79" s="960"/>
      <c r="D79" s="39"/>
      <c r="E79" s="438"/>
      <c r="F79" s="455"/>
      <c r="G79" s="456"/>
      <c r="H79" s="457"/>
      <c r="I79" s="458"/>
      <c r="J79" s="459"/>
      <c r="K79" s="457"/>
      <c r="L79" s="458"/>
      <c r="M79" s="459"/>
      <c r="N79" s="457"/>
      <c r="O79" s="458"/>
      <c r="P79" s="459"/>
      <c r="Q79" s="457"/>
      <c r="R79" s="458"/>
      <c r="S79" s="459"/>
      <c r="T79" s="457"/>
      <c r="U79" s="458"/>
      <c r="V79" s="459"/>
      <c r="W79" s="457"/>
      <c r="X79" s="458"/>
      <c r="Y79" s="459"/>
      <c r="Z79" s="457"/>
      <c r="AA79" s="458"/>
      <c r="AB79" s="459"/>
      <c r="AC79" s="457"/>
      <c r="AD79" s="458"/>
      <c r="AE79" s="459"/>
      <c r="AF79" s="457"/>
      <c r="AG79" s="458"/>
      <c r="AH79" s="459"/>
      <c r="AI79" s="457"/>
      <c r="AJ79" s="458"/>
      <c r="AK79" s="459"/>
      <c r="AL79" s="703"/>
      <c r="AM79" s="457"/>
      <c r="AN79" s="458"/>
      <c r="AO79" s="459"/>
      <c r="AP79" s="459"/>
      <c r="AQ79"/>
      <c r="AR79" t="s">
        <v>426</v>
      </c>
      <c r="AS79" s="507">
        <f>AVERAGE(AI78,AF78,AC78,Z78,W78,T78,Q78,N78,K78,H78,AL78)</f>
        <v>0</v>
      </c>
      <c r="AT79" t="s">
        <v>555</v>
      </c>
      <c r="AU79" s="588" t="e">
        <f>AS79/BC$39</f>
        <v>#DIV/0!</v>
      </c>
      <c r="AV79"/>
      <c r="AW79"/>
      <c r="AX79"/>
      <c r="AY79" s="557"/>
      <c r="AZ79"/>
      <c r="BA79" s="557"/>
      <c r="BB79"/>
      <c r="BC79" s="557"/>
      <c r="BD79"/>
      <c r="BE79" s="557"/>
      <c r="BF79"/>
      <c r="BG79" s="501"/>
      <c r="BH79" s="501"/>
      <c r="BI79" s="572"/>
      <c r="BJ79" s="501"/>
      <c r="BK79" s="561"/>
      <c r="BL79" s="501"/>
      <c r="BM79" s="501"/>
      <c r="BN79" s="501"/>
      <c r="BO79" s="501"/>
    </row>
    <row r="80" spans="1:73" ht="15.65" customHeight="1" x14ac:dyDescent="0.35">
      <c r="A80" s="528"/>
      <c r="B80" s="2"/>
      <c r="C80" s="960"/>
      <c r="D80" s="39"/>
      <c r="E80" s="438" t="s">
        <v>388</v>
      </c>
      <c r="F80" s="454">
        <f>$F$38</f>
        <v>0</v>
      </c>
      <c r="G80" s="7"/>
      <c r="H80" s="834"/>
      <c r="I80" s="55"/>
      <c r="J80" s="12" t="str">
        <f>$H$8</f>
        <v>---</v>
      </c>
      <c r="K80" s="834"/>
      <c r="L80" s="55"/>
      <c r="M80" s="12" t="str">
        <f>$H$8</f>
        <v>---</v>
      </c>
      <c r="N80" s="834"/>
      <c r="O80" s="55"/>
      <c r="P80" s="12" t="str">
        <f>$H$8</f>
        <v>---</v>
      </c>
      <c r="Q80" s="834"/>
      <c r="R80" s="55"/>
      <c r="S80" s="12" t="str">
        <f>$H$8</f>
        <v>---</v>
      </c>
      <c r="T80" s="834"/>
      <c r="U80" s="55"/>
      <c r="V80" s="12" t="str">
        <f>$H$8</f>
        <v>---</v>
      </c>
      <c r="W80" s="834"/>
      <c r="X80" s="55"/>
      <c r="Y80" s="12" t="str">
        <f>$H$8</f>
        <v>---</v>
      </c>
      <c r="Z80" s="834"/>
      <c r="AA80" s="55"/>
      <c r="AB80" s="12" t="str">
        <f>$H$8</f>
        <v>---</v>
      </c>
      <c r="AC80" s="834"/>
      <c r="AD80" s="55"/>
      <c r="AE80" s="12" t="str">
        <f>$H$8</f>
        <v>---</v>
      </c>
      <c r="AF80" s="834"/>
      <c r="AG80" s="55"/>
      <c r="AH80" s="12" t="str">
        <f>$H$8</f>
        <v>---</v>
      </c>
      <c r="AI80" s="834"/>
      <c r="AJ80" s="55"/>
      <c r="AK80" s="12" t="str">
        <f>$H$8</f>
        <v>---</v>
      </c>
      <c r="AL80" s="703">
        <f t="shared" si="6"/>
        <v>0</v>
      </c>
      <c r="AM80" s="834"/>
      <c r="AN80" s="55"/>
      <c r="AO80" s="12" t="str">
        <f>$H$8</f>
        <v>---</v>
      </c>
      <c r="AP80" s="12"/>
      <c r="AR80" t="s">
        <v>423</v>
      </c>
      <c r="AS80" s="507">
        <f>SUM(AI80,AF80,AC80,Z80,W80,T80,Q80,N80,K80,H80,AM80)</f>
        <v>0</v>
      </c>
      <c r="AT80" t="s">
        <v>554</v>
      </c>
      <c r="AU80" t="e">
        <f>AS80/BE$38</f>
        <v>#DIV/0!</v>
      </c>
      <c r="AV80" t="s">
        <v>548</v>
      </c>
      <c r="AW80">
        <f>IF($AS$8&gt;0,$AQ$22,0)</f>
        <v>0</v>
      </c>
      <c r="AX80">
        <f>IF($AS$8&gt;1,$AQ$22,0)</f>
        <v>0</v>
      </c>
      <c r="AY80">
        <f>IF($AS$8&gt;2,$AQ$22,0)</f>
        <v>0</v>
      </c>
      <c r="AZ80">
        <f>IF($AS$8&gt;3,$AQ$22,0)</f>
        <v>0</v>
      </c>
      <c r="BA80">
        <f>IF($AS$8&gt;4,$AQ$22,0)</f>
        <v>0</v>
      </c>
      <c r="BB80">
        <f>IF($AS$8&gt;5,$AQ$22,0)</f>
        <v>0</v>
      </c>
      <c r="BC80">
        <f>IF($AS$8&gt;6,$AQ$22,0)</f>
        <v>0</v>
      </c>
      <c r="BD80">
        <f>IF($AS$8&gt;7,$AQ$22,0)</f>
        <v>0</v>
      </c>
      <c r="BE80">
        <f>IF($AS$8&gt;8,$AQ$22,0)</f>
        <v>0</v>
      </c>
      <c r="BF80">
        <f>IF($AS$8&gt;9,$AQ$22,0)</f>
        <v>0</v>
      </c>
      <c r="BG80">
        <f>IF($AS$8&gt;10,$AQ$22,0)</f>
        <v>0</v>
      </c>
      <c r="BH80">
        <f>IF($AS$8&gt;11,$AQ$22,0)</f>
        <v>0</v>
      </c>
      <c r="BI80">
        <f>IF($AS$8&gt;12,$AQ$22,0)</f>
        <v>0</v>
      </c>
      <c r="BJ80">
        <f>IF($AS$8&gt;13,$AQ$22,0)</f>
        <v>0</v>
      </c>
      <c r="BK80">
        <f>IF($AS$8&gt;14,$AQ$22,0)</f>
        <v>0</v>
      </c>
      <c r="BL80">
        <f>IF($AS$8&gt;15,$AQ$22,0)</f>
        <v>0</v>
      </c>
      <c r="BM80">
        <f>IF($AS$8&gt;16,$AQ$22,0)</f>
        <v>0</v>
      </c>
      <c r="BN80">
        <f>IF($AS$8&gt;17,$AQ$22,0)</f>
        <v>0</v>
      </c>
      <c r="BO80">
        <f>IF($AS$8&gt;18,$AQ$22,0)</f>
        <v>0</v>
      </c>
      <c r="BP80">
        <f>IF($AS$8&gt;19,$AQ$22,0)</f>
        <v>0</v>
      </c>
      <c r="BQ80">
        <f>IF($AS$8&gt;20,$AQ$22,0)</f>
        <v>0</v>
      </c>
      <c r="BR80">
        <f>IF($AS$8&gt;21,$AQ$22,0)</f>
        <v>0</v>
      </c>
      <c r="BS80">
        <f>IF($AS$8&gt;22,$AQ$22,0)</f>
        <v>0</v>
      </c>
      <c r="BT80">
        <f>IF($AS$8&gt;23,$AQ$22,0)</f>
        <v>0</v>
      </c>
      <c r="BU80">
        <f>IF($AS$8&gt;24,$AQ$22,0)</f>
        <v>0</v>
      </c>
    </row>
    <row r="81" spans="1:73" s="460" customFormat="1" ht="8.5" customHeight="1" x14ac:dyDescent="0.35">
      <c r="A81" s="722"/>
      <c r="B81" s="52"/>
      <c r="C81" s="960"/>
      <c r="D81" s="39"/>
      <c r="E81" s="438"/>
      <c r="F81" s="455"/>
      <c r="G81" s="456"/>
      <c r="H81" s="457"/>
      <c r="I81" s="458"/>
      <c r="J81" s="459"/>
      <c r="K81" s="457"/>
      <c r="L81" s="458"/>
      <c r="M81" s="459"/>
      <c r="N81" s="457"/>
      <c r="O81" s="458"/>
      <c r="P81" s="459"/>
      <c r="Q81" s="457"/>
      <c r="R81" s="458"/>
      <c r="S81" s="459"/>
      <c r="T81" s="457"/>
      <c r="U81" s="458"/>
      <c r="V81" s="459"/>
      <c r="W81" s="457"/>
      <c r="X81" s="458"/>
      <c r="Y81" s="459"/>
      <c r="Z81" s="457"/>
      <c r="AA81" s="458"/>
      <c r="AB81" s="459"/>
      <c r="AC81" s="457"/>
      <c r="AD81" s="458"/>
      <c r="AE81" s="459"/>
      <c r="AF81" s="457"/>
      <c r="AG81" s="458"/>
      <c r="AH81" s="459"/>
      <c r="AI81" s="457"/>
      <c r="AJ81" s="458"/>
      <c r="AK81" s="459"/>
      <c r="AL81" s="703"/>
      <c r="AM81" s="457"/>
      <c r="AN81" s="458"/>
      <c r="AO81" s="459"/>
      <c r="AP81" s="459"/>
      <c r="AQ81"/>
      <c r="AR81" t="s">
        <v>426</v>
      </c>
      <c r="AS81" s="507">
        <f>AVERAGE(AI80,AF80,AC80,Z80,W80,T80,Q80,N80,K80,H80,AL80)</f>
        <v>0</v>
      </c>
      <c r="AT81" t="s">
        <v>555</v>
      </c>
      <c r="AU81" s="588" t="e">
        <f>AS81/BE$39</f>
        <v>#DIV/0!</v>
      </c>
      <c r="AV81"/>
      <c r="AW81"/>
      <c r="AX81"/>
      <c r="AY81" s="557"/>
      <c r="AZ81"/>
      <c r="BA81" s="557"/>
      <c r="BB81"/>
      <c r="BC81" s="557"/>
      <c r="BD81"/>
      <c r="BE81" s="557"/>
      <c r="BF81"/>
      <c r="BG81" s="501"/>
      <c r="BH81" s="501"/>
      <c r="BI81" s="572"/>
      <c r="BJ81" s="501"/>
      <c r="BK81" s="561"/>
      <c r="BL81" s="501"/>
      <c r="BM81" s="501"/>
      <c r="BN81" s="501"/>
      <c r="BO81" s="501"/>
    </row>
    <row r="82" spans="1:73" ht="15.65" customHeight="1" x14ac:dyDescent="0.35">
      <c r="A82" s="528"/>
      <c r="B82" s="2"/>
      <c r="C82" s="960"/>
      <c r="D82" s="39"/>
      <c r="E82" s="510" t="s">
        <v>494</v>
      </c>
      <c r="F82" s="454"/>
      <c r="G82" s="7"/>
      <c r="H82" s="834"/>
      <c r="I82" s="55"/>
      <c r="J82" s="12" t="str">
        <f>$H$8</f>
        <v>---</v>
      </c>
      <c r="K82" s="834"/>
      <c r="L82" s="55"/>
      <c r="M82" s="12" t="str">
        <f>$H$8</f>
        <v>---</v>
      </c>
      <c r="N82" s="834"/>
      <c r="O82" s="55"/>
      <c r="P82" s="12" t="str">
        <f>$H$8</f>
        <v>---</v>
      </c>
      <c r="Q82" s="834"/>
      <c r="R82" s="55"/>
      <c r="S82" s="12" t="str">
        <f>$H$8</f>
        <v>---</v>
      </c>
      <c r="T82" s="834"/>
      <c r="U82" s="55"/>
      <c r="V82" s="12" t="str">
        <f>$H$8</f>
        <v>---</v>
      </c>
      <c r="W82" s="834"/>
      <c r="X82" s="55"/>
      <c r="Y82" s="12" t="str">
        <f>$H$8</f>
        <v>---</v>
      </c>
      <c r="Z82" s="834"/>
      <c r="AA82" s="55"/>
      <c r="AB82" s="12" t="str">
        <f>$H$8</f>
        <v>---</v>
      </c>
      <c r="AC82" s="834"/>
      <c r="AD82" s="55"/>
      <c r="AE82" s="12" t="str">
        <f>$H$8</f>
        <v>---</v>
      </c>
      <c r="AF82" s="834"/>
      <c r="AG82" s="55"/>
      <c r="AH82" s="12" t="str">
        <f>$H$8</f>
        <v>---</v>
      </c>
      <c r="AI82" s="834"/>
      <c r="AJ82" s="55"/>
      <c r="AK82" s="12" t="str">
        <f>$H$8</f>
        <v>---</v>
      </c>
      <c r="AL82" s="703">
        <f t="shared" si="6"/>
        <v>0</v>
      </c>
      <c r="AM82" s="834"/>
      <c r="AN82" s="55"/>
      <c r="AO82" s="12" t="str">
        <f>$H$8</f>
        <v>---</v>
      </c>
      <c r="AP82" s="12"/>
      <c r="AR82" t="s">
        <v>423</v>
      </c>
      <c r="AS82" s="507">
        <f>SUM(AI82,AF82,AC82,Z82,W82,T82,Q82,N82,K82,H82,AM82)</f>
        <v>0</v>
      </c>
      <c r="AT82"/>
      <c r="AU82"/>
      <c r="AV82" t="s">
        <v>552</v>
      </c>
      <c r="AW82">
        <f>IF($AS$8&gt;0,$AQ$24,0)</f>
        <v>0</v>
      </c>
      <c r="AX82">
        <f>IF($AS$8&gt;1,$AQ$24,0)</f>
        <v>0</v>
      </c>
      <c r="AY82">
        <f>IF($AS$8&gt;2,$AQ$24,0)</f>
        <v>0</v>
      </c>
      <c r="AZ82">
        <f>IF($AS$8&gt;3,$AQ$24,0)</f>
        <v>0</v>
      </c>
      <c r="BA82">
        <f>IF($AS$8&gt;4,$AQ$24,0)</f>
        <v>0</v>
      </c>
      <c r="BB82">
        <f>IF($AS$8&gt;5,$AQ$24,0)</f>
        <v>0</v>
      </c>
      <c r="BC82">
        <f>IF($AS$8&gt;6,$AQ$24,0)</f>
        <v>0</v>
      </c>
      <c r="BD82">
        <f>IF($AS$8&gt;7,$AQ$24,0)</f>
        <v>0</v>
      </c>
      <c r="BE82">
        <f>IF($AS$8&gt;8,$AQ$24,0)</f>
        <v>0</v>
      </c>
      <c r="BF82">
        <f>IF($AS$8&gt;9,$AQ$24,0)</f>
        <v>0</v>
      </c>
      <c r="BG82">
        <f>IF($AS$8&gt;10,$AQ$24,0)</f>
        <v>0</v>
      </c>
      <c r="BH82">
        <f>IF($AS$8&gt;11,$AQ$24,0)</f>
        <v>0</v>
      </c>
      <c r="BI82">
        <f>IF($AS$8&gt;12,$AQ$24,0)</f>
        <v>0</v>
      </c>
      <c r="BJ82">
        <f>IF($AS$8&gt;13,$AQ$24,0)</f>
        <v>0</v>
      </c>
      <c r="BK82">
        <f>IF($AS$8&gt;14,$AQ$24,0)</f>
        <v>0</v>
      </c>
      <c r="BL82">
        <f>IF($AS$8&gt;15,$AQ$24,0)</f>
        <v>0</v>
      </c>
      <c r="BM82">
        <f>IF($AS$8&gt;16,$AQ$24,0)</f>
        <v>0</v>
      </c>
      <c r="BN82">
        <f>IF($AS$8&gt;17,$AQ$24,0)</f>
        <v>0</v>
      </c>
      <c r="BO82">
        <f>IF($AS$8&gt;18,$AQ$24,0)</f>
        <v>0</v>
      </c>
      <c r="BP82">
        <f>IF($AS$8&gt;19,$AQ$24,0)</f>
        <v>0</v>
      </c>
      <c r="BQ82">
        <f>IF($AS$8&gt;20,$AQ$24,0)</f>
        <v>0</v>
      </c>
      <c r="BR82">
        <f>IF($AS$8&gt;21,$AQ$24,0)</f>
        <v>0</v>
      </c>
      <c r="BS82">
        <f>IF($AS$8&gt;22,$AQ$24,0)</f>
        <v>0</v>
      </c>
      <c r="BT82">
        <f>IF($AS$8&gt;23,$AQ$24,0)</f>
        <v>0</v>
      </c>
      <c r="BU82">
        <f>IF($AS$8&gt;24,$AQ$24,0)</f>
        <v>0</v>
      </c>
    </row>
    <row r="83" spans="1:73" ht="8.5" customHeight="1" x14ac:dyDescent="0.35">
      <c r="A83" s="528"/>
      <c r="B83" s="2"/>
      <c r="C83" s="960"/>
      <c r="D83" s="39"/>
      <c r="E83" s="4"/>
      <c r="F83" s="4"/>
      <c r="G83" s="4"/>
      <c r="H83" s="68"/>
      <c r="I83" s="68"/>
      <c r="J83" s="69"/>
      <c r="K83" s="68"/>
      <c r="L83" s="68"/>
      <c r="M83" s="12"/>
      <c r="N83" s="68"/>
      <c r="O83" s="68"/>
      <c r="P83" s="12"/>
      <c r="Q83" s="68"/>
      <c r="R83" s="68"/>
      <c r="S83" s="69"/>
      <c r="T83" s="68"/>
      <c r="U83" s="68"/>
      <c r="V83" s="12"/>
      <c r="W83" s="68"/>
      <c r="X83" s="68"/>
      <c r="Y83" s="12"/>
      <c r="Z83" s="68"/>
      <c r="AA83" s="68"/>
      <c r="AB83" s="69"/>
      <c r="AC83" s="68"/>
      <c r="AD83" s="68"/>
      <c r="AE83" s="12"/>
      <c r="AF83" s="68"/>
      <c r="AG83" s="68"/>
      <c r="AH83" s="12"/>
      <c r="AI83" s="68"/>
      <c r="AJ83" s="68"/>
      <c r="AK83" s="12"/>
      <c r="AL83" s="12"/>
      <c r="AM83" s="68"/>
      <c r="AN83" s="68"/>
      <c r="AO83" s="12"/>
      <c r="AP83" s="12"/>
      <c r="AR83" t="s">
        <v>426</v>
      </c>
      <c r="AS83" s="507">
        <f>AVERAGE(AI82,AF82,AC82,Z82,W82,T82,Q82,N82,K82,H82,AL82)</f>
        <v>0</v>
      </c>
      <c r="AT83"/>
      <c r="AU83"/>
      <c r="AV83" t="s">
        <v>553</v>
      </c>
      <c r="AW83">
        <f>IF($AS$8&gt;0,$AQ$26,0)</f>
        <v>0</v>
      </c>
      <c r="AX83">
        <f>IF($AS$8&gt;1,$AQ$26,0)</f>
        <v>0</v>
      </c>
      <c r="AY83">
        <f>IF($AS$8&gt;2,$AQ$26,0)</f>
        <v>0</v>
      </c>
      <c r="AZ83">
        <f>IF($AS$8&gt;3,$AQ$26,0)</f>
        <v>0</v>
      </c>
      <c r="BA83">
        <f>IF($AS$8&gt;4,$AQ$26,0)</f>
        <v>0</v>
      </c>
      <c r="BB83">
        <f>IF($AS$8&gt;5,$AQ$26,0)</f>
        <v>0</v>
      </c>
      <c r="BC83">
        <f>IF($AS$8&gt;6,$AQ$26,0)</f>
        <v>0</v>
      </c>
      <c r="BD83">
        <f>IF($AS$8&gt;7,$AQ$26,0)</f>
        <v>0</v>
      </c>
      <c r="BE83">
        <f>IF($AS$8&gt;8,$AQ$26,0)</f>
        <v>0</v>
      </c>
      <c r="BF83">
        <f>IF($AS$8&gt;9,$AQ$26,0)</f>
        <v>0</v>
      </c>
      <c r="BG83">
        <f>IF($AS$8&gt;10,$AQ$26,0)</f>
        <v>0</v>
      </c>
      <c r="BH83">
        <f>IF($AS$8&gt;11,$AQ$26,0)</f>
        <v>0</v>
      </c>
      <c r="BI83">
        <f>IF($AS$8&gt;12,$AQ$26,0)</f>
        <v>0</v>
      </c>
      <c r="BJ83">
        <f>IF($AS$8&gt;13,$AQ$26,0)</f>
        <v>0</v>
      </c>
      <c r="BK83">
        <f>IF($AS$8&gt;14,$AQ$26,0)</f>
        <v>0</v>
      </c>
      <c r="BL83">
        <f>IF($AS$8&gt;15,$AQ$26,0)</f>
        <v>0</v>
      </c>
      <c r="BM83">
        <f>IF($AS$8&gt;16,$AQ$26,0)</f>
        <v>0</v>
      </c>
      <c r="BN83">
        <f>IF($AS$8&gt;17,$AQ$26,0)</f>
        <v>0</v>
      </c>
      <c r="BO83">
        <f>IF($AS$8&gt;18,$AQ$26,0)</f>
        <v>0</v>
      </c>
      <c r="BP83">
        <f>IF($AS$8&gt;19,$AQ$26,0)</f>
        <v>0</v>
      </c>
      <c r="BQ83">
        <f>IF($AS$8&gt;20,$AQ$26,0)</f>
        <v>0</v>
      </c>
      <c r="BR83">
        <f>IF($AS$8&gt;21,$AQ$26,0)</f>
        <v>0</v>
      </c>
      <c r="BS83">
        <f>IF($AS$8&gt;22,$AQ$26,0)</f>
        <v>0</v>
      </c>
      <c r="BT83">
        <f>IF($AS$8&gt;23,$AQ$26,0)</f>
        <v>0</v>
      </c>
      <c r="BU83">
        <f>IF($AS$8&gt;24,$AQ$26,0)</f>
        <v>0</v>
      </c>
    </row>
    <row r="84" spans="1:73" ht="105" customHeight="1" x14ac:dyDescent="0.35">
      <c r="A84" s="528"/>
      <c r="B84" s="2"/>
      <c r="C84" s="960"/>
      <c r="D84" s="36"/>
      <c r="E84" s="37" t="s">
        <v>504</v>
      </c>
      <c r="F84" s="2"/>
      <c r="G84" s="2"/>
      <c r="H84" s="655"/>
      <c r="I84" s="54"/>
      <c r="J84" s="11"/>
      <c r="K84" s="655"/>
      <c r="L84" s="54"/>
      <c r="M84" s="11"/>
      <c r="N84" s="655"/>
      <c r="O84" s="54"/>
      <c r="P84" s="11"/>
      <c r="Q84" s="655"/>
      <c r="R84" s="54"/>
      <c r="S84" s="11"/>
      <c r="T84" s="655"/>
      <c r="U84" s="54"/>
      <c r="V84" s="11"/>
      <c r="W84" s="655"/>
      <c r="X84" s="54"/>
      <c r="Y84" s="11"/>
      <c r="Z84" s="655"/>
      <c r="AA84" s="54"/>
      <c r="AB84" s="11"/>
      <c r="AC84" s="655"/>
      <c r="AD84" s="54"/>
      <c r="AE84" s="11"/>
      <c r="AF84" s="655"/>
      <c r="AG84" s="54"/>
      <c r="AH84" s="11"/>
      <c r="AI84" s="655"/>
      <c r="AJ84" s="54"/>
      <c r="AK84" s="11"/>
      <c r="AL84" s="11"/>
      <c r="AM84" s="655"/>
      <c r="AN84" s="54"/>
      <c r="AO84" s="11"/>
      <c r="AP84" s="11"/>
      <c r="AR84"/>
      <c r="AS84"/>
      <c r="AT84"/>
      <c r="AU84"/>
      <c r="AV84"/>
      <c r="AW84"/>
      <c r="AX84"/>
      <c r="AY84" s="557"/>
      <c r="AZ84"/>
      <c r="BA84" s="557"/>
      <c r="BB84"/>
      <c r="BC84" s="557"/>
      <c r="BD84"/>
      <c r="BE84" s="557"/>
      <c r="BF84"/>
      <c r="BG84" s="499" t="s">
        <v>557</v>
      </c>
      <c r="BH84" s="499" t="s">
        <v>389</v>
      </c>
      <c r="BI84" s="567" t="s">
        <v>390</v>
      </c>
      <c r="BJ84" s="499" t="s">
        <v>391</v>
      </c>
      <c r="BK84" s="556" t="s">
        <v>392</v>
      </c>
      <c r="BL84" s="499" t="s">
        <v>393</v>
      </c>
    </row>
    <row r="85" spans="1:73" ht="15.65" customHeight="1" x14ac:dyDescent="0.35">
      <c r="A85" s="528"/>
      <c r="B85" s="2"/>
      <c r="C85" s="42"/>
      <c r="D85" s="36"/>
      <c r="E85" s="2"/>
      <c r="F85" s="56"/>
      <c r="G85" s="2"/>
      <c r="H85" s="2"/>
      <c r="I85" s="2"/>
      <c r="J85" s="11"/>
      <c r="K85" s="2"/>
      <c r="L85" s="2"/>
      <c r="M85" s="67"/>
      <c r="P85" s="67"/>
      <c r="Q85" s="2"/>
      <c r="R85" s="2"/>
      <c r="S85" s="11"/>
      <c r="T85" s="2"/>
      <c r="U85" s="2"/>
      <c r="V85" s="67"/>
      <c r="W85" s="2"/>
      <c r="X85" s="2"/>
      <c r="Y85" s="67"/>
      <c r="Z85" s="2"/>
      <c r="AA85" s="2"/>
      <c r="AB85" s="11"/>
      <c r="AC85" s="2"/>
      <c r="AD85" s="2"/>
      <c r="AE85" s="67"/>
      <c r="AF85" s="2"/>
      <c r="AG85" s="2"/>
      <c r="AH85" s="67"/>
      <c r="AI85" s="2"/>
      <c r="AJ85" s="2"/>
      <c r="AK85" s="67"/>
      <c r="AL85" s="67"/>
      <c r="AM85" s="67"/>
      <c r="AN85" s="67"/>
      <c r="AO85" s="67"/>
      <c r="AP85" s="67"/>
      <c r="AR85"/>
      <c r="AS85"/>
      <c r="AT85"/>
      <c r="AU85"/>
      <c r="AV85"/>
      <c r="AW85"/>
      <c r="AX85"/>
      <c r="AY85" s="557"/>
      <c r="AZ85"/>
      <c r="BA85" s="557"/>
      <c r="BB85"/>
      <c r="BC85" s="557"/>
      <c r="BD85"/>
      <c r="BE85" s="557"/>
      <c r="BF85"/>
      <c r="BG85" s="499" t="s">
        <v>558</v>
      </c>
      <c r="BH85" s="532">
        <f>AW12</f>
        <v>0</v>
      </c>
      <c r="BI85" s="567">
        <f>AY12</f>
        <v>0</v>
      </c>
      <c r="BJ85" s="556">
        <f>BA12</f>
        <v>0</v>
      </c>
      <c r="BK85" s="556">
        <f>BC12</f>
        <v>0</v>
      </c>
      <c r="BL85" s="556">
        <f>BE12</f>
        <v>0</v>
      </c>
    </row>
    <row r="86" spans="1:73" ht="8.25" customHeight="1" x14ac:dyDescent="0.35">
      <c r="A86" s="716"/>
      <c r="B86" s="6"/>
      <c r="C86" s="38"/>
      <c r="D86" s="29"/>
      <c r="E86" s="6"/>
      <c r="F86" s="49"/>
      <c r="G86" s="6"/>
      <c r="H86" s="6"/>
      <c r="I86" s="6"/>
      <c r="J86" s="9"/>
      <c r="K86" s="6"/>
      <c r="L86" s="6"/>
      <c r="M86" s="10"/>
      <c r="N86" s="6"/>
      <c r="O86" s="6"/>
      <c r="P86" s="10"/>
      <c r="Q86" s="6"/>
      <c r="R86" s="6"/>
      <c r="S86" s="9"/>
      <c r="T86" s="6"/>
      <c r="U86" s="6"/>
      <c r="V86" s="10"/>
      <c r="W86" s="6"/>
      <c r="X86" s="6"/>
      <c r="Y86" s="10"/>
      <c r="Z86" s="6"/>
      <c r="AA86" s="6"/>
      <c r="AB86" s="9"/>
      <c r="AC86" s="6"/>
      <c r="AD86" s="6"/>
      <c r="AE86" s="10"/>
      <c r="AF86" s="6"/>
      <c r="AG86" s="6"/>
      <c r="AH86" s="10"/>
      <c r="AI86" s="6"/>
      <c r="AJ86" s="6"/>
      <c r="AK86" s="10"/>
      <c r="AL86" s="10"/>
      <c r="AM86" s="10"/>
      <c r="AN86" s="10"/>
      <c r="AO86" s="10"/>
      <c r="AP86" s="10"/>
      <c r="AR86"/>
      <c r="AS86"/>
      <c r="AT86"/>
      <c r="AU86"/>
      <c r="AV86"/>
      <c r="AW86"/>
      <c r="AX86"/>
      <c r="AY86" s="557"/>
      <c r="AZ86"/>
      <c r="BA86" s="557"/>
      <c r="BB86"/>
      <c r="BC86" s="557"/>
      <c r="BD86"/>
      <c r="BE86" s="557"/>
      <c r="BF86"/>
      <c r="BG86" s="499" t="s">
        <v>559</v>
      </c>
      <c r="BH86" s="532">
        <f>AU40</f>
        <v>0</v>
      </c>
      <c r="BI86" s="567">
        <f>AU41</f>
        <v>0</v>
      </c>
      <c r="BJ86" s="532">
        <f>AU42</f>
        <v>0</v>
      </c>
      <c r="BK86" s="556">
        <f>AU43</f>
        <v>0</v>
      </c>
      <c r="BL86" s="532">
        <f>AU44</f>
        <v>0</v>
      </c>
    </row>
    <row r="87" spans="1:73" ht="7.5" customHeight="1" x14ac:dyDescent="0.35">
      <c r="A87" s="720"/>
      <c r="B87" s="4"/>
      <c r="C87" s="37"/>
      <c r="D87" s="37"/>
      <c r="E87" s="4"/>
      <c r="F87" s="4"/>
      <c r="G87" s="4"/>
      <c r="H87" s="8"/>
      <c r="I87" s="8"/>
      <c r="J87" s="11"/>
      <c r="K87" s="8"/>
      <c r="L87" s="8"/>
      <c r="M87" s="12"/>
      <c r="N87" s="8"/>
      <c r="O87" s="8"/>
      <c r="P87" s="12"/>
      <c r="Q87" s="8"/>
      <c r="R87" s="8"/>
      <c r="S87" s="11"/>
      <c r="T87" s="8"/>
      <c r="U87" s="8"/>
      <c r="V87" s="12"/>
      <c r="W87" s="8"/>
      <c r="X87" s="8"/>
      <c r="Y87" s="12"/>
      <c r="Z87" s="8"/>
      <c r="AA87" s="8"/>
      <c r="AB87" s="11"/>
      <c r="AC87" s="8"/>
      <c r="AD87" s="8"/>
      <c r="AE87" s="12"/>
      <c r="AF87" s="8"/>
      <c r="AG87" s="8"/>
      <c r="AH87" s="12"/>
      <c r="AI87" s="8"/>
      <c r="AJ87" s="8"/>
      <c r="AK87" s="12"/>
      <c r="AL87" s="12"/>
      <c r="AM87" s="12"/>
      <c r="AN87" s="12"/>
      <c r="AO87" s="12"/>
      <c r="AP87" s="12"/>
      <c r="AR87"/>
      <c r="AS87"/>
      <c r="AT87"/>
      <c r="AU87"/>
      <c r="AV87"/>
      <c r="AW87"/>
      <c r="AX87"/>
      <c r="AY87" s="557"/>
      <c r="AZ87"/>
      <c r="BA87" s="557"/>
      <c r="BB87"/>
      <c r="BC87" s="557"/>
      <c r="BD87"/>
      <c r="BE87" s="557"/>
      <c r="BF87"/>
      <c r="BG87" s="499" t="s">
        <v>560</v>
      </c>
      <c r="BH87" s="499" t="e">
        <f>BH85/$AW$38</f>
        <v>#DIV/0!</v>
      </c>
      <c r="BI87" s="567" t="e">
        <f>BI85/$AY$38</f>
        <v>#DIV/0!</v>
      </c>
      <c r="BJ87" s="556" t="e">
        <f>BJ85/$BA$38</f>
        <v>#DIV/0!</v>
      </c>
      <c r="BK87" s="556" t="e">
        <f>BK85/$BC$38</f>
        <v>#DIV/0!</v>
      </c>
      <c r="BL87" s="499" t="e">
        <f>BL85/$BE$38</f>
        <v>#DIV/0!</v>
      </c>
    </row>
    <row r="88" spans="1:73" ht="15.65" customHeight="1" x14ac:dyDescent="0.35">
      <c r="A88" s="528"/>
      <c r="B88" s="2"/>
      <c r="C88" s="37"/>
      <c r="D88" s="36"/>
      <c r="E88" s="2"/>
      <c r="F88" s="2"/>
      <c r="G88" s="2"/>
      <c r="H88" s="354" t="s">
        <v>380</v>
      </c>
      <c r="I88" s="68"/>
      <c r="J88" s="861"/>
      <c r="K88" s="354" t="s">
        <v>380</v>
      </c>
      <c r="L88" s="68"/>
      <c r="M88" s="11"/>
      <c r="N88" s="354" t="s">
        <v>380</v>
      </c>
      <c r="O88" s="68"/>
      <c r="P88" s="11"/>
      <c r="Q88" s="354" t="s">
        <v>380</v>
      </c>
      <c r="R88" s="68"/>
      <c r="S88" s="861"/>
      <c r="T88" s="354" t="s">
        <v>380</v>
      </c>
      <c r="U88" s="68"/>
      <c r="V88" s="11"/>
      <c r="W88" s="354" t="s">
        <v>380</v>
      </c>
      <c r="X88" s="68"/>
      <c r="Y88" s="11"/>
      <c r="Z88" s="354" t="s">
        <v>380</v>
      </c>
      <c r="AA88" s="68"/>
      <c r="AB88" s="861"/>
      <c r="AC88" s="354" t="s">
        <v>380</v>
      </c>
      <c r="AD88" s="68"/>
      <c r="AE88" s="11"/>
      <c r="AF88" s="354" t="s">
        <v>380</v>
      </c>
      <c r="AG88" s="68"/>
      <c r="AH88" s="11"/>
      <c r="AI88" s="354" t="s">
        <v>380</v>
      </c>
      <c r="AJ88" s="68"/>
      <c r="AK88" s="11"/>
      <c r="AL88" s="11"/>
      <c r="AM88" s="354" t="s">
        <v>380</v>
      </c>
      <c r="AN88" s="68"/>
      <c r="AO88" s="11"/>
      <c r="AP88" s="11"/>
      <c r="AR88"/>
      <c r="AS88"/>
      <c r="AT88"/>
      <c r="AU88"/>
      <c r="AV88"/>
      <c r="AW88"/>
      <c r="AX88"/>
      <c r="AY88" s="557"/>
      <c r="AZ88"/>
      <c r="BA88" s="557"/>
      <c r="BB88"/>
      <c r="BC88" s="557"/>
      <c r="BD88"/>
      <c r="BE88" s="557"/>
      <c r="BF88"/>
      <c r="BG88" s="499" t="s">
        <v>378</v>
      </c>
      <c r="BH88" s="532">
        <f>AM14</f>
        <v>0</v>
      </c>
      <c r="BI88" s="567">
        <f>AM20</f>
        <v>0</v>
      </c>
      <c r="BJ88" s="532">
        <f>AM26</f>
        <v>0</v>
      </c>
      <c r="BK88" s="556">
        <f>AM32</f>
        <v>0</v>
      </c>
      <c r="BL88" s="532">
        <f>AM38</f>
        <v>0</v>
      </c>
    </row>
    <row r="89" spans="1:73" ht="15.65" customHeight="1" x14ac:dyDescent="0.35">
      <c r="A89" s="724" t="s">
        <v>17</v>
      </c>
      <c r="B89" s="478"/>
      <c r="C89" s="962" t="s">
        <v>561</v>
      </c>
      <c r="D89" s="39"/>
      <c r="E89" s="438" t="s">
        <v>384</v>
      </c>
      <c r="F89" s="454">
        <f>$F$14</f>
        <v>0</v>
      </c>
      <c r="G89" s="7"/>
      <c r="H89" s="834"/>
      <c r="I89" s="55"/>
      <c r="J89" s="12" t="str">
        <f>$H$8</f>
        <v>---</v>
      </c>
      <c r="K89" s="834"/>
      <c r="L89" s="55"/>
      <c r="M89" s="12" t="str">
        <f>$H$8</f>
        <v>---</v>
      </c>
      <c r="N89" s="834"/>
      <c r="O89" s="55"/>
      <c r="P89" s="12" t="str">
        <f>$H$8</f>
        <v>---</v>
      </c>
      <c r="Q89" s="834"/>
      <c r="R89" s="55"/>
      <c r="S89" s="12" t="str">
        <f>$H$8</f>
        <v>---</v>
      </c>
      <c r="T89" s="834"/>
      <c r="U89" s="55"/>
      <c r="V89" s="12" t="str">
        <f>$H$8</f>
        <v>---</v>
      </c>
      <c r="W89" s="834"/>
      <c r="X89" s="55"/>
      <c r="Y89" s="12" t="str">
        <f>$H$8</f>
        <v>---</v>
      </c>
      <c r="Z89" s="834"/>
      <c r="AA89" s="55"/>
      <c r="AB89" s="12" t="str">
        <f>$H$8</f>
        <v>---</v>
      </c>
      <c r="AC89" s="834"/>
      <c r="AD89" s="55"/>
      <c r="AE89" s="12" t="str">
        <f>$H$8</f>
        <v>---</v>
      </c>
      <c r="AF89" s="834"/>
      <c r="AG89" s="55"/>
      <c r="AH89" s="12" t="str">
        <f>$H$8</f>
        <v>---</v>
      </c>
      <c r="AI89" s="834"/>
      <c r="AJ89" s="55"/>
      <c r="AK89" s="12" t="str">
        <f>$H$8</f>
        <v>---</v>
      </c>
      <c r="AL89" s="703">
        <f t="shared" ref="AL89:AL99" si="7">AM89/$AS$8</f>
        <v>0</v>
      </c>
      <c r="AM89" s="834"/>
      <c r="AN89" s="55"/>
      <c r="AO89" s="12" t="str">
        <f>$H$8</f>
        <v>---</v>
      </c>
      <c r="AP89" s="12"/>
      <c r="AR89" t="s">
        <v>429</v>
      </c>
      <c r="AS89" s="507">
        <f>SUM(AI89,AF89,AC89,Z89,W89,T89,Q89,N89,K89,H89,AM89)</f>
        <v>0</v>
      </c>
      <c r="AT89" t="s">
        <v>562</v>
      </c>
      <c r="AU89" t="e">
        <f>AS89/AW$38</f>
        <v>#DIV/0!</v>
      </c>
      <c r="AV89"/>
      <c r="AW89"/>
      <c r="AX89"/>
      <c r="AY89" s="557"/>
      <c r="AZ89"/>
      <c r="BA89" s="557"/>
      <c r="BB89"/>
      <c r="BC89" s="557"/>
      <c r="BD89"/>
      <c r="BE89" s="557"/>
      <c r="BF89"/>
      <c r="BG89" s="499" t="s">
        <v>563</v>
      </c>
      <c r="BH89" s="532">
        <f>AL14</f>
        <v>0</v>
      </c>
      <c r="BI89" s="567">
        <f>AL20</f>
        <v>0</v>
      </c>
      <c r="BJ89" s="532">
        <f>AL26</f>
        <v>0</v>
      </c>
      <c r="BK89" s="556">
        <f>AL32</f>
        <v>0</v>
      </c>
      <c r="BL89" s="532">
        <f>AL38</f>
        <v>0</v>
      </c>
    </row>
    <row r="90" spans="1:73" s="450" customFormat="1" ht="8.5" customHeight="1" x14ac:dyDescent="0.35">
      <c r="A90" s="722"/>
      <c r="B90" s="52"/>
      <c r="C90" s="962"/>
      <c r="D90" s="39"/>
      <c r="E90" s="438"/>
      <c r="F90" s="449"/>
      <c r="G90" s="456"/>
      <c r="H90" s="457"/>
      <c r="I90" s="458"/>
      <c r="J90" s="459"/>
      <c r="K90" s="457"/>
      <c r="L90" s="458"/>
      <c r="M90" s="459"/>
      <c r="N90" s="457"/>
      <c r="O90" s="458"/>
      <c r="P90" s="459"/>
      <c r="Q90" s="457"/>
      <c r="R90" s="458"/>
      <c r="S90" s="459"/>
      <c r="T90" s="457"/>
      <c r="U90" s="458"/>
      <c r="V90" s="459"/>
      <c r="W90" s="457"/>
      <c r="X90" s="458"/>
      <c r="Y90" s="459"/>
      <c r="Z90" s="457"/>
      <c r="AA90" s="458"/>
      <c r="AB90" s="459"/>
      <c r="AC90" s="457"/>
      <c r="AD90" s="458"/>
      <c r="AE90" s="459"/>
      <c r="AF90" s="457"/>
      <c r="AG90" s="458"/>
      <c r="AH90" s="459"/>
      <c r="AI90" s="457"/>
      <c r="AJ90" s="458"/>
      <c r="AK90" s="459"/>
      <c r="AL90" s="703"/>
      <c r="AM90" s="457"/>
      <c r="AN90" s="458"/>
      <c r="AO90" s="459"/>
      <c r="AP90" s="459"/>
      <c r="AQ90"/>
      <c r="AR90" t="s">
        <v>432</v>
      </c>
      <c r="AS90" s="507">
        <f>AVERAGE(AI89,AF89,AC89,Z89,W89,T89,Q89,N89,K89,H89,AL89)</f>
        <v>0</v>
      </c>
      <c r="AT90" t="s">
        <v>564</v>
      </c>
      <c r="AU90" t="e">
        <f>AS90/AW$39</f>
        <v>#DIV/0!</v>
      </c>
      <c r="AV90"/>
      <c r="AW90"/>
      <c r="AX90"/>
      <c r="AY90" s="557"/>
      <c r="AZ90"/>
      <c r="BA90" s="557"/>
      <c r="BB90"/>
      <c r="BC90" s="557"/>
      <c r="BD90"/>
      <c r="BE90" s="557"/>
      <c r="BF90"/>
      <c r="BG90" s="499" t="s">
        <v>565</v>
      </c>
      <c r="BH90" s="499" t="e">
        <f>BH88/$AW$38</f>
        <v>#DIV/0!</v>
      </c>
      <c r="BI90" s="567" t="e">
        <f>BI88/$AY$38</f>
        <v>#DIV/0!</v>
      </c>
      <c r="BJ90" s="704" t="e">
        <f>BJ88/$BA$38</f>
        <v>#DIV/0!</v>
      </c>
      <c r="BK90" s="556" t="e">
        <f>BK88/$BC$38</f>
        <v>#DIV/0!</v>
      </c>
      <c r="BL90" s="499" t="e">
        <f>BL88/$BE$38</f>
        <v>#DIV/0!</v>
      </c>
      <c r="BM90" s="499"/>
      <c r="BN90" s="499"/>
      <c r="BO90" s="499"/>
    </row>
    <row r="91" spans="1:73" ht="15.65" customHeight="1" x14ac:dyDescent="0.35">
      <c r="A91" s="528"/>
      <c r="B91" s="2"/>
      <c r="C91" s="962"/>
      <c r="D91" s="39"/>
      <c r="E91" s="438" t="s">
        <v>385</v>
      </c>
      <c r="F91" s="454">
        <f>$F$20</f>
        <v>0</v>
      </c>
      <c r="G91" s="7"/>
      <c r="H91" s="834"/>
      <c r="I91" s="55"/>
      <c r="J91" s="12" t="str">
        <f>$H$8</f>
        <v>---</v>
      </c>
      <c r="K91" s="834"/>
      <c r="L91" s="55"/>
      <c r="M91" s="12" t="str">
        <f>$H$8</f>
        <v>---</v>
      </c>
      <c r="N91" s="834"/>
      <c r="O91" s="55"/>
      <c r="P91" s="12" t="str">
        <f>$H$8</f>
        <v>---</v>
      </c>
      <c r="Q91" s="834"/>
      <c r="R91" s="55"/>
      <c r="S91" s="12" t="str">
        <f>$H$8</f>
        <v>---</v>
      </c>
      <c r="T91" s="834"/>
      <c r="U91" s="55"/>
      <c r="V91" s="12" t="str">
        <f>$H$8</f>
        <v>---</v>
      </c>
      <c r="W91" s="834"/>
      <c r="X91" s="55"/>
      <c r="Y91" s="12" t="str">
        <f>$H$8</f>
        <v>---</v>
      </c>
      <c r="Z91" s="834"/>
      <c r="AA91" s="55"/>
      <c r="AB91" s="12" t="str">
        <f>$H$8</f>
        <v>---</v>
      </c>
      <c r="AC91" s="834"/>
      <c r="AD91" s="55"/>
      <c r="AE91" s="12" t="str">
        <f>$H$8</f>
        <v>---</v>
      </c>
      <c r="AF91" s="834"/>
      <c r="AG91" s="55"/>
      <c r="AH91" s="12" t="str">
        <f>$H$8</f>
        <v>---</v>
      </c>
      <c r="AI91" s="834"/>
      <c r="AJ91" s="55"/>
      <c r="AK91" s="12" t="str">
        <f>$H$8</f>
        <v>---</v>
      </c>
      <c r="AL91" s="703">
        <f t="shared" si="7"/>
        <v>0</v>
      </c>
      <c r="AM91" s="834"/>
      <c r="AN91" s="55"/>
      <c r="AO91" s="12" t="str">
        <f>$H$8</f>
        <v>---</v>
      </c>
      <c r="AP91" s="12"/>
      <c r="AR91" t="s">
        <v>429</v>
      </c>
      <c r="AS91" s="507">
        <f>SUM(AI91,AF91,AC91,Z91,W91,T91,Q91,N91,K91,H91,AM91)</f>
        <v>0</v>
      </c>
      <c r="AT91" t="s">
        <v>562</v>
      </c>
      <c r="AU91" s="588" t="e">
        <f>AS91/AY$38</f>
        <v>#DIV/0!</v>
      </c>
      <c r="AV91"/>
      <c r="AW91"/>
      <c r="AX91"/>
      <c r="AY91" s="557"/>
      <c r="AZ91"/>
      <c r="BA91" s="557"/>
      <c r="BB91"/>
      <c r="BC91" s="557"/>
      <c r="BD91"/>
      <c r="BE91" s="557"/>
      <c r="BF91"/>
      <c r="BG91" s="499" t="s">
        <v>527</v>
      </c>
      <c r="BH91" s="532">
        <f>AM55</f>
        <v>0</v>
      </c>
      <c r="BI91" s="567">
        <f>AM57</f>
        <v>0</v>
      </c>
      <c r="BJ91" s="532">
        <f>AM59</f>
        <v>0</v>
      </c>
      <c r="BK91" s="556">
        <f>AM61</f>
        <v>0</v>
      </c>
      <c r="BL91" s="532">
        <f>AM63</f>
        <v>0</v>
      </c>
    </row>
    <row r="92" spans="1:73" s="450" customFormat="1" ht="8.5" customHeight="1" x14ac:dyDescent="0.35">
      <c r="A92" s="722"/>
      <c r="B92" s="52"/>
      <c r="C92" s="451"/>
      <c r="D92" s="39"/>
      <c r="E92" s="438"/>
      <c r="F92" s="455"/>
      <c r="G92" s="456"/>
      <c r="H92" s="457"/>
      <c r="I92" s="458"/>
      <c r="J92" s="459"/>
      <c r="K92" s="457"/>
      <c r="L92" s="458"/>
      <c r="M92" s="459"/>
      <c r="N92" s="457"/>
      <c r="O92" s="458"/>
      <c r="P92" s="459"/>
      <c r="Q92" s="457"/>
      <c r="R92" s="458"/>
      <c r="S92" s="459"/>
      <c r="T92" s="457"/>
      <c r="U92" s="458"/>
      <c r="V92" s="459"/>
      <c r="W92" s="457"/>
      <c r="X92" s="458"/>
      <c r="Y92" s="459"/>
      <c r="Z92" s="457"/>
      <c r="AA92" s="458"/>
      <c r="AB92" s="459"/>
      <c r="AC92" s="457"/>
      <c r="AD92" s="458"/>
      <c r="AE92" s="459"/>
      <c r="AF92" s="457"/>
      <c r="AG92" s="458"/>
      <c r="AH92" s="459"/>
      <c r="AI92" s="457"/>
      <c r="AJ92" s="458"/>
      <c r="AK92" s="459"/>
      <c r="AL92" s="703"/>
      <c r="AM92" s="457"/>
      <c r="AN92" s="458"/>
      <c r="AO92" s="459"/>
      <c r="AP92" s="459"/>
      <c r="AQ92"/>
      <c r="AR92" t="s">
        <v>432</v>
      </c>
      <c r="AS92" s="507">
        <f>AVERAGE(AI91,AF91,AC91,Z91,W91,T91,Q91,N91,K91,H91,AL91)</f>
        <v>0</v>
      </c>
      <c r="AT92" t="s">
        <v>564</v>
      </c>
      <c r="AU92" s="588" t="e">
        <f>AS92/AY$39</f>
        <v>#DIV/0!</v>
      </c>
      <c r="AV92"/>
      <c r="AW92"/>
      <c r="AX92"/>
      <c r="AY92" s="557"/>
      <c r="AZ92"/>
      <c r="BA92" s="557"/>
      <c r="BB92"/>
      <c r="BC92" s="557"/>
      <c r="BD92"/>
      <c r="BE92" s="557"/>
      <c r="BF92"/>
      <c r="BG92" s="499" t="s">
        <v>566</v>
      </c>
      <c r="BH92" s="532">
        <f>AL55</f>
        <v>0</v>
      </c>
      <c r="BI92" s="567">
        <f>AL57</f>
        <v>0</v>
      </c>
      <c r="BJ92" s="532">
        <f>AL59</f>
        <v>0</v>
      </c>
      <c r="BK92" s="556">
        <f>AL61</f>
        <v>0</v>
      </c>
      <c r="BL92" s="532">
        <f>AL63</f>
        <v>0</v>
      </c>
      <c r="BM92" s="499"/>
      <c r="BN92" s="499"/>
      <c r="BO92" s="499"/>
    </row>
    <row r="93" spans="1:73" ht="15.65" customHeight="1" x14ac:dyDescent="0.35">
      <c r="A93" s="528"/>
      <c r="B93" s="2"/>
      <c r="C93" s="961" t="s">
        <v>567</v>
      </c>
      <c r="D93" s="39"/>
      <c r="E93" s="438" t="s">
        <v>386</v>
      </c>
      <c r="F93" s="454">
        <f>$F$26</f>
        <v>0</v>
      </c>
      <c r="G93" s="7"/>
      <c r="H93" s="834"/>
      <c r="I93" s="55"/>
      <c r="J93" s="12" t="str">
        <f>$H$8</f>
        <v>---</v>
      </c>
      <c r="K93" s="834"/>
      <c r="L93" s="55"/>
      <c r="M93" s="12" t="str">
        <f>$H$8</f>
        <v>---</v>
      </c>
      <c r="N93" s="834"/>
      <c r="O93" s="55"/>
      <c r="P93" s="12" t="str">
        <f>$H$8</f>
        <v>---</v>
      </c>
      <c r="Q93" s="834"/>
      <c r="R93" s="55"/>
      <c r="S93" s="12" t="str">
        <f>$H$8</f>
        <v>---</v>
      </c>
      <c r="T93" s="834"/>
      <c r="U93" s="55"/>
      <c r="V93" s="12" t="str">
        <f>$H$8</f>
        <v>---</v>
      </c>
      <c r="W93" s="834"/>
      <c r="X93" s="55"/>
      <c r="Y93" s="12" t="str">
        <f>$H$8</f>
        <v>---</v>
      </c>
      <c r="Z93" s="834"/>
      <c r="AA93" s="55"/>
      <c r="AB93" s="12" t="str">
        <f>$H$8</f>
        <v>---</v>
      </c>
      <c r="AC93" s="834"/>
      <c r="AD93" s="55"/>
      <c r="AE93" s="12" t="str">
        <f>$H$8</f>
        <v>---</v>
      </c>
      <c r="AF93" s="834"/>
      <c r="AG93" s="55"/>
      <c r="AH93" s="12" t="str">
        <f>$H$8</f>
        <v>---</v>
      </c>
      <c r="AI93" s="834"/>
      <c r="AJ93" s="55"/>
      <c r="AK93" s="12" t="str">
        <f>$H$8</f>
        <v>---</v>
      </c>
      <c r="AL93" s="703">
        <f t="shared" si="7"/>
        <v>0</v>
      </c>
      <c r="AM93" s="834"/>
      <c r="AN93" s="55"/>
      <c r="AO93" s="12" t="str">
        <f>$H$8</f>
        <v>---</v>
      </c>
      <c r="AP93" s="12"/>
      <c r="AR93" t="s">
        <v>429</v>
      </c>
      <c r="AS93" s="507">
        <f>SUM(AI93,AF93,AC93,Z93,W93,T93,Q93,N93,K93,H93,AM93)</f>
        <v>0</v>
      </c>
      <c r="AT93" t="s">
        <v>562</v>
      </c>
      <c r="AU93" t="e">
        <f>AS93/BA$38</f>
        <v>#DIV/0!</v>
      </c>
      <c r="AV93"/>
      <c r="AW93"/>
      <c r="AX93"/>
      <c r="AY93" s="557"/>
      <c r="AZ93"/>
      <c r="BA93" s="557"/>
      <c r="BB93"/>
      <c r="BC93" s="557"/>
      <c r="BD93"/>
      <c r="BE93" s="557"/>
      <c r="BF93"/>
      <c r="BG93" s="499" t="s">
        <v>568</v>
      </c>
      <c r="BH93" s="704" t="e">
        <f>BH91/$AW$38</f>
        <v>#DIV/0!</v>
      </c>
      <c r="BI93" s="567" t="e">
        <f>BI91/$AY$38</f>
        <v>#DIV/0!</v>
      </c>
      <c r="BJ93" s="704" t="e">
        <f>BJ91/$BA$38</f>
        <v>#DIV/0!</v>
      </c>
      <c r="BK93" s="556" t="e">
        <f>BK91/$BC$38</f>
        <v>#DIV/0!</v>
      </c>
      <c r="BL93" s="499" t="e">
        <f>BL91/$BE$38</f>
        <v>#DIV/0!</v>
      </c>
    </row>
    <row r="94" spans="1:73" s="450" customFormat="1" ht="8.5" customHeight="1" x14ac:dyDescent="0.35">
      <c r="A94" s="722"/>
      <c r="B94" s="52"/>
      <c r="C94" s="961"/>
      <c r="D94" s="39"/>
      <c r="E94" s="438"/>
      <c r="F94" s="455"/>
      <c r="G94" s="456"/>
      <c r="H94" s="457"/>
      <c r="I94" s="458"/>
      <c r="J94" s="459"/>
      <c r="K94" s="457"/>
      <c r="L94" s="458"/>
      <c r="M94" s="459"/>
      <c r="N94" s="457"/>
      <c r="O94" s="458"/>
      <c r="P94" s="459"/>
      <c r="Q94" s="457"/>
      <c r="R94" s="458"/>
      <c r="S94" s="459"/>
      <c r="T94" s="457"/>
      <c r="U94" s="458"/>
      <c r="V94" s="459"/>
      <c r="W94" s="457"/>
      <c r="X94" s="458"/>
      <c r="Y94" s="459"/>
      <c r="Z94" s="457"/>
      <c r="AA94" s="458"/>
      <c r="AB94" s="459"/>
      <c r="AC94" s="457"/>
      <c r="AD94" s="458"/>
      <c r="AE94" s="459"/>
      <c r="AF94" s="457"/>
      <c r="AG94" s="458"/>
      <c r="AH94" s="459"/>
      <c r="AI94" s="457"/>
      <c r="AJ94" s="458"/>
      <c r="AK94" s="459"/>
      <c r="AL94" s="703"/>
      <c r="AM94" s="457"/>
      <c r="AN94" s="458"/>
      <c r="AO94" s="459"/>
      <c r="AP94" s="459"/>
      <c r="AQ94"/>
      <c r="AR94" t="s">
        <v>432</v>
      </c>
      <c r="AS94" s="507">
        <f>AVERAGE(AI93,AF93,AC93,Z93,W93,T93,Q93,N93,K93,H93,AL93)</f>
        <v>0</v>
      </c>
      <c r="AT94" t="s">
        <v>564</v>
      </c>
      <c r="AU94" s="588" t="e">
        <f>AS94/BA$39</f>
        <v>#DIV/0!</v>
      </c>
      <c r="AV94"/>
      <c r="AW94"/>
      <c r="AX94"/>
      <c r="AY94" s="557"/>
      <c r="AZ94"/>
      <c r="BA94" s="557"/>
      <c r="BB94"/>
      <c r="BC94" s="557"/>
      <c r="BD94"/>
      <c r="BE94" s="557"/>
      <c r="BF94"/>
      <c r="BG94" s="499" t="s">
        <v>538</v>
      </c>
      <c r="BH94" s="532">
        <f>AM72</f>
        <v>0</v>
      </c>
      <c r="BI94" s="567">
        <f>AM74</f>
        <v>0</v>
      </c>
      <c r="BJ94" s="532">
        <f>AM76</f>
        <v>0</v>
      </c>
      <c r="BK94" s="556">
        <f>AM78</f>
        <v>0</v>
      </c>
      <c r="BL94" s="532">
        <f>AM80</f>
        <v>0</v>
      </c>
      <c r="BM94" s="499"/>
      <c r="BN94" s="499"/>
      <c r="BO94" s="499"/>
    </row>
    <row r="95" spans="1:73" ht="15.65" customHeight="1" x14ac:dyDescent="0.35">
      <c r="A95" s="528"/>
      <c r="B95" s="2"/>
      <c r="C95" s="961"/>
      <c r="D95" s="39"/>
      <c r="E95" s="438" t="s">
        <v>387</v>
      </c>
      <c r="F95" s="454">
        <f>$F$32</f>
        <v>0</v>
      </c>
      <c r="G95" s="7"/>
      <c r="H95" s="834"/>
      <c r="I95" s="55"/>
      <c r="J95" s="12" t="str">
        <f>$H$8</f>
        <v>---</v>
      </c>
      <c r="K95" s="834"/>
      <c r="L95" s="55"/>
      <c r="M95" s="12" t="str">
        <f>$H$8</f>
        <v>---</v>
      </c>
      <c r="N95" s="834"/>
      <c r="O95" s="55"/>
      <c r="P95" s="12" t="str">
        <f>$H$8</f>
        <v>---</v>
      </c>
      <c r="Q95" s="834"/>
      <c r="R95" s="55"/>
      <c r="S95" s="12" t="str">
        <f>$H$8</f>
        <v>---</v>
      </c>
      <c r="T95" s="834"/>
      <c r="U95" s="55"/>
      <c r="V95" s="12" t="str">
        <f>$H$8</f>
        <v>---</v>
      </c>
      <c r="W95" s="834"/>
      <c r="X95" s="55"/>
      <c r="Y95" s="12" t="str">
        <f>$H$8</f>
        <v>---</v>
      </c>
      <c r="Z95" s="834"/>
      <c r="AA95" s="55"/>
      <c r="AB95" s="12" t="str">
        <f>$H$8</f>
        <v>---</v>
      </c>
      <c r="AC95" s="834"/>
      <c r="AD95" s="55"/>
      <c r="AE95" s="12" t="str">
        <f>$H$8</f>
        <v>---</v>
      </c>
      <c r="AF95" s="834"/>
      <c r="AG95" s="55"/>
      <c r="AH95" s="12" t="str">
        <f>$H$8</f>
        <v>---</v>
      </c>
      <c r="AI95" s="834"/>
      <c r="AJ95" s="55"/>
      <c r="AK95" s="12" t="str">
        <f>$H$8</f>
        <v>---</v>
      </c>
      <c r="AL95" s="703">
        <f t="shared" si="7"/>
        <v>0</v>
      </c>
      <c r="AM95" s="834"/>
      <c r="AN95" s="55"/>
      <c r="AO95" s="12" t="str">
        <f>$H$8</f>
        <v>---</v>
      </c>
      <c r="AP95" s="12"/>
      <c r="AR95" t="s">
        <v>429</v>
      </c>
      <c r="AS95" s="507">
        <f>SUM(AI95,AF95,AC95,Z95,W95,T95,Q95,N95,K95,H95,AM95)</f>
        <v>0</v>
      </c>
      <c r="AT95" t="s">
        <v>562</v>
      </c>
      <c r="AU95" t="e">
        <f>AS95/BC$38</f>
        <v>#DIV/0!</v>
      </c>
      <c r="AV95"/>
      <c r="AW95"/>
      <c r="AX95"/>
      <c r="AY95" s="557"/>
      <c r="AZ95"/>
      <c r="BA95" s="557"/>
      <c r="BB95"/>
      <c r="BC95" s="557"/>
      <c r="BD95"/>
      <c r="BE95" s="557"/>
      <c r="BF95"/>
      <c r="BG95" s="499" t="s">
        <v>569</v>
      </c>
      <c r="BH95" s="532">
        <f>AL72</f>
        <v>0</v>
      </c>
      <c r="BI95" s="567">
        <f>AL74</f>
        <v>0</v>
      </c>
      <c r="BJ95" s="532">
        <f>AL76</f>
        <v>0</v>
      </c>
      <c r="BK95" s="556">
        <f>AL78</f>
        <v>0</v>
      </c>
      <c r="BL95" s="532">
        <f>AL80</f>
        <v>0</v>
      </c>
    </row>
    <row r="96" spans="1:73" s="450" customFormat="1" ht="8.5" customHeight="1" x14ac:dyDescent="0.35">
      <c r="A96" s="722"/>
      <c r="B96" s="52"/>
      <c r="C96" s="961"/>
      <c r="D96" s="39"/>
      <c r="E96" s="438"/>
      <c r="F96" s="455"/>
      <c r="G96" s="456"/>
      <c r="H96" s="457"/>
      <c r="I96" s="458"/>
      <c r="J96" s="459"/>
      <c r="K96" s="457"/>
      <c r="L96" s="458"/>
      <c r="M96" s="459"/>
      <c r="N96" s="457"/>
      <c r="O96" s="458"/>
      <c r="P96" s="459"/>
      <c r="Q96" s="457"/>
      <c r="R96" s="458"/>
      <c r="S96" s="459"/>
      <c r="T96" s="457"/>
      <c r="U96" s="458"/>
      <c r="V96" s="459"/>
      <c r="W96" s="457"/>
      <c r="X96" s="458"/>
      <c r="Y96" s="459"/>
      <c r="Z96" s="457"/>
      <c r="AA96" s="458"/>
      <c r="AB96" s="459"/>
      <c r="AC96" s="457"/>
      <c r="AD96" s="458"/>
      <c r="AE96" s="459"/>
      <c r="AF96" s="457"/>
      <c r="AG96" s="458"/>
      <c r="AH96" s="459"/>
      <c r="AI96" s="457"/>
      <c r="AJ96" s="458"/>
      <c r="AK96" s="459"/>
      <c r="AL96" s="703"/>
      <c r="AM96" s="457"/>
      <c r="AN96" s="458"/>
      <c r="AO96" s="459"/>
      <c r="AP96" s="459"/>
      <c r="AQ96"/>
      <c r="AR96" t="s">
        <v>432</v>
      </c>
      <c r="AS96" s="507">
        <f>AVERAGE(AI95,AF95,AC95,Z95,W95,T95,Q95,N95,K95,H95,AL95)</f>
        <v>0</v>
      </c>
      <c r="AT96" t="s">
        <v>564</v>
      </c>
      <c r="AU96" s="588" t="e">
        <f>AS96/BC$39</f>
        <v>#DIV/0!</v>
      </c>
      <c r="AV96"/>
      <c r="AW96"/>
      <c r="AX96"/>
      <c r="AY96" s="557"/>
      <c r="AZ96"/>
      <c r="BA96" s="557"/>
      <c r="BB96"/>
      <c r="BC96" s="557"/>
      <c r="BD96"/>
      <c r="BE96" s="557"/>
      <c r="BF96"/>
      <c r="BG96" s="499" t="s">
        <v>570</v>
      </c>
      <c r="BH96" s="704" t="e">
        <f>BH94/$AW$38</f>
        <v>#DIV/0!</v>
      </c>
      <c r="BI96" s="567" t="e">
        <f>BI94/$AY$38</f>
        <v>#DIV/0!</v>
      </c>
      <c r="BJ96" s="704" t="e">
        <f>BJ94/$BA$38</f>
        <v>#DIV/0!</v>
      </c>
      <c r="BK96" s="556" t="e">
        <f>BK94/$BC$38</f>
        <v>#DIV/0!</v>
      </c>
      <c r="BL96" s="499" t="e">
        <f>BL94/$BE$38</f>
        <v>#DIV/0!</v>
      </c>
      <c r="BM96" s="499"/>
      <c r="BN96" s="499"/>
      <c r="BO96" s="499"/>
    </row>
    <row r="97" spans="1:71" ht="15.65" customHeight="1" x14ac:dyDescent="0.35">
      <c r="A97" s="528"/>
      <c r="B97" s="2"/>
      <c r="C97" s="961"/>
      <c r="D97" s="7"/>
      <c r="E97" s="438" t="s">
        <v>388</v>
      </c>
      <c r="F97" s="454">
        <f>$F$38</f>
        <v>0</v>
      </c>
      <c r="G97" s="7"/>
      <c r="H97" s="834"/>
      <c r="I97" s="55"/>
      <c r="J97" s="12" t="str">
        <f>$H$8</f>
        <v>---</v>
      </c>
      <c r="K97" s="834"/>
      <c r="L97" s="55"/>
      <c r="M97" s="12" t="str">
        <f>$H$8</f>
        <v>---</v>
      </c>
      <c r="N97" s="834"/>
      <c r="O97" s="55"/>
      <c r="P97" s="12" t="str">
        <f>$H$8</f>
        <v>---</v>
      </c>
      <c r="Q97" s="834"/>
      <c r="R97" s="55"/>
      <c r="S97" s="12" t="str">
        <f>$H$8</f>
        <v>---</v>
      </c>
      <c r="T97" s="834"/>
      <c r="U97" s="55"/>
      <c r="V97" s="12" t="str">
        <f>$H$8</f>
        <v>---</v>
      </c>
      <c r="W97" s="834"/>
      <c r="X97" s="55"/>
      <c r="Y97" s="12" t="str">
        <f>$H$8</f>
        <v>---</v>
      </c>
      <c r="Z97" s="834"/>
      <c r="AA97" s="55"/>
      <c r="AB97" s="12" t="str">
        <f>$H$8</f>
        <v>---</v>
      </c>
      <c r="AC97" s="834"/>
      <c r="AD97" s="55"/>
      <c r="AE97" s="12" t="str">
        <f>$H$8</f>
        <v>---</v>
      </c>
      <c r="AF97" s="834"/>
      <c r="AG97" s="55"/>
      <c r="AH97" s="12" t="str">
        <f>$H$8</f>
        <v>---</v>
      </c>
      <c r="AI97" s="834"/>
      <c r="AJ97" s="55"/>
      <c r="AK97" s="12" t="str">
        <f>$H$8</f>
        <v>---</v>
      </c>
      <c r="AL97" s="703">
        <f t="shared" si="7"/>
        <v>0</v>
      </c>
      <c r="AM97" s="834"/>
      <c r="AN97" s="55"/>
      <c r="AO97" s="12" t="str">
        <f>$H$8</f>
        <v>---</v>
      </c>
      <c r="AP97" s="12"/>
      <c r="AR97" t="s">
        <v>429</v>
      </c>
      <c r="AS97" s="507">
        <f>SUM(AI97,AF97,AC97,Z97,W97,T97,Q97,N97,K97,H97,AM97)</f>
        <v>0</v>
      </c>
      <c r="AT97" t="s">
        <v>562</v>
      </c>
      <c r="AU97" t="e">
        <f>AS97/BE$38</f>
        <v>#DIV/0!</v>
      </c>
      <c r="AV97"/>
      <c r="AW97"/>
      <c r="AX97"/>
      <c r="AY97" s="557"/>
      <c r="AZ97"/>
      <c r="BA97" s="557"/>
      <c r="BB97"/>
      <c r="BC97" s="557"/>
      <c r="BD97"/>
      <c r="BE97" s="557"/>
      <c r="BF97"/>
      <c r="BG97" s="499" t="s">
        <v>571</v>
      </c>
      <c r="BH97" s="532">
        <f>AM89</f>
        <v>0</v>
      </c>
      <c r="BI97" s="567">
        <f>AM91</f>
        <v>0</v>
      </c>
      <c r="BJ97" s="532">
        <f>AM93</f>
        <v>0</v>
      </c>
      <c r="BK97" s="556">
        <f>AM95</f>
        <v>0</v>
      </c>
      <c r="BL97" s="532">
        <f>AM97</f>
        <v>0</v>
      </c>
    </row>
    <row r="98" spans="1:71" s="450" customFormat="1" ht="8.5" customHeight="1" x14ac:dyDescent="0.35">
      <c r="A98" s="722"/>
      <c r="B98" s="52"/>
      <c r="C98" s="961"/>
      <c r="D98" s="39"/>
      <c r="E98" s="438"/>
      <c r="F98" s="455"/>
      <c r="G98" s="456"/>
      <c r="H98" s="457"/>
      <c r="I98" s="458"/>
      <c r="J98" s="459"/>
      <c r="K98" s="457"/>
      <c r="L98" s="458"/>
      <c r="M98" s="459"/>
      <c r="N98" s="457"/>
      <c r="O98" s="458"/>
      <c r="P98" s="459"/>
      <c r="Q98" s="457"/>
      <c r="R98" s="458"/>
      <c r="S98" s="459"/>
      <c r="T98" s="457"/>
      <c r="U98" s="458"/>
      <c r="V98" s="459"/>
      <c r="W98" s="457"/>
      <c r="X98" s="458"/>
      <c r="Y98" s="459"/>
      <c r="Z98" s="457"/>
      <c r="AA98" s="458"/>
      <c r="AB98" s="459"/>
      <c r="AC98" s="457"/>
      <c r="AD98" s="458"/>
      <c r="AE98" s="459"/>
      <c r="AF98" s="457"/>
      <c r="AG98" s="458"/>
      <c r="AH98" s="459"/>
      <c r="AI98" s="457"/>
      <c r="AJ98" s="458"/>
      <c r="AK98" s="459"/>
      <c r="AL98" s="703"/>
      <c r="AM98" s="457"/>
      <c r="AN98" s="458"/>
      <c r="AO98" s="459"/>
      <c r="AP98" s="459"/>
      <c r="AQ98"/>
      <c r="AR98" t="s">
        <v>432</v>
      </c>
      <c r="AS98" s="507">
        <f>AVERAGE(AI97,AF97,AC97,Z97,W97,T97,Q97,N97,K97,H97,AL97)</f>
        <v>0</v>
      </c>
      <c r="AT98" t="s">
        <v>564</v>
      </c>
      <c r="AU98" s="588" t="e">
        <f>AS98/BE$39</f>
        <v>#DIV/0!</v>
      </c>
      <c r="AV98"/>
      <c r="AW98"/>
      <c r="AX98"/>
      <c r="AY98" s="557"/>
      <c r="AZ98"/>
      <c r="BA98" s="557"/>
      <c r="BB98"/>
      <c r="BC98" s="557"/>
      <c r="BD98"/>
      <c r="BE98" s="557"/>
      <c r="BF98"/>
      <c r="BG98" s="499" t="s">
        <v>572</v>
      </c>
      <c r="BH98" s="532">
        <f>AL89</f>
        <v>0</v>
      </c>
      <c r="BI98" s="567">
        <f>AL91</f>
        <v>0</v>
      </c>
      <c r="BJ98" s="532">
        <f>AL93</f>
        <v>0</v>
      </c>
      <c r="BK98" s="556">
        <f>AL95</f>
        <v>0</v>
      </c>
      <c r="BL98" s="532">
        <f>AL97</f>
        <v>0</v>
      </c>
      <c r="BM98" s="499"/>
      <c r="BN98" s="499"/>
      <c r="BO98" s="499"/>
    </row>
    <row r="99" spans="1:71" ht="15.65" customHeight="1" x14ac:dyDescent="0.35">
      <c r="A99" s="528"/>
      <c r="B99" s="2"/>
      <c r="C99" s="961"/>
      <c r="D99" s="7"/>
      <c r="E99" s="510" t="s">
        <v>551</v>
      </c>
      <c r="F99" s="454"/>
      <c r="G99" s="7"/>
      <c r="H99" s="834"/>
      <c r="I99" s="55"/>
      <c r="J99" s="12" t="str">
        <f>$H$8</f>
        <v>---</v>
      </c>
      <c r="K99" s="834"/>
      <c r="L99" s="55"/>
      <c r="M99" s="12" t="str">
        <f>$H$8</f>
        <v>---</v>
      </c>
      <c r="N99" s="834"/>
      <c r="O99" s="55"/>
      <c r="P99" s="12" t="str">
        <f>$H$8</f>
        <v>---</v>
      </c>
      <c r="Q99" s="834"/>
      <c r="R99" s="55"/>
      <c r="S99" s="12" t="str">
        <f>$H$8</f>
        <v>---</v>
      </c>
      <c r="T99" s="834"/>
      <c r="U99" s="55"/>
      <c r="V99" s="12" t="str">
        <f>$H$8</f>
        <v>---</v>
      </c>
      <c r="W99" s="834"/>
      <c r="X99" s="55"/>
      <c r="Y99" s="12" t="str">
        <f>$H$8</f>
        <v>---</v>
      </c>
      <c r="Z99" s="834"/>
      <c r="AA99" s="55"/>
      <c r="AB99" s="12" t="str">
        <f>$H$8</f>
        <v>---</v>
      </c>
      <c r="AC99" s="834"/>
      <c r="AD99" s="55"/>
      <c r="AE99" s="12" t="str">
        <f>$H$8</f>
        <v>---</v>
      </c>
      <c r="AF99" s="834"/>
      <c r="AG99" s="55"/>
      <c r="AH99" s="12" t="str">
        <f>$H$8</f>
        <v>---</v>
      </c>
      <c r="AI99" s="834"/>
      <c r="AJ99" s="55"/>
      <c r="AK99" s="12" t="str">
        <f>$H$8</f>
        <v>---</v>
      </c>
      <c r="AL99" s="703">
        <f t="shared" si="7"/>
        <v>0</v>
      </c>
      <c r="AM99" s="834"/>
      <c r="AN99" s="55"/>
      <c r="AO99" s="12" t="str">
        <f>$H$8</f>
        <v>---</v>
      </c>
      <c r="AP99" s="12"/>
      <c r="AR99" t="s">
        <v>429</v>
      </c>
      <c r="AS99" s="507">
        <f>SUM(AI99,AF99,AC99,Z99,W99,T99,Q99,N99,K99,H99,AM99)</f>
        <v>0</v>
      </c>
      <c r="AT99"/>
      <c r="AU99"/>
      <c r="AV99"/>
      <c r="AW99"/>
      <c r="AX99"/>
      <c r="AY99" s="557"/>
      <c r="AZ99"/>
      <c r="BA99" s="557"/>
      <c r="BB99"/>
      <c r="BC99" s="557"/>
      <c r="BD99"/>
      <c r="BE99" s="557"/>
      <c r="BF99"/>
      <c r="BG99" s="499" t="s">
        <v>573</v>
      </c>
      <c r="BH99" s="704" t="e">
        <f>BH97/$AW$38</f>
        <v>#DIV/0!</v>
      </c>
      <c r="BI99" s="567" t="e">
        <f>BI97/$AY$38</f>
        <v>#DIV/0!</v>
      </c>
      <c r="BJ99" s="704" t="e">
        <f>BJ97/$BA$38</f>
        <v>#DIV/0!</v>
      </c>
      <c r="BK99" s="556" t="e">
        <f>BK97/$BC$38</f>
        <v>#DIV/0!</v>
      </c>
      <c r="BL99" s="499" t="e">
        <f>BL97/$BE$38</f>
        <v>#DIV/0!</v>
      </c>
    </row>
    <row r="100" spans="1:71" ht="8.5" customHeight="1" x14ac:dyDescent="0.35">
      <c r="A100" s="528"/>
      <c r="B100" s="2"/>
      <c r="C100" s="961"/>
      <c r="D100" s="4"/>
      <c r="E100" s="4"/>
      <c r="F100" s="4"/>
      <c r="G100" s="4"/>
      <c r="H100" s="354"/>
      <c r="I100" s="68"/>
      <c r="J100" s="69"/>
      <c r="K100" s="354"/>
      <c r="L100" s="68"/>
      <c r="M100" s="12"/>
      <c r="N100" s="354"/>
      <c r="O100" s="68"/>
      <c r="P100" s="12"/>
      <c r="Q100" s="354"/>
      <c r="R100" s="68"/>
      <c r="S100" s="69"/>
      <c r="T100" s="354"/>
      <c r="U100" s="68"/>
      <c r="V100" s="12"/>
      <c r="W100" s="354"/>
      <c r="X100" s="68"/>
      <c r="Y100" s="12"/>
      <c r="Z100" s="354"/>
      <c r="AA100" s="68"/>
      <c r="AB100" s="69"/>
      <c r="AC100" s="354"/>
      <c r="AD100" s="68"/>
      <c r="AE100" s="12"/>
      <c r="AF100" s="354"/>
      <c r="AG100" s="68"/>
      <c r="AH100" s="12"/>
      <c r="AI100" s="354"/>
      <c r="AJ100" s="68"/>
      <c r="AK100" s="12"/>
      <c r="AL100" s="703"/>
      <c r="AM100" s="354"/>
      <c r="AN100" s="68"/>
      <c r="AO100" s="12"/>
      <c r="AP100" s="12"/>
      <c r="AR100" t="s">
        <v>432</v>
      </c>
      <c r="AS100" s="507">
        <f>AVERAGE(AI99,AF99,AC99,Z99,W99,T99,Q99,N99,K99,H99,AL99)</f>
        <v>0</v>
      </c>
      <c r="AT100"/>
      <c r="AU100"/>
      <c r="AV100"/>
      <c r="AW100"/>
      <c r="AX100"/>
      <c r="AY100" s="557"/>
      <c r="AZ100"/>
      <c r="BA100" s="557"/>
      <c r="BB100"/>
      <c r="BC100" s="557"/>
      <c r="BD100"/>
      <c r="BE100" s="557"/>
      <c r="BF100"/>
      <c r="BG100" s="499" t="s">
        <v>574</v>
      </c>
      <c r="BH100" s="532">
        <f>$AM$151</f>
        <v>0</v>
      </c>
      <c r="BI100" s="532">
        <f>$AM$151</f>
        <v>0</v>
      </c>
      <c r="BJ100" s="532">
        <f>$AM$151</f>
        <v>0</v>
      </c>
      <c r="BK100" s="532">
        <f>$AM$151</f>
        <v>0</v>
      </c>
      <c r="BL100" s="532">
        <f>$AM$151</f>
        <v>0</v>
      </c>
    </row>
    <row r="101" spans="1:71" ht="105" customHeight="1" x14ac:dyDescent="0.35">
      <c r="A101" s="528"/>
      <c r="B101" s="2"/>
      <c r="C101" s="961"/>
      <c r="D101" s="2"/>
      <c r="E101" s="37" t="s">
        <v>504</v>
      </c>
      <c r="F101" s="2"/>
      <c r="G101" s="2"/>
      <c r="H101" s="655"/>
      <c r="I101" s="54"/>
      <c r="J101" s="11"/>
      <c r="K101" s="655"/>
      <c r="L101" s="54"/>
      <c r="M101" s="11"/>
      <c r="N101" s="655"/>
      <c r="O101" s="54"/>
      <c r="P101" s="11"/>
      <c r="Q101" s="655"/>
      <c r="R101" s="54"/>
      <c r="S101" s="11"/>
      <c r="T101" s="655"/>
      <c r="U101" s="54"/>
      <c r="V101" s="11"/>
      <c r="W101" s="655"/>
      <c r="X101" s="54"/>
      <c r="Y101" s="11"/>
      <c r="Z101" s="655"/>
      <c r="AA101" s="54"/>
      <c r="AB101" s="11"/>
      <c r="AC101" s="655"/>
      <c r="AD101" s="54"/>
      <c r="AE101" s="11"/>
      <c r="AF101" s="655"/>
      <c r="AG101" s="54"/>
      <c r="AH101" s="11"/>
      <c r="AI101" s="655"/>
      <c r="AJ101" s="54"/>
      <c r="AK101" s="11"/>
      <c r="AL101" s="11"/>
      <c r="AM101" s="655"/>
      <c r="AN101" s="54"/>
      <c r="AO101" s="11"/>
      <c r="AP101" s="11"/>
      <c r="AR101"/>
      <c r="AS101"/>
      <c r="AT101"/>
      <c r="AU101"/>
      <c r="AV101"/>
      <c r="AW101"/>
      <c r="AX101"/>
      <c r="AY101" s="557"/>
      <c r="AZ101"/>
      <c r="BA101" s="557"/>
      <c r="BB101"/>
      <c r="BC101" s="557"/>
      <c r="BD101"/>
      <c r="BE101" s="557"/>
      <c r="BF101"/>
      <c r="BG101" s="499" t="s">
        <v>575</v>
      </c>
      <c r="BH101" s="532">
        <f>$AL$151</f>
        <v>0</v>
      </c>
      <c r="BI101" s="532">
        <f>$AL$151</f>
        <v>0</v>
      </c>
      <c r="BJ101" s="532">
        <f>$AL$151</f>
        <v>0</v>
      </c>
      <c r="BK101" s="532">
        <f>$AL$151</f>
        <v>0</v>
      </c>
      <c r="BL101" s="532">
        <f>$AL$151</f>
        <v>0</v>
      </c>
    </row>
    <row r="102" spans="1:71" ht="27.25" customHeight="1" x14ac:dyDescent="0.35">
      <c r="A102" s="528"/>
      <c r="B102" s="2"/>
      <c r="C102" s="17"/>
      <c r="D102" s="2"/>
      <c r="E102" s="2"/>
      <c r="F102" s="2"/>
      <c r="G102" s="2"/>
      <c r="H102" s="8"/>
      <c r="I102" s="8"/>
      <c r="J102" s="11"/>
      <c r="K102" s="8"/>
      <c r="L102" s="8"/>
      <c r="M102" s="11"/>
      <c r="N102" s="8"/>
      <c r="O102" s="8"/>
      <c r="P102" s="11"/>
      <c r="Q102" s="8"/>
      <c r="R102" s="8"/>
      <c r="S102" s="11"/>
      <c r="T102" s="8"/>
      <c r="U102" s="8"/>
      <c r="V102" s="11"/>
      <c r="W102" s="8"/>
      <c r="X102" s="8"/>
      <c r="Y102" s="11"/>
      <c r="Z102" s="8"/>
      <c r="AA102" s="8"/>
      <c r="AB102" s="11"/>
      <c r="AC102" s="8"/>
      <c r="AD102" s="8"/>
      <c r="AE102" s="11"/>
      <c r="AF102" s="8"/>
      <c r="AG102" s="8"/>
      <c r="AH102" s="11"/>
      <c r="AI102" s="8"/>
      <c r="AJ102" s="8"/>
      <c r="AK102" s="11"/>
      <c r="AL102" s="11"/>
      <c r="AM102" s="11"/>
      <c r="AN102" s="11"/>
      <c r="AO102" s="11"/>
      <c r="AP102" s="11"/>
      <c r="AR102"/>
      <c r="AS102"/>
      <c r="AT102"/>
      <c r="AU102"/>
      <c r="AV102"/>
      <c r="AW102"/>
      <c r="AX102"/>
      <c r="AY102" s="557"/>
      <c r="AZ102"/>
      <c r="BA102" s="557"/>
      <c r="BB102"/>
      <c r="BC102" s="557"/>
      <c r="BD102"/>
      <c r="BE102" s="557"/>
      <c r="BF102"/>
      <c r="BG102" s="499" t="s">
        <v>576</v>
      </c>
      <c r="BH102" s="532">
        <f>$AM$158</f>
        <v>0</v>
      </c>
      <c r="BI102" s="532">
        <f>$AM$158</f>
        <v>0</v>
      </c>
      <c r="BJ102" s="532">
        <f>$AM$158</f>
        <v>0</v>
      </c>
      <c r="BK102" s="532">
        <f>$AM$158</f>
        <v>0</v>
      </c>
      <c r="BL102" s="532">
        <f>$AM$158</f>
        <v>0</v>
      </c>
    </row>
    <row r="103" spans="1:71" ht="8.25" customHeight="1" x14ac:dyDescent="0.35">
      <c r="A103" s="716"/>
      <c r="B103" s="6"/>
      <c r="C103" s="38"/>
      <c r="D103" s="6"/>
      <c r="E103" s="6"/>
      <c r="F103" s="6"/>
      <c r="G103" s="6"/>
      <c r="H103" s="18"/>
      <c r="I103" s="18"/>
      <c r="J103" s="9"/>
      <c r="K103" s="18"/>
      <c r="L103" s="18"/>
      <c r="M103" s="9"/>
      <c r="N103" s="18"/>
      <c r="O103" s="18"/>
      <c r="P103" s="9"/>
      <c r="Q103" s="18"/>
      <c r="R103" s="18"/>
      <c r="S103" s="9"/>
      <c r="T103" s="18"/>
      <c r="U103" s="18"/>
      <c r="V103" s="9"/>
      <c r="W103" s="18"/>
      <c r="X103" s="18"/>
      <c r="Y103" s="9"/>
      <c r="Z103" s="18"/>
      <c r="AA103" s="18"/>
      <c r="AB103" s="9"/>
      <c r="AC103" s="18"/>
      <c r="AD103" s="18"/>
      <c r="AE103" s="9"/>
      <c r="AF103" s="18"/>
      <c r="AG103" s="18"/>
      <c r="AH103" s="9"/>
      <c r="AI103" s="18"/>
      <c r="AJ103" s="18"/>
      <c r="AK103" s="9"/>
      <c r="AL103" s="9"/>
      <c r="AM103" s="9"/>
      <c r="AN103" s="9"/>
      <c r="AO103" s="9"/>
      <c r="AP103" s="9"/>
      <c r="AR103"/>
      <c r="AS103"/>
      <c r="AT103"/>
      <c r="AU103"/>
      <c r="AV103"/>
      <c r="AW103"/>
      <c r="AX103"/>
      <c r="AY103" s="557"/>
      <c r="AZ103"/>
      <c r="BA103" s="557"/>
      <c r="BB103"/>
      <c r="BC103" s="557"/>
      <c r="BD103"/>
      <c r="BE103" s="557"/>
      <c r="BF103"/>
      <c r="BG103" s="499" t="s">
        <v>577</v>
      </c>
      <c r="BH103" s="532">
        <f>$AL$158</f>
        <v>0</v>
      </c>
      <c r="BI103" s="532">
        <f>$AL$158</f>
        <v>0</v>
      </c>
      <c r="BJ103" s="532">
        <f>$AL$158</f>
        <v>0</v>
      </c>
      <c r="BK103" s="532">
        <f>$AL$158</f>
        <v>0</v>
      </c>
      <c r="BL103" s="532">
        <f>$AL$158</f>
        <v>0</v>
      </c>
    </row>
    <row r="104" spans="1:71" s="816" customFormat="1" ht="11.15" customHeight="1" x14ac:dyDescent="0.35">
      <c r="A104" s="815"/>
      <c r="C104" s="817"/>
      <c r="H104" s="818"/>
      <c r="I104" s="818"/>
      <c r="J104" s="819"/>
      <c r="K104" s="818"/>
      <c r="L104" s="818"/>
      <c r="M104" s="819"/>
      <c r="N104" s="818"/>
      <c r="O104" s="818"/>
      <c r="P104" s="819"/>
      <c r="Q104" s="818"/>
      <c r="R104" s="818"/>
      <c r="S104" s="819"/>
      <c r="T104" s="818"/>
      <c r="U104" s="818"/>
      <c r="V104" s="819"/>
      <c r="W104" s="818"/>
      <c r="X104" s="818"/>
      <c r="Y104" s="819"/>
      <c r="Z104" s="818"/>
      <c r="AA104" s="818"/>
      <c r="AB104" s="819"/>
      <c r="AC104" s="818"/>
      <c r="AD104" s="818"/>
      <c r="AE104" s="819"/>
      <c r="AF104" s="818"/>
      <c r="AG104" s="818"/>
      <c r="AH104" s="819"/>
      <c r="AI104" s="818"/>
      <c r="AJ104" s="818"/>
      <c r="AK104" s="819"/>
      <c r="AL104" s="819"/>
      <c r="AM104" s="819"/>
      <c r="AN104" s="819"/>
      <c r="AO104" s="819"/>
      <c r="AP104" s="819"/>
      <c r="AY104" s="820"/>
      <c r="BA104" s="820"/>
      <c r="BC104" s="820"/>
      <c r="BE104" s="820"/>
      <c r="BG104" s="821"/>
      <c r="BH104" s="822"/>
      <c r="BI104" s="822"/>
      <c r="BJ104" s="822"/>
      <c r="BK104" s="822"/>
      <c r="BL104" s="822"/>
      <c r="BM104" s="821"/>
      <c r="BN104" s="821"/>
      <c r="BO104" s="821"/>
    </row>
    <row r="105" spans="1:71" s="50" customFormat="1" ht="15.65" customHeight="1" x14ac:dyDescent="0.35">
      <c r="A105" s="725" t="s">
        <v>20</v>
      </c>
      <c r="B105" s="479"/>
      <c r="C105" s="443" t="s">
        <v>578</v>
      </c>
      <c r="D105" s="2"/>
      <c r="E105" s="2"/>
      <c r="F105" s="2"/>
      <c r="G105" s="2"/>
      <c r="H105" s="8"/>
      <c r="I105" s="8"/>
      <c r="J105" s="11"/>
      <c r="K105" s="8"/>
      <c r="L105" s="8"/>
      <c r="M105" s="11"/>
      <c r="N105" s="8"/>
      <c r="O105" s="8"/>
      <c r="P105" s="11"/>
      <c r="Q105" s="8"/>
      <c r="R105" s="8"/>
      <c r="S105" s="11"/>
      <c r="T105" s="8"/>
      <c r="U105" s="8"/>
      <c r="V105" s="11"/>
      <c r="W105" s="8"/>
      <c r="X105" s="8"/>
      <c r="Y105" s="11"/>
      <c r="Z105" s="8"/>
      <c r="AA105" s="8"/>
      <c r="AB105" s="11"/>
      <c r="AC105" s="8"/>
      <c r="AD105" s="8"/>
      <c r="AE105" s="11"/>
      <c r="AF105" s="8"/>
      <c r="AG105" s="8"/>
      <c r="AH105" s="11"/>
      <c r="AI105" s="8"/>
      <c r="AJ105" s="8"/>
      <c r="AK105" s="11"/>
      <c r="AL105" s="11"/>
      <c r="AM105" s="11"/>
      <c r="AN105" s="11"/>
      <c r="AO105" s="11"/>
      <c r="AP105" s="11"/>
      <c r="AQ105"/>
      <c r="AR105"/>
      <c r="AS105"/>
      <c r="AT105"/>
      <c r="AU105"/>
      <c r="AV105"/>
      <c r="AW105"/>
      <c r="AX105"/>
      <c r="AY105" s="557"/>
      <c r="AZ105"/>
      <c r="BA105" s="557"/>
      <c r="BB105"/>
      <c r="BC105" s="557"/>
      <c r="BD105"/>
      <c r="BE105" s="557"/>
      <c r="BF105"/>
      <c r="BG105" s="499" t="s">
        <v>579</v>
      </c>
      <c r="BH105" s="532">
        <f>$AM135</f>
        <v>0</v>
      </c>
      <c r="BI105" s="532">
        <f>$AM137</f>
        <v>0</v>
      </c>
      <c r="BJ105" s="532">
        <f>$AM139</f>
        <v>0</v>
      </c>
      <c r="BK105" s="532">
        <f>$AM141</f>
        <v>0</v>
      </c>
      <c r="BL105" s="532">
        <f>$AM143</f>
        <v>0</v>
      </c>
      <c r="BM105" s="499"/>
      <c r="BN105" s="499"/>
      <c r="BO105" s="499"/>
    </row>
    <row r="106" spans="1:71" s="50" customFormat="1" ht="15.65" customHeight="1" x14ac:dyDescent="0.35">
      <c r="A106" s="528"/>
      <c r="B106" s="2"/>
      <c r="C106" s="961" t="s">
        <v>580</v>
      </c>
      <c r="D106" s="2"/>
      <c r="E106" s="437" t="s">
        <v>384</v>
      </c>
      <c r="F106" s="454">
        <f>$F$14</f>
        <v>0</v>
      </c>
      <c r="G106" s="2"/>
      <c r="H106" s="834"/>
      <c r="I106" s="8"/>
      <c r="J106" s="431" t="s">
        <v>431</v>
      </c>
      <c r="K106" s="834"/>
      <c r="L106" s="8"/>
      <c r="M106" s="431" t="s">
        <v>431</v>
      </c>
      <c r="N106" s="834"/>
      <c r="O106" s="8"/>
      <c r="P106" s="431" t="s">
        <v>431</v>
      </c>
      <c r="Q106" s="834"/>
      <c r="R106" s="8"/>
      <c r="S106" s="431" t="s">
        <v>431</v>
      </c>
      <c r="T106" s="834"/>
      <c r="U106" s="8"/>
      <c r="V106" s="431" t="s">
        <v>431</v>
      </c>
      <c r="W106" s="834"/>
      <c r="X106" s="8"/>
      <c r="Y106" s="431" t="s">
        <v>431</v>
      </c>
      <c r="Z106" s="834"/>
      <c r="AA106" s="8"/>
      <c r="AB106" s="431" t="s">
        <v>431</v>
      </c>
      <c r="AC106" s="834"/>
      <c r="AD106" s="8"/>
      <c r="AE106" s="431" t="s">
        <v>431</v>
      </c>
      <c r="AF106" s="834"/>
      <c r="AG106" s="8"/>
      <c r="AH106" s="431" t="s">
        <v>431</v>
      </c>
      <c r="AI106" s="834"/>
      <c r="AJ106" s="8"/>
      <c r="AK106" s="431" t="s">
        <v>431</v>
      </c>
      <c r="AL106" s="703">
        <f t="shared" ref="AL106:AL128" si="8">AM106/$AS$8</f>
        <v>0</v>
      </c>
      <c r="AM106" s="834"/>
      <c r="AN106" s="8"/>
      <c r="AO106" s="431" t="s">
        <v>431</v>
      </c>
      <c r="AP106" s="431"/>
      <c r="AQ106"/>
      <c r="AR106" t="s">
        <v>434</v>
      </c>
      <c r="AS106" s="507">
        <f>SUM(AI106,AF106,AC106,Z106,W106,T106,Q106,N106,K106,H106,AM106)</f>
        <v>0</v>
      </c>
      <c r="AT106"/>
      <c r="AU106" t="s">
        <v>581</v>
      </c>
      <c r="AV106" s="507">
        <f>SUM(AM44,AM65,AM82,AM99,AM151,AM158,AM145)</f>
        <v>0</v>
      </c>
      <c r="AW106"/>
      <c r="AX106"/>
      <c r="AY106" s="557"/>
      <c r="AZ106"/>
      <c r="BA106" s="557"/>
      <c r="BB106"/>
      <c r="BC106" s="557"/>
      <c r="BD106"/>
      <c r="BE106" s="557"/>
      <c r="BF106"/>
      <c r="BG106" s="499" t="s">
        <v>582</v>
      </c>
      <c r="BH106" s="532">
        <f>$AL135</f>
        <v>0</v>
      </c>
      <c r="BI106" s="532">
        <f>$AL137</f>
        <v>0</v>
      </c>
      <c r="BJ106" s="532">
        <f>$AL139</f>
        <v>0</v>
      </c>
      <c r="BK106" s="532">
        <f>$AL141</f>
        <v>0</v>
      </c>
      <c r="BL106" s="532">
        <f>$AL143</f>
        <v>0</v>
      </c>
      <c r="BM106" s="499"/>
      <c r="BN106" s="499"/>
      <c r="BO106" s="499"/>
    </row>
    <row r="107" spans="1:71" s="50" customFormat="1" ht="8.5" customHeight="1" x14ac:dyDescent="0.35">
      <c r="A107" s="528"/>
      <c r="B107" s="2"/>
      <c r="C107" s="961"/>
      <c r="D107" s="2"/>
      <c r="E107" s="437"/>
      <c r="F107" s="15"/>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703"/>
      <c r="AM107" s="2"/>
      <c r="AN107" s="2"/>
      <c r="AO107" s="2"/>
      <c r="AP107" s="2"/>
      <c r="AQ107"/>
      <c r="AR107" t="s">
        <v>436</v>
      </c>
      <c r="AS107" s="507">
        <f>AVERAGE(AI106,AF106,AC106,Z106,W106,T106,Q106,N106,K106,H106,AL106)</f>
        <v>0</v>
      </c>
      <c r="AT107"/>
      <c r="AU107"/>
      <c r="AV107"/>
      <c r="AW107"/>
      <c r="AX107"/>
      <c r="AY107" s="557"/>
      <c r="AZ107"/>
      <c r="BA107" s="557"/>
      <c r="BB107"/>
      <c r="BC107" s="557"/>
      <c r="BD107"/>
      <c r="BE107" s="557"/>
      <c r="BF107"/>
      <c r="BG107" s="499" t="s">
        <v>583</v>
      </c>
      <c r="BH107" s="532">
        <f>AM106</f>
        <v>0</v>
      </c>
      <c r="BI107" s="567">
        <f>AM110</f>
        <v>0</v>
      </c>
      <c r="BJ107" s="532">
        <f>AM114</f>
        <v>0</v>
      </c>
      <c r="BK107" s="556">
        <f>AM118</f>
        <v>0</v>
      </c>
      <c r="BL107" s="532">
        <f>AM122</f>
        <v>0</v>
      </c>
      <c r="BM107" s="499"/>
      <c r="BN107" s="499"/>
      <c r="BO107" s="499"/>
    </row>
    <row r="108" spans="1:71" ht="15.65" customHeight="1" x14ac:dyDescent="0.35">
      <c r="A108" s="528"/>
      <c r="B108" s="2"/>
      <c r="C108" s="961"/>
      <c r="D108" s="2"/>
      <c r="E108" s="437"/>
      <c r="F108" s="15"/>
      <c r="G108" s="2"/>
      <c r="H108" s="655"/>
      <c r="I108" s="55"/>
      <c r="J108" s="431" t="s">
        <v>425</v>
      </c>
      <c r="K108" s="655"/>
      <c r="L108" s="55"/>
      <c r="M108" s="431" t="s">
        <v>425</v>
      </c>
      <c r="N108" s="655"/>
      <c r="O108" s="55"/>
      <c r="P108" s="431" t="s">
        <v>425</v>
      </c>
      <c r="Q108" s="655"/>
      <c r="R108" s="55"/>
      <c r="S108" s="431" t="s">
        <v>425</v>
      </c>
      <c r="T108" s="655"/>
      <c r="U108" s="55"/>
      <c r="V108" s="431" t="s">
        <v>425</v>
      </c>
      <c r="W108" s="655"/>
      <c r="X108" s="55"/>
      <c r="Y108" s="431" t="s">
        <v>425</v>
      </c>
      <c r="Z108" s="655"/>
      <c r="AA108" s="55"/>
      <c r="AB108" s="431" t="s">
        <v>425</v>
      </c>
      <c r="AC108" s="655"/>
      <c r="AD108" s="55"/>
      <c r="AE108" s="431" t="s">
        <v>425</v>
      </c>
      <c r="AF108" s="655"/>
      <c r="AG108" s="55"/>
      <c r="AH108" s="431" t="s">
        <v>425</v>
      </c>
      <c r="AI108" s="655"/>
      <c r="AJ108" s="55"/>
      <c r="AK108" s="431" t="s">
        <v>425</v>
      </c>
      <c r="AL108" s="703">
        <f t="shared" si="8"/>
        <v>0</v>
      </c>
      <c r="AM108" s="655"/>
      <c r="AN108" s="55"/>
      <c r="AO108" s="431" t="s">
        <v>425</v>
      </c>
      <c r="AP108" s="431"/>
      <c r="AR108" t="s">
        <v>438</v>
      </c>
      <c r="AS108" s="507">
        <f>AVERAGE(AI108,AF108,AC108,Z108,W108,T108,Q108,N108,K108,H108,AL108)</f>
        <v>0</v>
      </c>
      <c r="AT108"/>
      <c r="AU108" t="s">
        <v>584</v>
      </c>
      <c r="AV108" s="507">
        <f>SUM(AL44,AL65,AL82,AL99,AL151,AL158,AL145)</f>
        <v>0</v>
      </c>
      <c r="AW108"/>
      <c r="AX108"/>
      <c r="AY108" s="557"/>
      <c r="AZ108"/>
      <c r="BA108" s="557"/>
      <c r="BB108"/>
      <c r="BC108" s="557"/>
      <c r="BD108"/>
      <c r="BE108" s="557"/>
      <c r="BF108"/>
      <c r="BG108" s="499" t="s">
        <v>585</v>
      </c>
      <c r="BH108" s="532">
        <f>AL106</f>
        <v>0</v>
      </c>
      <c r="BI108" s="567">
        <f>AL110</f>
        <v>0</v>
      </c>
      <c r="BJ108" s="532">
        <f>AL114</f>
        <v>0</v>
      </c>
      <c r="BK108" s="556">
        <f>AL118</f>
        <v>0</v>
      </c>
      <c r="BL108" s="532">
        <f>AL122</f>
        <v>0</v>
      </c>
    </row>
    <row r="109" spans="1:71" s="450" customFormat="1" ht="8.5" customHeight="1" x14ac:dyDescent="0.35">
      <c r="A109" s="722"/>
      <c r="B109" s="52"/>
      <c r="C109" s="961"/>
      <c r="D109" s="52"/>
      <c r="E109" s="452"/>
      <c r="F109" s="449"/>
      <c r="G109" s="461"/>
      <c r="H109" s="462"/>
      <c r="I109" s="463"/>
      <c r="J109" s="464"/>
      <c r="K109" s="462"/>
      <c r="L109" s="463"/>
      <c r="M109" s="464"/>
      <c r="N109" s="462"/>
      <c r="O109" s="463"/>
      <c r="P109" s="464"/>
      <c r="Q109" s="462"/>
      <c r="R109" s="463"/>
      <c r="S109" s="464"/>
      <c r="T109" s="462"/>
      <c r="U109" s="463"/>
      <c r="V109" s="464"/>
      <c r="W109" s="462"/>
      <c r="X109" s="463"/>
      <c r="Y109" s="464"/>
      <c r="Z109" s="462"/>
      <c r="AA109" s="463"/>
      <c r="AB109" s="464"/>
      <c r="AC109" s="462"/>
      <c r="AD109" s="463"/>
      <c r="AE109" s="464"/>
      <c r="AF109" s="462"/>
      <c r="AG109" s="463"/>
      <c r="AH109" s="464"/>
      <c r="AI109" s="462"/>
      <c r="AJ109" s="463"/>
      <c r="AK109" s="464"/>
      <c r="AL109" s="703"/>
      <c r="AM109" s="462"/>
      <c r="AN109" s="463"/>
      <c r="AO109" s="464"/>
      <c r="AP109" s="464"/>
      <c r="AQ109"/>
      <c r="AR109"/>
      <c r="AS109"/>
      <c r="AT109"/>
      <c r="AU109"/>
      <c r="AV109"/>
      <c r="AW109"/>
      <c r="AX109"/>
      <c r="AY109" s="557"/>
      <c r="AZ109"/>
      <c r="BA109" s="557"/>
      <c r="BB109"/>
      <c r="BC109" s="557"/>
      <c r="BD109"/>
      <c r="BE109" s="557"/>
      <c r="BF109"/>
      <c r="BG109" s="502" t="s">
        <v>586</v>
      </c>
      <c r="BH109" s="502">
        <f>AM108</f>
        <v>0</v>
      </c>
      <c r="BI109" s="573">
        <f>AM112</f>
        <v>0</v>
      </c>
      <c r="BJ109" s="502">
        <f>AM116</f>
        <v>0</v>
      </c>
      <c r="BK109" s="562">
        <f>AM120</f>
        <v>0</v>
      </c>
      <c r="BL109" s="502">
        <f>AM124</f>
        <v>0</v>
      </c>
      <c r="BM109" s="499"/>
      <c r="BN109" s="499"/>
      <c r="BO109" s="499"/>
    </row>
    <row r="110" spans="1:71" s="50" customFormat="1" ht="15.65" customHeight="1" x14ac:dyDescent="0.35">
      <c r="A110" s="528"/>
      <c r="B110" s="2"/>
      <c r="C110" s="961"/>
      <c r="D110" s="2"/>
      <c r="E110" s="437" t="s">
        <v>385</v>
      </c>
      <c r="F110" s="454">
        <f>$F$20</f>
        <v>0</v>
      </c>
      <c r="G110" s="2"/>
      <c r="H110" s="834"/>
      <c r="I110" s="8"/>
      <c r="J110" s="431" t="s">
        <v>431</v>
      </c>
      <c r="K110" s="834"/>
      <c r="M110" s="431" t="s">
        <v>431</v>
      </c>
      <c r="N110" s="834"/>
      <c r="O110" s="8"/>
      <c r="P110" s="431" t="s">
        <v>431</v>
      </c>
      <c r="Q110" s="834"/>
      <c r="R110" s="8"/>
      <c r="S110" s="431" t="s">
        <v>431</v>
      </c>
      <c r="T110" s="834"/>
      <c r="V110" s="431" t="s">
        <v>431</v>
      </c>
      <c r="W110" s="834"/>
      <c r="X110" s="8"/>
      <c r="Y110" s="431" t="s">
        <v>431</v>
      </c>
      <c r="Z110" s="834"/>
      <c r="AA110" s="8"/>
      <c r="AB110" s="431" t="s">
        <v>431</v>
      </c>
      <c r="AC110" s="834"/>
      <c r="AE110" s="431" t="s">
        <v>431</v>
      </c>
      <c r="AF110" s="834"/>
      <c r="AG110" s="8"/>
      <c r="AH110" s="431" t="s">
        <v>431</v>
      </c>
      <c r="AI110" s="834"/>
      <c r="AJ110" s="8"/>
      <c r="AK110" s="431" t="s">
        <v>431</v>
      </c>
      <c r="AL110" s="703">
        <f t="shared" si="8"/>
        <v>0</v>
      </c>
      <c r="AM110" s="834"/>
      <c r="AN110" s="8"/>
      <c r="AO110" s="431" t="s">
        <v>431</v>
      </c>
      <c r="AP110" s="431"/>
      <c r="AQ110"/>
      <c r="AR110" t="s">
        <v>434</v>
      </c>
      <c r="AS110" s="507">
        <f>SUM(AI110,AF110,AC110,Z110,W110,T110,Q110,N110,K110,H110,AM110)</f>
        <v>0</v>
      </c>
      <c r="AT110"/>
      <c r="AU110"/>
      <c r="AV110"/>
      <c r="AW110"/>
      <c r="AX110"/>
      <c r="AY110" s="557"/>
      <c r="AZ110"/>
      <c r="BA110" s="557"/>
      <c r="BB110"/>
      <c r="BC110" s="557"/>
      <c r="BD110"/>
      <c r="BE110" s="557"/>
      <c r="BF110"/>
      <c r="BG110" s="499"/>
      <c r="BH110" s="499"/>
      <c r="BI110" s="567"/>
      <c r="BJ110" s="499"/>
      <c r="BK110" s="556"/>
      <c r="BL110" s="499"/>
      <c r="BM110" s="499"/>
      <c r="BN110" s="499"/>
      <c r="BO110" s="499"/>
    </row>
    <row r="111" spans="1:71" s="431" customFormat="1" ht="8.5" customHeight="1" x14ac:dyDescent="0.35">
      <c r="A111" s="528"/>
      <c r="B111" s="2"/>
      <c r="C111" s="961"/>
      <c r="D111" s="2"/>
      <c r="E111" s="437"/>
      <c r="F111" s="454"/>
      <c r="G111" s="2"/>
      <c r="AL111" s="703"/>
      <c r="AQ111"/>
      <c r="AR111" t="s">
        <v>436</v>
      </c>
      <c r="AS111" s="507">
        <f>AVERAGE(AI110,AF110,AC110,Z110,W110,T110,Q110,N110,K110,H110,AL110)</f>
        <v>0</v>
      </c>
      <c r="AT111"/>
      <c r="AU111"/>
      <c r="AV111"/>
      <c r="AW111"/>
      <c r="AX111"/>
      <c r="AY111" s="557"/>
      <c r="AZ111"/>
      <c r="BA111" s="557"/>
      <c r="BB111"/>
      <c r="BC111" s="557"/>
      <c r="BD111"/>
      <c r="BE111" s="557"/>
      <c r="BF111"/>
      <c r="BG111" s="499"/>
      <c r="BH111" s="499"/>
      <c r="BI111" s="567"/>
      <c r="BJ111" s="499"/>
      <c r="BK111" s="556"/>
      <c r="BL111" s="499"/>
      <c r="BM111" s="502"/>
      <c r="BN111" s="502"/>
      <c r="BO111" s="502"/>
    </row>
    <row r="112" spans="1:71" ht="15.65" customHeight="1" x14ac:dyDescent="0.35">
      <c r="A112" s="528"/>
      <c r="B112" s="2"/>
      <c r="C112" s="961"/>
      <c r="D112" s="2"/>
      <c r="E112" s="437"/>
      <c r="F112" s="454"/>
      <c r="G112" s="2"/>
      <c r="H112" s="655"/>
      <c r="I112" s="55"/>
      <c r="J112" s="431" t="s">
        <v>425</v>
      </c>
      <c r="K112" s="655"/>
      <c r="L112" s="55"/>
      <c r="M112" s="431" t="s">
        <v>425</v>
      </c>
      <c r="N112" s="655"/>
      <c r="O112" s="55"/>
      <c r="P112" s="431" t="s">
        <v>425</v>
      </c>
      <c r="Q112" s="655"/>
      <c r="R112" s="55"/>
      <c r="S112" s="431" t="s">
        <v>425</v>
      </c>
      <c r="T112" s="655"/>
      <c r="U112" s="55"/>
      <c r="V112" s="431" t="s">
        <v>425</v>
      </c>
      <c r="W112" s="655"/>
      <c r="X112" s="55"/>
      <c r="Y112" s="431" t="s">
        <v>425</v>
      </c>
      <c r="Z112" s="655"/>
      <c r="AA112" s="55"/>
      <c r="AB112" s="431" t="s">
        <v>425</v>
      </c>
      <c r="AC112" s="655"/>
      <c r="AD112" s="55"/>
      <c r="AE112" s="431" t="s">
        <v>425</v>
      </c>
      <c r="AF112" s="655"/>
      <c r="AG112" s="55"/>
      <c r="AH112" s="431" t="s">
        <v>425</v>
      </c>
      <c r="AI112" s="655"/>
      <c r="AJ112" s="55"/>
      <c r="AK112" s="431" t="s">
        <v>425</v>
      </c>
      <c r="AL112" s="703">
        <f t="shared" si="8"/>
        <v>0</v>
      </c>
      <c r="AM112" s="655"/>
      <c r="AN112" s="55"/>
      <c r="AO112" s="431" t="s">
        <v>425</v>
      </c>
      <c r="AP112" s="431"/>
      <c r="AR112" t="s">
        <v>438</v>
      </c>
      <c r="AS112" s="507">
        <f>AVERAGE(AI112,AF112,AC112,Z112,W112,T112,Q112,N112,K112,H112,AL112)</f>
        <v>0</v>
      </c>
      <c r="AT112"/>
      <c r="AU112">
        <v>11</v>
      </c>
      <c r="AV112">
        <f>AU112+1</f>
        <v>12</v>
      </c>
      <c r="AW112">
        <f t="shared" ref="AW112:BS112" si="9">AV112+1</f>
        <v>13</v>
      </c>
      <c r="AX112">
        <f t="shared" si="9"/>
        <v>14</v>
      </c>
      <c r="AY112">
        <f t="shared" si="9"/>
        <v>15</v>
      </c>
      <c r="AZ112">
        <f t="shared" si="9"/>
        <v>16</v>
      </c>
      <c r="BA112">
        <f t="shared" si="9"/>
        <v>17</v>
      </c>
      <c r="BB112">
        <f t="shared" si="9"/>
        <v>18</v>
      </c>
      <c r="BC112">
        <f t="shared" si="9"/>
        <v>19</v>
      </c>
      <c r="BD112">
        <f t="shared" si="9"/>
        <v>20</v>
      </c>
      <c r="BE112">
        <f t="shared" si="9"/>
        <v>21</v>
      </c>
      <c r="BF112">
        <f>BE112+1</f>
        <v>22</v>
      </c>
      <c r="BG112">
        <f t="shared" si="9"/>
        <v>23</v>
      </c>
      <c r="BH112">
        <f t="shared" si="9"/>
        <v>24</v>
      </c>
      <c r="BI112">
        <f t="shared" si="9"/>
        <v>25</v>
      </c>
      <c r="BJ112">
        <f t="shared" si="9"/>
        <v>26</v>
      </c>
      <c r="BK112">
        <f t="shared" si="9"/>
        <v>27</v>
      </c>
      <c r="BL112">
        <f t="shared" si="9"/>
        <v>28</v>
      </c>
      <c r="BM112">
        <f t="shared" si="9"/>
        <v>29</v>
      </c>
      <c r="BN112">
        <f t="shared" si="9"/>
        <v>30</v>
      </c>
      <c r="BO112">
        <f t="shared" si="9"/>
        <v>31</v>
      </c>
      <c r="BP112">
        <f>BO112+1</f>
        <v>32</v>
      </c>
      <c r="BQ112">
        <f t="shared" si="9"/>
        <v>33</v>
      </c>
      <c r="BR112">
        <f t="shared" si="9"/>
        <v>34</v>
      </c>
      <c r="BS112">
        <f t="shared" si="9"/>
        <v>35</v>
      </c>
    </row>
    <row r="113" spans="1:71" s="450" customFormat="1" ht="8.5" customHeight="1" x14ac:dyDescent="0.35">
      <c r="A113" s="722"/>
      <c r="B113" s="52"/>
      <c r="C113" s="961"/>
      <c r="D113" s="52"/>
      <c r="E113" s="452"/>
      <c r="F113" s="455"/>
      <c r="G113" s="461"/>
      <c r="H113" s="462"/>
      <c r="I113" s="463"/>
      <c r="J113" s="464"/>
      <c r="K113" s="462"/>
      <c r="L113" s="460"/>
      <c r="M113" s="464"/>
      <c r="N113" s="462"/>
      <c r="O113" s="463"/>
      <c r="P113" s="464"/>
      <c r="Q113" s="462"/>
      <c r="R113" s="463"/>
      <c r="S113" s="464"/>
      <c r="T113" s="462"/>
      <c r="U113" s="460"/>
      <c r="V113" s="464"/>
      <c r="W113" s="462"/>
      <c r="X113" s="463"/>
      <c r="Y113" s="464"/>
      <c r="Z113" s="462"/>
      <c r="AA113" s="463"/>
      <c r="AB113" s="464"/>
      <c r="AC113" s="462"/>
      <c r="AD113" s="460"/>
      <c r="AE113" s="464"/>
      <c r="AF113" s="462"/>
      <c r="AG113" s="463"/>
      <c r="AH113" s="464"/>
      <c r="AI113" s="462"/>
      <c r="AJ113" s="463"/>
      <c r="AK113" s="464"/>
      <c r="AL113" s="703"/>
      <c r="AM113" s="462"/>
      <c r="AN113" s="463"/>
      <c r="AO113" s="464"/>
      <c r="AP113" s="464"/>
      <c r="AQ113"/>
      <c r="AR113"/>
      <c r="AS113"/>
      <c r="AT113"/>
      <c r="AU113"/>
      <c r="AV113"/>
      <c r="AW113"/>
      <c r="AX113"/>
      <c r="AY113" s="557"/>
      <c r="AZ113"/>
      <c r="BA113" s="557"/>
      <c r="BB113"/>
      <c r="BC113" s="557"/>
      <c r="BD113"/>
      <c r="BE113" s="557"/>
      <c r="BF113"/>
      <c r="BG113" s="503"/>
      <c r="BH113" s="503"/>
      <c r="BI113" s="574"/>
      <c r="BJ113" s="503"/>
      <c r="BK113" s="563"/>
      <c r="BL113" s="503"/>
      <c r="BM113" s="499"/>
      <c r="BN113" s="499"/>
      <c r="BO113" s="499"/>
    </row>
    <row r="114" spans="1:71" s="50" customFormat="1" ht="15.65" customHeight="1" x14ac:dyDescent="0.35">
      <c r="A114" s="528"/>
      <c r="B114" s="2"/>
      <c r="C114" s="961"/>
      <c r="D114" s="2"/>
      <c r="E114" s="437" t="s">
        <v>386</v>
      </c>
      <c r="F114" s="454">
        <f>$F$26</f>
        <v>0</v>
      </c>
      <c r="G114" s="2"/>
      <c r="H114" s="834"/>
      <c r="I114" s="8"/>
      <c r="J114" s="432" t="s">
        <v>431</v>
      </c>
      <c r="K114" s="834"/>
      <c r="L114" s="8"/>
      <c r="M114" s="432" t="s">
        <v>431</v>
      </c>
      <c r="N114" s="834"/>
      <c r="O114" s="8"/>
      <c r="P114" s="431" t="s">
        <v>431</v>
      </c>
      <c r="Q114" s="834"/>
      <c r="R114" s="8"/>
      <c r="S114" s="432" t="s">
        <v>431</v>
      </c>
      <c r="T114" s="834"/>
      <c r="U114" s="8"/>
      <c r="V114" s="432" t="s">
        <v>431</v>
      </c>
      <c r="W114" s="834"/>
      <c r="X114" s="8"/>
      <c r="Y114" s="431" t="s">
        <v>431</v>
      </c>
      <c r="Z114" s="834"/>
      <c r="AA114" s="8"/>
      <c r="AB114" s="432" t="s">
        <v>431</v>
      </c>
      <c r="AC114" s="834"/>
      <c r="AD114" s="8"/>
      <c r="AE114" s="432" t="s">
        <v>431</v>
      </c>
      <c r="AF114" s="834"/>
      <c r="AG114" s="8"/>
      <c r="AH114" s="431" t="s">
        <v>431</v>
      </c>
      <c r="AI114" s="834"/>
      <c r="AJ114" s="8"/>
      <c r="AK114" s="431" t="s">
        <v>431</v>
      </c>
      <c r="AL114" s="703">
        <f t="shared" si="8"/>
        <v>0</v>
      </c>
      <c r="AM114" s="834"/>
      <c r="AN114" s="8"/>
      <c r="AO114" s="431" t="s">
        <v>431</v>
      </c>
      <c r="AP114" s="431"/>
      <c r="AQ114"/>
      <c r="AR114" t="s">
        <v>434</v>
      </c>
      <c r="AS114" s="507">
        <f>SUM(AI114,AF114,AC114,Z114,W114,T114,Q114,N114,K114,H114,AM114)</f>
        <v>0</v>
      </c>
      <c r="AT114" t="s">
        <v>389</v>
      </c>
      <c r="AU114">
        <f>IF($AS$8&gt;0,$AU$40,0)</f>
        <v>0</v>
      </c>
      <c r="AV114">
        <f>IF($AS$8&gt;1,$AU$40,0)</f>
        <v>0</v>
      </c>
      <c r="AW114">
        <f>IF($AS$8&gt;2,$AU$40,0)</f>
        <v>0</v>
      </c>
      <c r="AX114">
        <f>IF($AS$8&gt;3,$AU$40,0)</f>
        <v>0</v>
      </c>
      <c r="AY114">
        <f>IF($AS$8&gt;4,$AU$40,0)</f>
        <v>0</v>
      </c>
      <c r="AZ114">
        <f>IF($AS$8&gt;5,$AU$40,0)</f>
        <v>0</v>
      </c>
      <c r="BA114">
        <f>IF($AS$8&gt;6,$AU$40,0)</f>
        <v>0</v>
      </c>
      <c r="BB114">
        <f>IF($AS$8&gt;7,$AU$40,0)</f>
        <v>0</v>
      </c>
      <c r="BC114">
        <f>IF($AS$8&gt;8,$AU$40,0)</f>
        <v>0</v>
      </c>
      <c r="BD114">
        <f>IF($AS$8&gt;9,$AU$40,0)</f>
        <v>0</v>
      </c>
      <c r="BE114">
        <f>IF($AS$8&gt;10,$AU$40,0)</f>
        <v>0</v>
      </c>
      <c r="BF114">
        <f>IF($AS$8&gt;11,$AU$40,0)</f>
        <v>0</v>
      </c>
      <c r="BG114">
        <f>IF($AS$8&gt;12,$AU$40,0)</f>
        <v>0</v>
      </c>
      <c r="BH114">
        <f>IF($AS$8&gt;13,$AU$40,0)</f>
        <v>0</v>
      </c>
      <c r="BI114">
        <f>IF($AS$8&gt;14,$AU$40,0)</f>
        <v>0</v>
      </c>
      <c r="BJ114">
        <f>IF($AS$8&gt;15,$AU$40,0)</f>
        <v>0</v>
      </c>
      <c r="BK114">
        <f>IF($AS$8&gt;16,$AU$40,0)</f>
        <v>0</v>
      </c>
      <c r="BL114">
        <f>IF($AS$8&gt;17,$AU$40,0)</f>
        <v>0</v>
      </c>
      <c r="BM114">
        <f>IF($AS$8&gt;18,$AU$40,0)</f>
        <v>0</v>
      </c>
      <c r="BN114">
        <f>IF($AS$8&gt;19,$AU$40,0)</f>
        <v>0</v>
      </c>
      <c r="BO114">
        <f>IF($AS$8&gt;20,$AU$40,0)</f>
        <v>0</v>
      </c>
      <c r="BP114">
        <f>IF($AS$8&gt;21,$AU$40,0)</f>
        <v>0</v>
      </c>
      <c r="BQ114">
        <f>IF($AS$8&gt;22,$AU$40,0)</f>
        <v>0</v>
      </c>
      <c r="BR114">
        <f>IF($AS$8&gt;23,$AU$40,0)</f>
        <v>0</v>
      </c>
      <c r="BS114">
        <f>IF($AS$8&gt;24,$AU$40,0)</f>
        <v>0</v>
      </c>
    </row>
    <row r="115" spans="1:71" s="454" customFormat="1" ht="8.5" customHeight="1" x14ac:dyDescent="0.35">
      <c r="A115" s="528"/>
      <c r="B115" s="2"/>
      <c r="C115" s="961"/>
      <c r="D115" s="2"/>
      <c r="E115" s="437"/>
      <c r="G115" s="2"/>
      <c r="AL115" s="703"/>
      <c r="AQ115"/>
      <c r="AR115" t="s">
        <v>436</v>
      </c>
      <c r="AS115" s="507">
        <f>AVERAGE(AI114,AF114,AC114,Z114,W114,T114,Q114,N114,K114,H114,AL114)</f>
        <v>0</v>
      </c>
      <c r="AT115" t="s">
        <v>390</v>
      </c>
      <c r="AU115">
        <f>IF($AS$8&gt;0,$AU$41,0)</f>
        <v>0</v>
      </c>
      <c r="AV115">
        <f>IF($AS$8&gt;1,$AU$41,0)</f>
        <v>0</v>
      </c>
      <c r="AW115">
        <f>IF($AS$8&gt;2,$AU$41,0)</f>
        <v>0</v>
      </c>
      <c r="AX115">
        <f>IF($AS$8&gt;3,$AU$41,0)</f>
        <v>0</v>
      </c>
      <c r="AY115">
        <f>IF($AS$8&gt;4,$AU$41,0)</f>
        <v>0</v>
      </c>
      <c r="AZ115">
        <f>IF($AS$8&gt;5,$AU$41,0)</f>
        <v>0</v>
      </c>
      <c r="BA115">
        <f>IF($AS$8&gt;6,$AU$41,0)</f>
        <v>0</v>
      </c>
      <c r="BB115">
        <f>IF($AS$8&gt;7,$AU$41,0)</f>
        <v>0</v>
      </c>
      <c r="BC115">
        <f>IF($AS$8&gt;8,$AU$41,0)</f>
        <v>0</v>
      </c>
      <c r="BD115">
        <f>IF($AS$8&gt;9,$AU$41,0)</f>
        <v>0</v>
      </c>
      <c r="BE115">
        <f>IF($AS$8&gt;10,$AU$41,0)</f>
        <v>0</v>
      </c>
      <c r="BF115">
        <f>IF($AS$8&gt;11,$AU$41,0)</f>
        <v>0</v>
      </c>
      <c r="BG115">
        <f>IF($AS$8&gt;12,$AU$41,0)</f>
        <v>0</v>
      </c>
      <c r="BH115">
        <f>IF($AS$8&gt;13,$AU$41,0)</f>
        <v>0</v>
      </c>
      <c r="BI115">
        <f>IF($AS$8&gt;14,$AU$41,0)</f>
        <v>0</v>
      </c>
      <c r="BJ115">
        <f>IF($AS$8&gt;15,$AU$41,0)</f>
        <v>0</v>
      </c>
      <c r="BK115">
        <f>IF($AS$8&gt;16,$AU$41,0)</f>
        <v>0</v>
      </c>
      <c r="BL115">
        <f>IF($AS$8&gt;17,$AU$41,0)</f>
        <v>0</v>
      </c>
      <c r="BM115">
        <f>IF($AS$8&gt;18,$AU$41,0)</f>
        <v>0</v>
      </c>
      <c r="BN115">
        <f>IF($AS$8&gt;19,$AU$41,0)</f>
        <v>0</v>
      </c>
      <c r="BO115">
        <f>IF($AS$8&gt;20,$AU$41,0)</f>
        <v>0</v>
      </c>
      <c r="BP115">
        <f>IF($AS$8&gt;21,$AU$41,0)</f>
        <v>0</v>
      </c>
      <c r="BQ115">
        <f>IF($AS$8&gt;22,$AU$41,0)</f>
        <v>0</v>
      </c>
      <c r="BR115">
        <f>IF($AS$8&gt;23,$AU$41,0)</f>
        <v>0</v>
      </c>
      <c r="BS115">
        <f>IF($AS$8&gt;24,$AU$41,0)</f>
        <v>0</v>
      </c>
    </row>
    <row r="116" spans="1:71" ht="15.65" customHeight="1" x14ac:dyDescent="0.35">
      <c r="A116" s="528"/>
      <c r="B116" s="2"/>
      <c r="C116" s="961"/>
      <c r="D116" s="2"/>
      <c r="E116" s="437"/>
      <c r="F116" s="454"/>
      <c r="G116" s="2"/>
      <c r="H116" s="655"/>
      <c r="I116" s="55"/>
      <c r="J116" s="431" t="s">
        <v>425</v>
      </c>
      <c r="K116" s="655"/>
      <c r="L116" s="55"/>
      <c r="M116" s="431" t="s">
        <v>425</v>
      </c>
      <c r="N116" s="655"/>
      <c r="O116" s="55"/>
      <c r="P116" s="431" t="s">
        <v>425</v>
      </c>
      <c r="Q116" s="655"/>
      <c r="R116" s="55"/>
      <c r="S116" s="431" t="s">
        <v>425</v>
      </c>
      <c r="T116" s="655"/>
      <c r="U116" s="55"/>
      <c r="V116" s="431" t="s">
        <v>425</v>
      </c>
      <c r="W116" s="655"/>
      <c r="X116" s="55"/>
      <c r="Y116" s="431" t="s">
        <v>425</v>
      </c>
      <c r="Z116" s="655"/>
      <c r="AA116" s="55"/>
      <c r="AB116" s="431" t="s">
        <v>425</v>
      </c>
      <c r="AC116" s="655"/>
      <c r="AD116" s="55"/>
      <c r="AE116" s="431" t="s">
        <v>425</v>
      </c>
      <c r="AF116" s="655"/>
      <c r="AG116" s="55"/>
      <c r="AH116" s="431" t="s">
        <v>425</v>
      </c>
      <c r="AI116" s="655"/>
      <c r="AJ116" s="55"/>
      <c r="AK116" s="431" t="s">
        <v>425</v>
      </c>
      <c r="AL116" s="703">
        <f t="shared" si="8"/>
        <v>0</v>
      </c>
      <c r="AM116" s="655"/>
      <c r="AN116" s="55"/>
      <c r="AO116" s="431" t="s">
        <v>425</v>
      </c>
      <c r="AP116" s="431"/>
      <c r="AR116" t="s">
        <v>438</v>
      </c>
      <c r="AS116" s="507">
        <f>AVERAGE(AI116,AF116,AC116,Z116,W116,T116,Q116,N116,K116,H116,AL116)</f>
        <v>0</v>
      </c>
      <c r="AT116" t="s">
        <v>391</v>
      </c>
      <c r="AU116">
        <f>IF($AS$8&gt;0,$AU$42,0)</f>
        <v>0</v>
      </c>
      <c r="AV116">
        <f>IF($AS$8&gt;1,$AU$42,0)</f>
        <v>0</v>
      </c>
      <c r="AW116">
        <f>IF($AS$8&gt;2,$AU$42,0)</f>
        <v>0</v>
      </c>
      <c r="AX116">
        <f>IF($AS$8&gt;3,$AU$42,0)</f>
        <v>0</v>
      </c>
      <c r="AY116">
        <f>IF($AS$8&gt;4,$AU$42,0)</f>
        <v>0</v>
      </c>
      <c r="AZ116">
        <f>IF($AS$8&gt;5,$AU$42,0)</f>
        <v>0</v>
      </c>
      <c r="BA116">
        <f>IF($AS$8&gt;6,$AU$42,0)</f>
        <v>0</v>
      </c>
      <c r="BB116">
        <f>IF($AS$8&gt;7,$AU$42,0)</f>
        <v>0</v>
      </c>
      <c r="BC116">
        <f>IF($AS$8&gt;8,$AU$42,0)</f>
        <v>0</v>
      </c>
      <c r="BD116">
        <f>IF($AS$8&gt;9,$AU$42,0)</f>
        <v>0</v>
      </c>
      <c r="BE116">
        <f>IF($AS$8&gt;10,$AU$42,0)</f>
        <v>0</v>
      </c>
      <c r="BF116">
        <f>IF($AS$8&gt;11,$AU$42,0)</f>
        <v>0</v>
      </c>
      <c r="BG116">
        <f>IF($AS$8&gt;12,$AU$42,0)</f>
        <v>0</v>
      </c>
      <c r="BH116">
        <f>IF($AS$8&gt;13,$AU$42,0)</f>
        <v>0</v>
      </c>
      <c r="BI116">
        <f>IF($AS$8&gt;14,$AU$42,0)</f>
        <v>0</v>
      </c>
      <c r="BJ116">
        <f>IF($AS$8&gt;15,$AU$42,0)</f>
        <v>0</v>
      </c>
      <c r="BK116">
        <f>IF($AS$8&gt;16,$AU$42,0)</f>
        <v>0</v>
      </c>
      <c r="BL116">
        <f>IF($AS$8&gt;17,$AU$42,0)</f>
        <v>0</v>
      </c>
      <c r="BM116">
        <f>IF($AS$8&gt;18,$AU$42,0)</f>
        <v>0</v>
      </c>
      <c r="BN116">
        <f>IF($AS$8&gt;19,$AU$42,0)</f>
        <v>0</v>
      </c>
      <c r="BO116">
        <f>IF($AS$8&gt;20,$AU$42,0)</f>
        <v>0</v>
      </c>
      <c r="BP116">
        <f>IF($AS$8&gt;21,$AU$42,0)</f>
        <v>0</v>
      </c>
      <c r="BQ116">
        <f>IF($AS$8&gt;22,$AU$42,0)</f>
        <v>0</v>
      </c>
      <c r="BR116">
        <f>IF($AS$8&gt;23,$AU$42,0)</f>
        <v>0</v>
      </c>
      <c r="BS116">
        <f>IF($AS$8&gt;24,$AU$42,0)</f>
        <v>0</v>
      </c>
    </row>
    <row r="117" spans="1:71" s="450" customFormat="1" ht="8.5" customHeight="1" x14ac:dyDescent="0.35">
      <c r="A117" s="722"/>
      <c r="B117" s="52"/>
      <c r="C117" s="961"/>
      <c r="D117" s="52"/>
      <c r="E117" s="452"/>
      <c r="F117" s="455"/>
      <c r="G117" s="461"/>
      <c r="H117" s="462"/>
      <c r="I117" s="463"/>
      <c r="J117" s="465"/>
      <c r="K117" s="462"/>
      <c r="L117" s="463"/>
      <c r="M117" s="465"/>
      <c r="N117" s="462"/>
      <c r="O117" s="463"/>
      <c r="P117" s="464"/>
      <c r="Q117" s="462"/>
      <c r="R117" s="463"/>
      <c r="S117" s="465"/>
      <c r="T117" s="462"/>
      <c r="U117" s="463"/>
      <c r="V117" s="465"/>
      <c r="W117" s="462"/>
      <c r="X117" s="463"/>
      <c r="Y117" s="464"/>
      <c r="Z117" s="462"/>
      <c r="AA117" s="463"/>
      <c r="AB117" s="465"/>
      <c r="AC117" s="462"/>
      <c r="AD117" s="463"/>
      <c r="AE117" s="465"/>
      <c r="AF117" s="462"/>
      <c r="AG117" s="463"/>
      <c r="AH117" s="464"/>
      <c r="AI117" s="462"/>
      <c r="AJ117" s="463"/>
      <c r="AK117" s="464"/>
      <c r="AL117" s="703"/>
      <c r="AM117" s="462"/>
      <c r="AN117" s="463"/>
      <c r="AO117" s="464"/>
      <c r="AP117" s="464"/>
      <c r="AQ117"/>
      <c r="AR117"/>
      <c r="AS117"/>
      <c r="AT117" t="s">
        <v>392</v>
      </c>
      <c r="AU117">
        <f>IF($AS$8&gt;0,$AU$43,0)</f>
        <v>0</v>
      </c>
      <c r="AV117">
        <f>IF($AS$8&gt;1,$AU$43,0)</f>
        <v>0</v>
      </c>
      <c r="AW117">
        <f>IF($AS$8&gt;2,$AU$43,0)</f>
        <v>0</v>
      </c>
      <c r="AX117">
        <f>IF($AS$8&gt;3,$AU$43,0)</f>
        <v>0</v>
      </c>
      <c r="AY117">
        <f>IF($AS$8&gt;4,$AU$43,0)</f>
        <v>0</v>
      </c>
      <c r="AZ117">
        <f>IF($AS$8&gt;5,$AU$43,0)</f>
        <v>0</v>
      </c>
      <c r="BA117">
        <f>IF($AS$8&gt;6,$AU$43,0)</f>
        <v>0</v>
      </c>
      <c r="BB117">
        <f>IF($AS$8&gt;7,$AU$43,0)</f>
        <v>0</v>
      </c>
      <c r="BC117">
        <f>IF($AS$8&gt;8,$AU$43,0)</f>
        <v>0</v>
      </c>
      <c r="BD117">
        <f>IF($AS$8&gt;9,$AU$43,0)</f>
        <v>0</v>
      </c>
      <c r="BE117">
        <f>IF($AS$8&gt;10,$AU$43,0)</f>
        <v>0</v>
      </c>
      <c r="BF117">
        <f>IF($AS$8&gt;11,$AU$43,0)</f>
        <v>0</v>
      </c>
      <c r="BG117">
        <f>IF($AS$8&gt;12,$AU$43,0)</f>
        <v>0</v>
      </c>
      <c r="BH117">
        <f>IF($AS$8&gt;13,$AU$43,0)</f>
        <v>0</v>
      </c>
      <c r="BI117">
        <f>IF($AS$8&gt;14,$AU$43,0)</f>
        <v>0</v>
      </c>
      <c r="BJ117">
        <f>IF($AS$8&gt;15,$AU$43,0)</f>
        <v>0</v>
      </c>
      <c r="BK117">
        <f>IF($AS$8&gt;16,$AU$43,0)</f>
        <v>0</v>
      </c>
      <c r="BL117">
        <f>IF($AS$8&gt;17,$AU$43,0)</f>
        <v>0</v>
      </c>
      <c r="BM117">
        <f>IF($AS$8&gt;18,$AU$43,0)</f>
        <v>0</v>
      </c>
      <c r="BN117">
        <f>IF($AS$8&gt;19,$AU$43,0)</f>
        <v>0</v>
      </c>
      <c r="BO117">
        <f>IF($AS$8&gt;20,$AU$43,0)</f>
        <v>0</v>
      </c>
      <c r="BP117">
        <f>IF($AS$8&gt;21,$AU$43,0)</f>
        <v>0</v>
      </c>
      <c r="BQ117">
        <f>IF($AS$8&gt;22,$AU$43,0)</f>
        <v>0</v>
      </c>
      <c r="BR117">
        <f>IF($AS$8&gt;23,$AU$43,0)</f>
        <v>0</v>
      </c>
      <c r="BS117">
        <f>IF($AS$8&gt;24,$AU$43,0)</f>
        <v>0</v>
      </c>
    </row>
    <row r="118" spans="1:71" s="50" customFormat="1" ht="15.65" customHeight="1" x14ac:dyDescent="0.35">
      <c r="A118" s="528"/>
      <c r="B118" s="2"/>
      <c r="C118" s="961"/>
      <c r="D118" s="2"/>
      <c r="E118" s="437" t="s">
        <v>387</v>
      </c>
      <c r="F118" s="454">
        <f>$F$32</f>
        <v>0</v>
      </c>
      <c r="G118" s="2"/>
      <c r="H118" s="834"/>
      <c r="I118" s="8"/>
      <c r="J118" s="432" t="s">
        <v>431</v>
      </c>
      <c r="K118" s="834"/>
      <c r="L118" s="8"/>
      <c r="M118" s="431" t="s">
        <v>431</v>
      </c>
      <c r="N118" s="834"/>
      <c r="O118" s="8"/>
      <c r="P118" s="431" t="s">
        <v>431</v>
      </c>
      <c r="Q118" s="834"/>
      <c r="R118" s="8"/>
      <c r="S118" s="432" t="s">
        <v>431</v>
      </c>
      <c r="T118" s="834"/>
      <c r="U118" s="8"/>
      <c r="V118" s="431" t="s">
        <v>431</v>
      </c>
      <c r="W118" s="834"/>
      <c r="X118" s="8"/>
      <c r="Y118" s="431" t="s">
        <v>431</v>
      </c>
      <c r="Z118" s="834"/>
      <c r="AA118" s="8"/>
      <c r="AB118" s="432" t="s">
        <v>431</v>
      </c>
      <c r="AC118" s="834"/>
      <c r="AD118" s="8"/>
      <c r="AE118" s="431" t="s">
        <v>431</v>
      </c>
      <c r="AF118" s="834"/>
      <c r="AG118" s="8"/>
      <c r="AH118" s="431" t="s">
        <v>431</v>
      </c>
      <c r="AI118" s="834"/>
      <c r="AJ118" s="8"/>
      <c r="AK118" s="431" t="s">
        <v>431</v>
      </c>
      <c r="AL118" s="703">
        <f t="shared" si="8"/>
        <v>0</v>
      </c>
      <c r="AM118" s="834"/>
      <c r="AN118" s="8"/>
      <c r="AO118" s="431" t="s">
        <v>431</v>
      </c>
      <c r="AP118" s="431"/>
      <c r="AQ118"/>
      <c r="AR118" t="s">
        <v>434</v>
      </c>
      <c r="AS118" s="507">
        <f>SUM(AI118,AF118,AC118,Z118,W118,T118,Q118,N118,K118,H118,AM118)</f>
        <v>0</v>
      </c>
      <c r="AT118" t="s">
        <v>393</v>
      </c>
      <c r="AU118">
        <f>IF($AS$8&gt;0,$AU$44,0)</f>
        <v>0</v>
      </c>
      <c r="AV118">
        <f>IF($AS$8&gt;1,$AU$44,0)</f>
        <v>0</v>
      </c>
      <c r="AW118">
        <f>IF($AS$8&gt;2,$AU$44,0)</f>
        <v>0</v>
      </c>
      <c r="AX118">
        <f>IF($AS$8&gt;3,$AU$44,0)</f>
        <v>0</v>
      </c>
      <c r="AY118">
        <f>IF($AS$8&gt;4,$AU$44,0)</f>
        <v>0</v>
      </c>
      <c r="AZ118">
        <f>IF($AS$8&gt;5,$AU$44,0)</f>
        <v>0</v>
      </c>
      <c r="BA118">
        <f>IF($AS$8&gt;6,$AU$44,0)</f>
        <v>0</v>
      </c>
      <c r="BB118">
        <f>IF($AS$8&gt;7,$AU$44,0)</f>
        <v>0</v>
      </c>
      <c r="BC118">
        <f>IF($AS$8&gt;8,$AU$44,0)</f>
        <v>0</v>
      </c>
      <c r="BD118">
        <f>IF($AS$8&gt;9,$AU$44,0)</f>
        <v>0</v>
      </c>
      <c r="BE118">
        <f>IF($AS$8&gt;10,$AU$44,0)</f>
        <v>0</v>
      </c>
      <c r="BF118">
        <f>IF($AS$8&gt;11,$AU$44,0)</f>
        <v>0</v>
      </c>
      <c r="BG118">
        <f>IF($AS$8&gt;12,$AU$44,0)</f>
        <v>0</v>
      </c>
      <c r="BH118">
        <f>IF($AS$8&gt;13,$AU$44,0)</f>
        <v>0</v>
      </c>
      <c r="BI118">
        <f>IF($AS$8&gt;14,$AU$44,0)</f>
        <v>0</v>
      </c>
      <c r="BJ118">
        <f>IF($AS$8&gt;15,$AU$44,0)</f>
        <v>0</v>
      </c>
      <c r="BK118">
        <f>IF($AS$8&gt;16,$AU$44,0)</f>
        <v>0</v>
      </c>
      <c r="BL118">
        <f>IF($AS$8&gt;17,$AU$44,0)</f>
        <v>0</v>
      </c>
      <c r="BM118">
        <f>IF($AS$8&gt;18,$AU$44,0)</f>
        <v>0</v>
      </c>
      <c r="BN118">
        <f>IF($AS$8&gt;19,$AU$44,0)</f>
        <v>0</v>
      </c>
      <c r="BO118">
        <f>IF($AS$8&gt;20,$AU$44,0)</f>
        <v>0</v>
      </c>
      <c r="BP118">
        <f>IF($AS$8&gt;21,$AU$44,0)</f>
        <v>0</v>
      </c>
      <c r="BQ118">
        <f>IF($AS$8&gt;22,$AU$44,0)</f>
        <v>0</v>
      </c>
      <c r="BR118">
        <f>IF($AS$8&gt;23,$AU$44,0)</f>
        <v>0</v>
      </c>
      <c r="BS118">
        <f>IF($AS$8&gt;24,$AU$44,0)</f>
        <v>0</v>
      </c>
    </row>
    <row r="119" spans="1:71" s="2" customFormat="1" ht="8.5" customHeight="1" x14ac:dyDescent="0.35">
      <c r="A119" s="528"/>
      <c r="C119" s="961"/>
      <c r="E119" s="437"/>
      <c r="F119" s="454"/>
      <c r="AL119" s="703"/>
      <c r="AQ119"/>
      <c r="AR119" t="s">
        <v>436</v>
      </c>
      <c r="AS119" s="507">
        <f>AVERAGE(AI118,AF118,AC118,Z118,W118,T118,Q118,N118,K118,H118,AL118)</f>
        <v>0</v>
      </c>
      <c r="AT119" t="s">
        <v>587</v>
      </c>
      <c r="AU119">
        <f>IF($AS$8&gt;0,$AV$108,0)</f>
        <v>0</v>
      </c>
      <c r="AV119">
        <f>IF($AS$8&gt;1,$AV$108,0)</f>
        <v>0</v>
      </c>
      <c r="AW119">
        <f>IF($AS$8&gt;2,$AV$108,0)</f>
        <v>0</v>
      </c>
      <c r="AX119">
        <f>IF($AS$8&gt;3,$AV$108,0)</f>
        <v>0</v>
      </c>
      <c r="AY119">
        <f>IF($AS$8&gt;4,$AV$108,0)</f>
        <v>0</v>
      </c>
      <c r="AZ119">
        <f>IF($AS$8&gt;5,$AV$108,0)</f>
        <v>0</v>
      </c>
      <c r="BA119">
        <f>IF($AS$8&gt;6,$AV$108,0)</f>
        <v>0</v>
      </c>
      <c r="BB119">
        <f>IF($AS$8&gt;7,$AV$108,0)</f>
        <v>0</v>
      </c>
      <c r="BC119">
        <f>IF($AS$8&gt;8,$AV$108,0)</f>
        <v>0</v>
      </c>
      <c r="BD119">
        <f>IF($AS$8&gt;9,$AV$108,0)</f>
        <v>0</v>
      </c>
      <c r="BE119">
        <f>IF($AS$8&gt;10,$AV$108,0)</f>
        <v>0</v>
      </c>
      <c r="BF119">
        <f>IF($AS$8&gt;11,$AV$108,0)</f>
        <v>0</v>
      </c>
      <c r="BG119">
        <f>IF($AS$8&gt;12,$AV$108,0)</f>
        <v>0</v>
      </c>
      <c r="BH119">
        <f>IF($AS$8&gt;13,$AV$108,0)</f>
        <v>0</v>
      </c>
      <c r="BI119">
        <f>IF($AS$8&gt;14,$AV$108,0)</f>
        <v>0</v>
      </c>
      <c r="BJ119">
        <f>IF($AS$8&gt;15,$AV$108,0)</f>
        <v>0</v>
      </c>
      <c r="BK119">
        <f>IF($AS$8&gt;16,$AV$108,0)</f>
        <v>0</v>
      </c>
      <c r="BL119">
        <f>IF($AS$8&gt;17,$AV$108,0)</f>
        <v>0</v>
      </c>
      <c r="BM119">
        <f>IF($AS$8&gt;18,$AV$108,0)</f>
        <v>0</v>
      </c>
      <c r="BN119">
        <f>IF($AS$8&gt;19,$AV$108,0)</f>
        <v>0</v>
      </c>
      <c r="BO119">
        <f>IF($AS$8&gt;20,$AV$108,0)</f>
        <v>0</v>
      </c>
      <c r="BP119">
        <f>IF($AS$8&gt;21,$AV$108,0)</f>
        <v>0</v>
      </c>
      <c r="BQ119">
        <f>IF($AS$8&gt;22,$AV$108,0)</f>
        <v>0</v>
      </c>
      <c r="BR119">
        <f>IF($AS$8&gt;23,$AV$108,0)</f>
        <v>0</v>
      </c>
      <c r="BS119">
        <f>IF($AS$8&gt;24,$AV$108,0)</f>
        <v>0</v>
      </c>
    </row>
    <row r="120" spans="1:71" ht="15.65" customHeight="1" x14ac:dyDescent="0.35">
      <c r="A120" s="528"/>
      <c r="B120" s="2"/>
      <c r="C120" s="961"/>
      <c r="D120" s="2"/>
      <c r="E120" s="437"/>
      <c r="F120" s="454"/>
      <c r="G120" s="2"/>
      <c r="H120" s="655"/>
      <c r="I120" s="55"/>
      <c r="J120" s="431" t="s">
        <v>425</v>
      </c>
      <c r="K120" s="655"/>
      <c r="L120" s="55"/>
      <c r="M120" s="431" t="s">
        <v>425</v>
      </c>
      <c r="N120" s="655"/>
      <c r="O120" s="55"/>
      <c r="P120" s="431" t="s">
        <v>425</v>
      </c>
      <c r="Q120" s="655"/>
      <c r="R120" s="55"/>
      <c r="S120" s="431" t="s">
        <v>425</v>
      </c>
      <c r="T120" s="655"/>
      <c r="U120" s="55"/>
      <c r="V120" s="431" t="s">
        <v>425</v>
      </c>
      <c r="W120" s="655"/>
      <c r="X120" s="55"/>
      <c r="Y120" s="431" t="s">
        <v>425</v>
      </c>
      <c r="Z120" s="655"/>
      <c r="AA120" s="55"/>
      <c r="AB120" s="431" t="s">
        <v>425</v>
      </c>
      <c r="AC120" s="655"/>
      <c r="AD120" s="55"/>
      <c r="AE120" s="431" t="s">
        <v>425</v>
      </c>
      <c r="AF120" s="655"/>
      <c r="AG120" s="55"/>
      <c r="AH120" s="431" t="s">
        <v>425</v>
      </c>
      <c r="AI120" s="655"/>
      <c r="AJ120" s="55"/>
      <c r="AK120" s="431" t="s">
        <v>425</v>
      </c>
      <c r="AL120" s="703">
        <f t="shared" si="8"/>
        <v>0</v>
      </c>
      <c r="AM120" s="655"/>
      <c r="AN120" s="55"/>
      <c r="AO120" s="431" t="s">
        <v>425</v>
      </c>
      <c r="AP120" s="431"/>
      <c r="AR120" t="s">
        <v>438</v>
      </c>
      <c r="AS120" s="507">
        <f>AVERAGE(AI120,AF120,AC120,Z120,W120,T120,Q120,N120,K120,H120,AL120)</f>
        <v>0</v>
      </c>
      <c r="AT120"/>
      <c r="AU120"/>
      <c r="AV120"/>
      <c r="AW120"/>
      <c r="AX120"/>
      <c r="AY120" s="557"/>
      <c r="AZ120"/>
      <c r="BA120" s="557"/>
      <c r="BB120"/>
      <c r="BC120" s="557"/>
      <c r="BD120"/>
      <c r="BE120" s="557"/>
      <c r="BF120"/>
    </row>
    <row r="121" spans="1:71" s="450" customFormat="1" ht="8.5" customHeight="1" x14ac:dyDescent="0.35">
      <c r="A121" s="722"/>
      <c r="B121" s="52"/>
      <c r="C121" s="961"/>
      <c r="D121" s="52"/>
      <c r="E121" s="452"/>
      <c r="F121" s="455"/>
      <c r="G121" s="461"/>
      <c r="H121" s="462"/>
      <c r="I121" s="463"/>
      <c r="J121" s="465"/>
      <c r="K121" s="462"/>
      <c r="L121" s="463"/>
      <c r="M121" s="464"/>
      <c r="N121" s="462"/>
      <c r="O121" s="463"/>
      <c r="P121" s="464"/>
      <c r="Q121" s="462"/>
      <c r="R121" s="463"/>
      <c r="S121" s="465"/>
      <c r="T121" s="462"/>
      <c r="U121" s="463"/>
      <c r="V121" s="464"/>
      <c r="W121" s="462"/>
      <c r="X121" s="463"/>
      <c r="Y121" s="464"/>
      <c r="Z121" s="462"/>
      <c r="AA121" s="463"/>
      <c r="AB121" s="465"/>
      <c r="AC121" s="462"/>
      <c r="AD121" s="463"/>
      <c r="AE121" s="464"/>
      <c r="AF121" s="462"/>
      <c r="AG121" s="463"/>
      <c r="AH121" s="464"/>
      <c r="AI121" s="462"/>
      <c r="AJ121" s="463"/>
      <c r="AK121" s="464"/>
      <c r="AL121" s="703"/>
      <c r="AM121" s="462"/>
      <c r="AN121" s="463"/>
      <c r="AO121" s="464"/>
      <c r="AP121" s="464"/>
      <c r="AQ121"/>
      <c r="AR121"/>
      <c r="AS121"/>
      <c r="AT121"/>
      <c r="AU121"/>
      <c r="AV121"/>
      <c r="AW121"/>
      <c r="AX121"/>
      <c r="AY121" s="557"/>
      <c r="AZ121"/>
      <c r="BA121" s="557"/>
      <c r="BB121"/>
      <c r="BC121" s="557"/>
      <c r="BD121"/>
      <c r="BE121" s="557"/>
      <c r="BF121"/>
      <c r="BG121" s="504"/>
      <c r="BH121" s="504"/>
      <c r="BI121" s="575"/>
      <c r="BJ121" s="504"/>
      <c r="BK121" s="564"/>
      <c r="BL121" s="504"/>
      <c r="BM121" s="499"/>
      <c r="BN121" s="499"/>
      <c r="BO121" s="499"/>
    </row>
    <row r="122" spans="1:71" s="50" customFormat="1" ht="15.65" customHeight="1" x14ac:dyDescent="0.35">
      <c r="A122" s="528"/>
      <c r="B122" s="2"/>
      <c r="C122" s="961"/>
      <c r="D122" s="2"/>
      <c r="E122" s="437" t="s">
        <v>388</v>
      </c>
      <c r="F122" s="454">
        <f>$F$38</f>
        <v>0</v>
      </c>
      <c r="G122" s="2"/>
      <c r="H122" s="834"/>
      <c r="I122" s="8"/>
      <c r="J122" s="432" t="s">
        <v>431</v>
      </c>
      <c r="K122" s="834"/>
      <c r="L122" s="8"/>
      <c r="M122" s="432" t="s">
        <v>431</v>
      </c>
      <c r="N122" s="834"/>
      <c r="O122" s="8"/>
      <c r="P122" s="431" t="s">
        <v>431</v>
      </c>
      <c r="Q122" s="834"/>
      <c r="R122" s="8"/>
      <c r="S122" s="432" t="s">
        <v>431</v>
      </c>
      <c r="T122" s="834"/>
      <c r="U122" s="8"/>
      <c r="V122" s="432" t="s">
        <v>431</v>
      </c>
      <c r="W122" s="834"/>
      <c r="X122" s="8"/>
      <c r="Y122" s="431" t="s">
        <v>431</v>
      </c>
      <c r="Z122" s="834"/>
      <c r="AA122" s="8"/>
      <c r="AB122" s="432" t="s">
        <v>431</v>
      </c>
      <c r="AC122" s="834"/>
      <c r="AD122" s="8"/>
      <c r="AE122" s="432" t="s">
        <v>431</v>
      </c>
      <c r="AF122" s="834"/>
      <c r="AG122" s="8"/>
      <c r="AH122" s="431" t="s">
        <v>431</v>
      </c>
      <c r="AI122" s="834"/>
      <c r="AJ122" s="8"/>
      <c r="AK122" s="431" t="s">
        <v>431</v>
      </c>
      <c r="AL122" s="703">
        <f t="shared" si="8"/>
        <v>0</v>
      </c>
      <c r="AM122" s="834"/>
      <c r="AN122" s="8"/>
      <c r="AO122" s="431" t="s">
        <v>431</v>
      </c>
      <c r="AP122" s="431"/>
      <c r="AQ122"/>
      <c r="AR122" t="s">
        <v>434</v>
      </c>
      <c r="AS122" s="507">
        <f>SUM(AI122,AF122,AC122,Z122,W122,T122,Q122,N122,K122,H122,AM122)</f>
        <v>0</v>
      </c>
      <c r="AT122"/>
      <c r="AU122"/>
      <c r="AV122"/>
      <c r="AW122"/>
      <c r="AX122"/>
      <c r="AY122" s="557"/>
      <c r="AZ122"/>
      <c r="BA122" s="557"/>
      <c r="BB122"/>
      <c r="BC122" s="557"/>
      <c r="BD122"/>
      <c r="BE122" s="557"/>
      <c r="BF122"/>
      <c r="BG122" s="499"/>
      <c r="BH122" s="499"/>
      <c r="BI122" s="567"/>
      <c r="BJ122" s="499"/>
      <c r="BK122" s="556"/>
      <c r="BL122" s="499"/>
      <c r="BM122" s="499"/>
      <c r="BN122" s="499"/>
      <c r="BO122" s="499"/>
    </row>
    <row r="123" spans="1:71" s="2" customFormat="1" ht="8.5" customHeight="1" x14ac:dyDescent="0.35">
      <c r="A123" s="528"/>
      <c r="C123" s="961"/>
      <c r="E123" s="437"/>
      <c r="F123" s="454"/>
      <c r="AL123" s="703"/>
      <c r="AQ123"/>
      <c r="AR123" t="s">
        <v>436</v>
      </c>
      <c r="AS123" s="507">
        <f>AVERAGE(AI122,AF122,AC122,Z122,W122,T122,Q122,N122,K122,H122,AL122)</f>
        <v>0</v>
      </c>
      <c r="AT123"/>
      <c r="AU123"/>
      <c r="AV123"/>
      <c r="AW123"/>
      <c r="AX123"/>
      <c r="AY123" s="557"/>
      <c r="AZ123"/>
      <c r="BA123" s="557"/>
      <c r="BB123"/>
      <c r="BC123" s="557"/>
      <c r="BD123"/>
      <c r="BE123" s="557"/>
      <c r="BF123"/>
      <c r="BG123" s="499"/>
      <c r="BH123" s="499"/>
      <c r="BI123" s="567"/>
      <c r="BJ123" s="499"/>
      <c r="BK123" s="556"/>
      <c r="BL123" s="499"/>
      <c r="BM123" s="504"/>
      <c r="BN123" s="504"/>
      <c r="BO123" s="504"/>
    </row>
    <row r="124" spans="1:71" ht="15.65" customHeight="1" x14ac:dyDescent="0.35">
      <c r="A124" s="528"/>
      <c r="B124" s="2"/>
      <c r="C124" s="961"/>
      <c r="D124" s="2"/>
      <c r="E124" s="437"/>
      <c r="F124" s="454"/>
      <c r="G124" s="2"/>
      <c r="H124" s="655"/>
      <c r="I124" s="55"/>
      <c r="J124" s="431" t="s">
        <v>425</v>
      </c>
      <c r="K124" s="655"/>
      <c r="L124" s="55"/>
      <c r="M124" s="431" t="s">
        <v>425</v>
      </c>
      <c r="N124" s="655"/>
      <c r="O124" s="55"/>
      <c r="P124" s="431" t="s">
        <v>425</v>
      </c>
      <c r="Q124" s="655"/>
      <c r="R124" s="55"/>
      <c r="S124" s="431" t="s">
        <v>425</v>
      </c>
      <c r="T124" s="655"/>
      <c r="U124" s="55"/>
      <c r="V124" s="431" t="s">
        <v>425</v>
      </c>
      <c r="W124" s="655"/>
      <c r="X124" s="55"/>
      <c r="Y124" s="431" t="s">
        <v>425</v>
      </c>
      <c r="Z124" s="655"/>
      <c r="AA124" s="55"/>
      <c r="AB124" s="431" t="s">
        <v>425</v>
      </c>
      <c r="AC124" s="655"/>
      <c r="AD124" s="55"/>
      <c r="AE124" s="431" t="s">
        <v>425</v>
      </c>
      <c r="AF124" s="655"/>
      <c r="AG124" s="55"/>
      <c r="AH124" s="431" t="s">
        <v>425</v>
      </c>
      <c r="AI124" s="655"/>
      <c r="AJ124" s="55"/>
      <c r="AK124" s="431" t="s">
        <v>425</v>
      </c>
      <c r="AL124" s="703">
        <f t="shared" si="8"/>
        <v>0</v>
      </c>
      <c r="AM124" s="655"/>
      <c r="AN124" s="55"/>
      <c r="AO124" s="431" t="s">
        <v>425</v>
      </c>
      <c r="AP124" s="431"/>
      <c r="AR124" t="s">
        <v>438</v>
      </c>
      <c r="AS124" s="507">
        <f>AVERAGE(AI124,AF124,AC124,Z124,W124,T124,Q124,N124,K124,H124,AL124)</f>
        <v>0</v>
      </c>
      <c r="AT124"/>
      <c r="AU124"/>
      <c r="AV124"/>
      <c r="AW124"/>
      <c r="AX124"/>
      <c r="AY124" s="557"/>
      <c r="AZ124"/>
      <c r="BA124" s="557"/>
      <c r="BB124"/>
      <c r="BC124" s="557"/>
      <c r="BD124"/>
      <c r="BE124" s="557"/>
      <c r="BF124"/>
    </row>
    <row r="125" spans="1:71" s="450" customFormat="1" ht="8.5" customHeight="1" x14ac:dyDescent="0.35">
      <c r="A125" s="722"/>
      <c r="B125" s="52"/>
      <c r="C125" s="961"/>
      <c r="D125" s="52"/>
      <c r="E125" s="452"/>
      <c r="F125" s="455"/>
      <c r="G125" s="461"/>
      <c r="H125" s="462"/>
      <c r="I125" s="463"/>
      <c r="J125" s="465"/>
      <c r="K125" s="462"/>
      <c r="L125" s="463"/>
      <c r="M125" s="464"/>
      <c r="N125" s="462"/>
      <c r="O125" s="463"/>
      <c r="P125" s="464"/>
      <c r="Q125" s="462"/>
      <c r="R125" s="463"/>
      <c r="S125" s="465"/>
      <c r="T125" s="462"/>
      <c r="U125" s="463"/>
      <c r="V125" s="464"/>
      <c r="W125" s="462"/>
      <c r="X125" s="463"/>
      <c r="Y125" s="464"/>
      <c r="Z125" s="462"/>
      <c r="AA125" s="463"/>
      <c r="AB125" s="465"/>
      <c r="AC125" s="462"/>
      <c r="AD125" s="463"/>
      <c r="AE125" s="464"/>
      <c r="AF125" s="462"/>
      <c r="AG125" s="463"/>
      <c r="AH125" s="464"/>
      <c r="AI125" s="462"/>
      <c r="AJ125" s="463"/>
      <c r="AK125" s="464"/>
      <c r="AL125" s="703"/>
      <c r="AM125" s="462"/>
      <c r="AN125" s="463"/>
      <c r="AO125" s="464"/>
      <c r="AP125" s="464"/>
      <c r="AQ125"/>
      <c r="AR125"/>
      <c r="AS125"/>
      <c r="AT125"/>
      <c r="AU125"/>
      <c r="AV125"/>
      <c r="AW125"/>
      <c r="AX125"/>
      <c r="AY125" s="557"/>
      <c r="AZ125"/>
      <c r="BA125" s="557"/>
      <c r="BB125"/>
      <c r="BC125" s="557"/>
      <c r="BD125"/>
      <c r="BE125" s="557"/>
      <c r="BF125"/>
      <c r="BG125" s="504"/>
      <c r="BH125" s="504"/>
      <c r="BI125" s="575"/>
      <c r="BJ125" s="504"/>
      <c r="BK125" s="564"/>
      <c r="BL125" s="504"/>
      <c r="BM125" s="499"/>
      <c r="BN125" s="499"/>
      <c r="BO125" s="499"/>
    </row>
    <row r="126" spans="1:71" s="50" customFormat="1" ht="15.65" customHeight="1" x14ac:dyDescent="0.35">
      <c r="A126" s="528"/>
      <c r="B126" s="2"/>
      <c r="C126" s="961"/>
      <c r="D126" s="2"/>
      <c r="E126" s="511" t="s">
        <v>551</v>
      </c>
      <c r="F126" s="454"/>
      <c r="G126" s="2"/>
      <c r="H126" s="834"/>
      <c r="I126" s="8"/>
      <c r="J126" s="432" t="s">
        <v>431</v>
      </c>
      <c r="K126" s="834"/>
      <c r="L126" s="8"/>
      <c r="M126" s="432" t="s">
        <v>431</v>
      </c>
      <c r="N126" s="834"/>
      <c r="O126" s="8"/>
      <c r="P126" s="431" t="s">
        <v>431</v>
      </c>
      <c r="Q126" s="834"/>
      <c r="R126" s="8"/>
      <c r="S126" s="432" t="s">
        <v>431</v>
      </c>
      <c r="T126" s="834"/>
      <c r="U126" s="8"/>
      <c r="V126" s="432" t="s">
        <v>431</v>
      </c>
      <c r="W126" s="834"/>
      <c r="X126" s="8"/>
      <c r="Y126" s="431" t="s">
        <v>431</v>
      </c>
      <c r="Z126" s="834"/>
      <c r="AA126" s="8"/>
      <c r="AB126" s="432" t="s">
        <v>431</v>
      </c>
      <c r="AC126" s="834"/>
      <c r="AD126" s="8"/>
      <c r="AE126" s="432" t="s">
        <v>431</v>
      </c>
      <c r="AF126" s="834"/>
      <c r="AG126" s="8"/>
      <c r="AH126" s="431" t="s">
        <v>431</v>
      </c>
      <c r="AI126" s="834"/>
      <c r="AJ126" s="8"/>
      <c r="AK126" s="431" t="s">
        <v>431</v>
      </c>
      <c r="AL126" s="703">
        <f t="shared" si="8"/>
        <v>0</v>
      </c>
      <c r="AM126" s="834"/>
      <c r="AN126" s="8"/>
      <c r="AO126" s="431" t="s">
        <v>431</v>
      </c>
      <c r="AP126" s="431"/>
      <c r="AQ126"/>
      <c r="AR126" t="s">
        <v>434</v>
      </c>
      <c r="AS126" s="507">
        <f>SUM(AI126,AF126,AC126,Z126,W126,T126,Q126,N126,K126,H126,AM126)</f>
        <v>0</v>
      </c>
      <c r="AT126"/>
      <c r="AU126"/>
      <c r="AV126"/>
      <c r="AW126"/>
      <c r="AX126"/>
      <c r="AY126" s="557"/>
      <c r="AZ126"/>
      <c r="BA126" s="557"/>
      <c r="BB126"/>
      <c r="BC126" s="557"/>
      <c r="BD126"/>
      <c r="BE126" s="557"/>
      <c r="BF126"/>
      <c r="BG126" s="499"/>
      <c r="BH126" s="499"/>
      <c r="BI126" s="567"/>
      <c r="BJ126" s="499"/>
      <c r="BK126" s="556"/>
      <c r="BL126" s="499"/>
      <c r="BM126" s="499"/>
      <c r="BN126" s="499"/>
      <c r="BO126" s="499"/>
    </row>
    <row r="127" spans="1:71" s="2" customFormat="1" ht="8.5" customHeight="1" x14ac:dyDescent="0.35">
      <c r="A127" s="528"/>
      <c r="C127" s="961"/>
      <c r="E127" s="437"/>
      <c r="F127" s="454"/>
      <c r="AL127" s="703"/>
      <c r="AQ127"/>
      <c r="AR127" t="s">
        <v>436</v>
      </c>
      <c r="AS127" s="507">
        <f>AVERAGE(AI126,AF126,AC126,Z126,W126,T126,Q126,N126,K126,H126,AL126)</f>
        <v>0</v>
      </c>
      <c r="AT127"/>
      <c r="AU127"/>
      <c r="AV127"/>
      <c r="AW127"/>
      <c r="AX127"/>
      <c r="AY127" s="557"/>
      <c r="AZ127"/>
      <c r="BA127" s="557"/>
      <c r="BB127"/>
      <c r="BC127" s="557"/>
      <c r="BD127"/>
      <c r="BE127" s="557"/>
      <c r="BF127"/>
      <c r="BG127" s="499"/>
      <c r="BH127" s="499"/>
      <c r="BI127" s="567"/>
      <c r="BJ127" s="499"/>
      <c r="BK127" s="556"/>
      <c r="BL127" s="499"/>
      <c r="BM127" s="504"/>
      <c r="BN127" s="504"/>
      <c r="BO127" s="504"/>
    </row>
    <row r="128" spans="1:71" ht="15.65" customHeight="1" x14ac:dyDescent="0.35">
      <c r="A128" s="528"/>
      <c r="B128" s="2"/>
      <c r="C128" s="961"/>
      <c r="D128" s="2"/>
      <c r="E128" s="437"/>
      <c r="F128" s="454"/>
      <c r="G128" s="2"/>
      <c r="H128" s="655"/>
      <c r="I128" s="55"/>
      <c r="J128" s="431" t="s">
        <v>425</v>
      </c>
      <c r="K128" s="655"/>
      <c r="L128" s="55"/>
      <c r="M128" s="431" t="s">
        <v>425</v>
      </c>
      <c r="N128" s="655"/>
      <c r="O128" s="55"/>
      <c r="P128" s="431" t="s">
        <v>425</v>
      </c>
      <c r="Q128" s="655"/>
      <c r="R128" s="55"/>
      <c r="S128" s="431" t="s">
        <v>425</v>
      </c>
      <c r="T128" s="655"/>
      <c r="U128" s="55"/>
      <c r="V128" s="431" t="s">
        <v>425</v>
      </c>
      <c r="W128" s="655"/>
      <c r="X128" s="55"/>
      <c r="Y128" s="431" t="s">
        <v>425</v>
      </c>
      <c r="Z128" s="655"/>
      <c r="AA128" s="55"/>
      <c r="AB128" s="431" t="s">
        <v>425</v>
      </c>
      <c r="AC128" s="655"/>
      <c r="AD128" s="55"/>
      <c r="AE128" s="431" t="s">
        <v>425</v>
      </c>
      <c r="AF128" s="655"/>
      <c r="AG128" s="55"/>
      <c r="AH128" s="431" t="s">
        <v>425</v>
      </c>
      <c r="AI128" s="655"/>
      <c r="AJ128" s="55"/>
      <c r="AK128" s="431" t="s">
        <v>425</v>
      </c>
      <c r="AL128" s="703">
        <f t="shared" si="8"/>
        <v>0</v>
      </c>
      <c r="AM128" s="655"/>
      <c r="AN128" s="55"/>
      <c r="AO128" s="431" t="s">
        <v>425</v>
      </c>
      <c r="AP128" s="431"/>
      <c r="AR128" t="s">
        <v>438</v>
      </c>
      <c r="AS128" s="507">
        <f>AVERAGE(AI128,AF128,AC128,Z128,W128,T128,Q128,N128,K128,H128,AL128)</f>
        <v>0</v>
      </c>
      <c r="AT128"/>
      <c r="AU128"/>
      <c r="AV128"/>
      <c r="AW128"/>
      <c r="AX128"/>
      <c r="AY128" s="557"/>
      <c r="AZ128"/>
      <c r="BA128" s="557"/>
      <c r="BB128"/>
      <c r="BC128" s="557"/>
      <c r="BD128"/>
      <c r="BE128" s="557"/>
      <c r="BF128"/>
    </row>
    <row r="129" spans="1:67" s="50" customFormat="1" ht="8.5" customHeight="1" x14ac:dyDescent="0.35">
      <c r="A129" s="528"/>
      <c r="B129" s="2"/>
      <c r="C129" s="961"/>
      <c r="D129" s="2"/>
      <c r="E129" s="2"/>
      <c r="F129" s="2"/>
      <c r="G129" s="2"/>
      <c r="H129" s="354"/>
      <c r="I129" s="8"/>
      <c r="J129" s="11"/>
      <c r="K129" s="354"/>
      <c r="L129" s="8"/>
      <c r="M129" s="11"/>
      <c r="N129" s="354"/>
      <c r="O129" s="8"/>
      <c r="P129" s="11"/>
      <c r="Q129" s="354"/>
      <c r="R129" s="8"/>
      <c r="S129" s="11"/>
      <c r="T129" s="354"/>
      <c r="U129" s="8"/>
      <c r="V129" s="11"/>
      <c r="W129" s="354"/>
      <c r="X129" s="8"/>
      <c r="Y129" s="11"/>
      <c r="Z129" s="354"/>
      <c r="AA129" s="8"/>
      <c r="AB129" s="11"/>
      <c r="AC129" s="354"/>
      <c r="AD129" s="8"/>
      <c r="AE129" s="11"/>
      <c r="AF129" s="354"/>
      <c r="AG129" s="8"/>
      <c r="AH129" s="11"/>
      <c r="AI129" s="354"/>
      <c r="AJ129" s="8"/>
      <c r="AK129" s="11"/>
      <c r="AL129" s="11"/>
      <c r="AM129" s="354"/>
      <c r="AN129" s="8"/>
      <c r="AO129" s="11"/>
      <c r="AP129" s="11"/>
      <c r="AQ129"/>
      <c r="AR129"/>
      <c r="AS129"/>
      <c r="AT129"/>
      <c r="AU129"/>
      <c r="AV129"/>
      <c r="AW129"/>
      <c r="AX129"/>
      <c r="AY129" s="557"/>
      <c r="AZ129"/>
      <c r="BA129" s="557"/>
      <c r="BB129"/>
      <c r="BC129" s="557"/>
      <c r="BD129"/>
      <c r="BE129" s="557"/>
      <c r="BF129"/>
      <c r="BG129" s="499"/>
      <c r="BH129" s="499"/>
      <c r="BI129" s="567"/>
      <c r="BJ129" s="499"/>
      <c r="BK129" s="556"/>
      <c r="BL129" s="499"/>
      <c r="BM129" s="499"/>
      <c r="BN129" s="499"/>
      <c r="BO129" s="499"/>
    </row>
    <row r="130" spans="1:67" s="50" customFormat="1" ht="105" customHeight="1" x14ac:dyDescent="0.35">
      <c r="A130" s="528"/>
      <c r="B130" s="2"/>
      <c r="C130" s="961"/>
      <c r="D130" s="2"/>
      <c r="E130" s="37" t="s">
        <v>504</v>
      </c>
      <c r="F130" s="2"/>
      <c r="G130" s="2"/>
      <c r="H130" s="655"/>
      <c r="I130" s="8"/>
      <c r="J130" s="11"/>
      <c r="K130" s="655"/>
      <c r="L130" s="8"/>
      <c r="M130" s="11"/>
      <c r="N130" s="655"/>
      <c r="O130" s="8"/>
      <c r="P130" s="11"/>
      <c r="Q130" s="655"/>
      <c r="R130" s="8"/>
      <c r="S130" s="11"/>
      <c r="T130" s="655"/>
      <c r="U130" s="8"/>
      <c r="V130" s="11"/>
      <c r="W130" s="655"/>
      <c r="X130" s="8"/>
      <c r="Y130" s="11"/>
      <c r="Z130" s="655"/>
      <c r="AA130" s="8"/>
      <c r="AB130" s="11"/>
      <c r="AC130" s="655"/>
      <c r="AD130" s="8"/>
      <c r="AE130" s="11"/>
      <c r="AF130" s="655"/>
      <c r="AG130" s="8"/>
      <c r="AH130" s="11"/>
      <c r="AI130" s="655"/>
      <c r="AJ130" s="8"/>
      <c r="AK130" s="11"/>
      <c r="AL130" s="11"/>
      <c r="AM130" s="655"/>
      <c r="AN130" s="8"/>
      <c r="AO130" s="11"/>
      <c r="AP130" s="11"/>
      <c r="AQ130"/>
      <c r="AR130"/>
      <c r="AS130"/>
      <c r="AT130"/>
      <c r="AU130"/>
      <c r="AV130"/>
      <c r="AW130"/>
      <c r="AX130"/>
      <c r="AY130" s="557"/>
      <c r="AZ130"/>
      <c r="BA130" s="557"/>
      <c r="BB130"/>
      <c r="BC130" s="557"/>
      <c r="BD130"/>
      <c r="BE130" s="557"/>
      <c r="BF130"/>
      <c r="BG130" s="499"/>
      <c r="BH130" s="499"/>
      <c r="BI130" s="567"/>
      <c r="BJ130" s="499"/>
      <c r="BK130" s="556"/>
      <c r="BL130" s="499"/>
      <c r="BM130" s="499"/>
      <c r="BN130" s="499"/>
      <c r="BO130" s="499"/>
    </row>
    <row r="131" spans="1:67" s="50" customFormat="1" ht="15.65" customHeight="1" x14ac:dyDescent="0.35">
      <c r="A131" s="528"/>
      <c r="B131" s="2"/>
      <c r="C131" s="425"/>
      <c r="D131" s="2"/>
      <c r="E131" s="2"/>
      <c r="F131" s="2"/>
      <c r="G131" s="2"/>
      <c r="H131" s="8"/>
      <c r="I131" s="8"/>
      <c r="J131" s="11"/>
      <c r="K131" s="8"/>
      <c r="L131" s="8"/>
      <c r="M131" s="11"/>
      <c r="N131" s="8"/>
      <c r="O131" s="8"/>
      <c r="P131" s="11"/>
      <c r="Q131" s="8"/>
      <c r="R131" s="8"/>
      <c r="S131" s="11"/>
      <c r="T131" s="8"/>
      <c r="U131" s="8"/>
      <c r="V131" s="11"/>
      <c r="W131" s="8"/>
      <c r="X131" s="8"/>
      <c r="Y131" s="11"/>
      <c r="Z131" s="8"/>
      <c r="AA131" s="8"/>
      <c r="AB131" s="11"/>
      <c r="AC131" s="8"/>
      <c r="AD131" s="8"/>
      <c r="AE131" s="11"/>
      <c r="AF131" s="8"/>
      <c r="AG131" s="8"/>
      <c r="AH131" s="11"/>
      <c r="AI131" s="8"/>
      <c r="AJ131" s="8"/>
      <c r="AK131" s="11"/>
      <c r="AL131" s="11"/>
      <c r="AM131" s="11"/>
      <c r="AN131" s="11"/>
      <c r="AO131" s="11"/>
      <c r="AP131" s="11"/>
      <c r="AQ131"/>
      <c r="AR131"/>
      <c r="AS131"/>
      <c r="AT131"/>
      <c r="AU131"/>
      <c r="AV131"/>
      <c r="AW131"/>
      <c r="AX131"/>
      <c r="AY131" s="557"/>
      <c r="AZ131"/>
      <c r="BA131" s="557"/>
      <c r="BB131"/>
      <c r="BC131" s="557"/>
      <c r="BD131"/>
      <c r="BE131" s="557"/>
      <c r="BF131"/>
      <c r="BG131" s="499"/>
      <c r="BH131" s="499"/>
      <c r="BI131" s="567"/>
      <c r="BJ131" s="499"/>
      <c r="BK131" s="556"/>
      <c r="BL131" s="499"/>
      <c r="BM131" s="499"/>
      <c r="BN131" s="499"/>
      <c r="BO131" s="499"/>
    </row>
    <row r="132" spans="1:67" ht="8.25" customHeight="1" x14ac:dyDescent="0.35">
      <c r="A132" s="716"/>
      <c r="B132" s="6"/>
      <c r="C132" s="38"/>
      <c r="D132" s="29"/>
      <c r="E132" s="6"/>
      <c r="F132" s="49"/>
      <c r="G132" s="6"/>
      <c r="H132" s="6"/>
      <c r="I132" s="6"/>
      <c r="J132" s="9"/>
      <c r="K132" s="6"/>
      <c r="L132" s="6"/>
      <c r="M132" s="10"/>
      <c r="N132" s="6"/>
      <c r="O132" s="6"/>
      <c r="P132" s="10"/>
      <c r="Q132" s="6"/>
      <c r="R132" s="6"/>
      <c r="S132" s="9"/>
      <c r="T132" s="6"/>
      <c r="U132" s="6"/>
      <c r="V132" s="10"/>
      <c r="W132" s="6"/>
      <c r="X132" s="6"/>
      <c r="Y132" s="10"/>
      <c r="Z132" s="6"/>
      <c r="AA132" s="6"/>
      <c r="AB132" s="9"/>
      <c r="AC132" s="6"/>
      <c r="AD132" s="6"/>
      <c r="AE132" s="10"/>
      <c r="AF132" s="6"/>
      <c r="AG132" s="6"/>
      <c r="AH132" s="10"/>
      <c r="AI132" s="6"/>
      <c r="AJ132" s="6"/>
      <c r="AK132" s="10"/>
      <c r="AL132" s="10"/>
      <c r="AM132" s="10"/>
      <c r="AN132" s="10"/>
      <c r="AO132" s="10"/>
      <c r="AP132" s="10"/>
      <c r="AR132"/>
      <c r="AS132"/>
      <c r="AT132"/>
      <c r="AU132"/>
      <c r="AV132"/>
      <c r="AW132"/>
      <c r="AX132"/>
      <c r="AY132" s="557"/>
      <c r="AZ132"/>
      <c r="BA132" s="557"/>
      <c r="BB132"/>
      <c r="BC132" s="557"/>
      <c r="BD132"/>
      <c r="BE132" s="557"/>
      <c r="BF132"/>
    </row>
    <row r="133" spans="1:67" s="816" customFormat="1" ht="10" customHeight="1" x14ac:dyDescent="0.35">
      <c r="A133" s="815"/>
      <c r="C133" s="817"/>
      <c r="F133" s="823"/>
      <c r="J133" s="819"/>
      <c r="M133" s="819"/>
      <c r="P133" s="819"/>
      <c r="S133" s="819"/>
      <c r="V133" s="819"/>
      <c r="Y133" s="819"/>
      <c r="AB133" s="819"/>
      <c r="AE133" s="819"/>
      <c r="AH133" s="819"/>
      <c r="AK133" s="819"/>
      <c r="AL133" s="819"/>
      <c r="AM133" s="819"/>
      <c r="AN133" s="819"/>
      <c r="AO133" s="819"/>
      <c r="AP133" s="819"/>
      <c r="AY133" s="820"/>
      <c r="BA133" s="820"/>
      <c r="BC133" s="820"/>
      <c r="BE133" s="820"/>
      <c r="BG133" s="821"/>
      <c r="BH133" s="821"/>
      <c r="BI133" s="824"/>
      <c r="BJ133" s="821"/>
      <c r="BK133" s="825"/>
      <c r="BL133" s="821"/>
      <c r="BM133" s="821"/>
      <c r="BN133" s="821"/>
      <c r="BO133" s="821"/>
    </row>
    <row r="134" spans="1:67" ht="15.65" customHeight="1" x14ac:dyDescent="0.35">
      <c r="A134" s="528"/>
      <c r="B134" s="2"/>
      <c r="C134" s="37"/>
      <c r="D134" s="36"/>
      <c r="E134" s="2"/>
      <c r="F134" s="2"/>
      <c r="G134" s="2"/>
      <c r="H134" s="354" t="s">
        <v>380</v>
      </c>
      <c r="I134" s="68"/>
      <c r="J134" s="861"/>
      <c r="K134" s="354" t="s">
        <v>380</v>
      </c>
      <c r="L134" s="68"/>
      <c r="M134" s="11"/>
      <c r="N134" s="354" t="s">
        <v>380</v>
      </c>
      <c r="O134" s="68"/>
      <c r="P134" s="11"/>
      <c r="Q134" s="354" t="s">
        <v>380</v>
      </c>
      <c r="R134" s="68"/>
      <c r="S134" s="861"/>
      <c r="T134" s="354" t="s">
        <v>380</v>
      </c>
      <c r="U134" s="68"/>
      <c r="V134" s="11"/>
      <c r="W134" s="354" t="s">
        <v>380</v>
      </c>
      <c r="X134" s="68"/>
      <c r="Y134" s="11"/>
      <c r="Z134" s="354" t="s">
        <v>380</v>
      </c>
      <c r="AA134" s="68"/>
      <c r="AB134" s="861"/>
      <c r="AC134" s="354" t="s">
        <v>380</v>
      </c>
      <c r="AD134" s="68"/>
      <c r="AE134" s="11"/>
      <c r="AF134" s="354" t="s">
        <v>380</v>
      </c>
      <c r="AG134" s="68"/>
      <c r="AH134" s="11"/>
      <c r="AI134" s="354" t="s">
        <v>380</v>
      </c>
      <c r="AJ134" s="68"/>
      <c r="AK134" s="11"/>
      <c r="AL134" s="11"/>
      <c r="AM134" s="354" t="s">
        <v>380</v>
      </c>
      <c r="AN134" s="68"/>
      <c r="AO134" s="11"/>
      <c r="AP134" s="11"/>
      <c r="AR134"/>
      <c r="AS134"/>
      <c r="AT134"/>
      <c r="AU134"/>
      <c r="AV134"/>
      <c r="AW134"/>
      <c r="AX134"/>
      <c r="AY134" s="557"/>
      <c r="AZ134"/>
      <c r="BA134" s="557"/>
      <c r="BB134"/>
      <c r="BC134" s="557"/>
      <c r="BD134"/>
      <c r="BE134" s="557"/>
      <c r="BF134"/>
      <c r="BG134" s="499" t="s">
        <v>378</v>
      </c>
      <c r="BH134" s="532">
        <f>AM58</f>
        <v>0</v>
      </c>
      <c r="BI134" s="567">
        <f>AM64</f>
        <v>0</v>
      </c>
      <c r="BJ134" s="532">
        <f>AM70</f>
        <v>0</v>
      </c>
      <c r="BK134" s="556">
        <f>AM76</f>
        <v>0</v>
      </c>
      <c r="BL134" s="532">
        <f>AM82</f>
        <v>0</v>
      </c>
    </row>
    <row r="135" spans="1:67" ht="15.65" customHeight="1" x14ac:dyDescent="0.35">
      <c r="A135" s="724" t="s">
        <v>22</v>
      </c>
      <c r="B135" s="478"/>
      <c r="C135" s="442" t="s">
        <v>553</v>
      </c>
      <c r="D135" s="39"/>
      <c r="E135" s="438" t="s">
        <v>384</v>
      </c>
      <c r="F135" s="454">
        <f>$F$14</f>
        <v>0</v>
      </c>
      <c r="G135" s="7"/>
      <c r="H135" s="834"/>
      <c r="I135" s="55"/>
      <c r="J135" s="12" t="str">
        <f>$H$8</f>
        <v>---</v>
      </c>
      <c r="K135" s="834"/>
      <c r="L135" s="55"/>
      <c r="M135" s="12" t="str">
        <f>$H$8</f>
        <v>---</v>
      </c>
      <c r="N135" s="834"/>
      <c r="O135" s="55"/>
      <c r="P135" s="12" t="str">
        <f>$H$8</f>
        <v>---</v>
      </c>
      <c r="Q135" s="834"/>
      <c r="R135" s="55"/>
      <c r="S135" s="12" t="str">
        <f>$H$8</f>
        <v>---</v>
      </c>
      <c r="T135" s="834"/>
      <c r="U135" s="55"/>
      <c r="V135" s="12" t="str">
        <f>$H$8</f>
        <v>---</v>
      </c>
      <c r="W135" s="834"/>
      <c r="X135" s="55"/>
      <c r="Y135" s="12" t="str">
        <f>$H$8</f>
        <v>---</v>
      </c>
      <c r="Z135" s="834"/>
      <c r="AA135" s="55"/>
      <c r="AB135" s="12" t="str">
        <f>$H$8</f>
        <v>---</v>
      </c>
      <c r="AC135" s="834"/>
      <c r="AD135" s="55"/>
      <c r="AE135" s="12" t="str">
        <f>$H$8</f>
        <v>---</v>
      </c>
      <c r="AF135" s="834"/>
      <c r="AG135" s="55"/>
      <c r="AH135" s="12" t="str">
        <f>$H$8</f>
        <v>---</v>
      </c>
      <c r="AI135" s="834"/>
      <c r="AJ135" s="55"/>
      <c r="AK135" s="12" t="str">
        <f>$H$8</f>
        <v>---</v>
      </c>
      <c r="AL135" s="703">
        <f>AM135/$AS$8</f>
        <v>0</v>
      </c>
      <c r="AM135" s="834"/>
      <c r="AN135" s="55"/>
      <c r="AO135" s="12" t="str">
        <f>$H$8</f>
        <v>---</v>
      </c>
      <c r="AP135" s="12"/>
      <c r="AR135" t="s">
        <v>588</v>
      </c>
      <c r="AS135" s="507">
        <f>SUM(AI135,AF135,AC135,Z135,W135,T135,Q135,N135,K135,H135,AM135)</f>
        <v>0</v>
      </c>
      <c r="AT135" t="s">
        <v>589</v>
      </c>
      <c r="AU135" t="e">
        <f>AS135/AW$38</f>
        <v>#DIV/0!</v>
      </c>
      <c r="AV135"/>
      <c r="AW135"/>
      <c r="AX135"/>
      <c r="AY135" s="557"/>
      <c r="AZ135"/>
      <c r="BA135" s="557"/>
      <c r="BB135"/>
      <c r="BC135" s="557"/>
      <c r="BD135"/>
      <c r="BE135" s="557"/>
      <c r="BF135"/>
      <c r="BG135" s="499" t="s">
        <v>563</v>
      </c>
      <c r="BH135" s="532">
        <f>AL58</f>
        <v>0</v>
      </c>
      <c r="BI135" s="567">
        <f>AL64</f>
        <v>0</v>
      </c>
      <c r="BJ135" s="532">
        <f>AL70</f>
        <v>0</v>
      </c>
      <c r="BK135" s="556">
        <f>AL76</f>
        <v>0</v>
      </c>
      <c r="BL135" s="532">
        <f>AL82</f>
        <v>0</v>
      </c>
    </row>
    <row r="136" spans="1:67" s="450" customFormat="1" ht="8.5" customHeight="1" x14ac:dyDescent="0.35">
      <c r="A136" s="722"/>
      <c r="B136" s="52"/>
      <c r="C136" s="442"/>
      <c r="D136" s="39"/>
      <c r="E136" s="438"/>
      <c r="F136" s="449"/>
      <c r="G136" s="456"/>
      <c r="H136" s="457"/>
      <c r="I136" s="458"/>
      <c r="J136" s="459"/>
      <c r="K136" s="457"/>
      <c r="L136" s="458"/>
      <c r="M136" s="459"/>
      <c r="N136" s="457"/>
      <c r="O136" s="458"/>
      <c r="P136" s="459"/>
      <c r="Q136" s="457"/>
      <c r="R136" s="458"/>
      <c r="S136" s="459"/>
      <c r="T136" s="457"/>
      <c r="U136" s="458"/>
      <c r="V136" s="459"/>
      <c r="W136" s="457"/>
      <c r="X136" s="458"/>
      <c r="Y136" s="459"/>
      <c r="Z136" s="457"/>
      <c r="AA136" s="458"/>
      <c r="AB136" s="459"/>
      <c r="AC136" s="457"/>
      <c r="AD136" s="458"/>
      <c r="AE136" s="459"/>
      <c r="AF136" s="457"/>
      <c r="AG136" s="458"/>
      <c r="AH136" s="459"/>
      <c r="AI136" s="457"/>
      <c r="AJ136" s="458"/>
      <c r="AK136" s="459"/>
      <c r="AL136" s="703"/>
      <c r="AM136" s="457"/>
      <c r="AN136" s="458"/>
      <c r="AO136" s="459"/>
      <c r="AP136" s="459"/>
      <c r="AQ136"/>
      <c r="AR136" t="s">
        <v>590</v>
      </c>
      <c r="AS136" s="507">
        <f>AVERAGE(AI135,AF135,AC135,Z135,W135,T135,Q135,N135,K135,H135,AL135)</f>
        <v>0</v>
      </c>
      <c r="AT136" t="s">
        <v>591</v>
      </c>
      <c r="AU136" t="e">
        <f>AS136/AW$39</f>
        <v>#DIV/0!</v>
      </c>
      <c r="AV136"/>
      <c r="AW136"/>
      <c r="AX136"/>
      <c r="AY136" s="557"/>
      <c r="AZ136"/>
      <c r="BA136" s="557"/>
      <c r="BB136"/>
      <c r="BC136" s="557"/>
      <c r="BD136"/>
      <c r="BE136" s="557"/>
      <c r="BF136"/>
      <c r="BG136" s="499" t="s">
        <v>565</v>
      </c>
      <c r="BH136" s="499" t="e">
        <f>BH134/$AW$38</f>
        <v>#DIV/0!</v>
      </c>
      <c r="BI136" s="567" t="e">
        <f>BI134/$AY$38</f>
        <v>#DIV/0!</v>
      </c>
      <c r="BJ136" s="704" t="e">
        <f>BJ134/$BA$38</f>
        <v>#DIV/0!</v>
      </c>
      <c r="BK136" s="556" t="e">
        <f>BK134/$BC$38</f>
        <v>#DIV/0!</v>
      </c>
      <c r="BL136" s="499" t="e">
        <f>BL134/$BE$38</f>
        <v>#DIV/0!</v>
      </c>
      <c r="BM136" s="499"/>
      <c r="BN136" s="499"/>
      <c r="BO136" s="499"/>
    </row>
    <row r="137" spans="1:67" ht="15.65" customHeight="1" x14ac:dyDescent="0.35">
      <c r="A137" s="528"/>
      <c r="B137" s="2"/>
      <c r="C137" s="442"/>
      <c r="D137" s="39"/>
      <c r="E137" s="438" t="s">
        <v>385</v>
      </c>
      <c r="F137" s="454">
        <f>$F$20</f>
        <v>0</v>
      </c>
      <c r="G137" s="7"/>
      <c r="H137" s="834"/>
      <c r="I137" s="55"/>
      <c r="J137" s="12" t="str">
        <f>$H$8</f>
        <v>---</v>
      </c>
      <c r="K137" s="834"/>
      <c r="L137" s="55"/>
      <c r="M137" s="12" t="str">
        <f>$H$8</f>
        <v>---</v>
      </c>
      <c r="N137" s="834"/>
      <c r="O137" s="55"/>
      <c r="P137" s="12" t="str">
        <f>$H$8</f>
        <v>---</v>
      </c>
      <c r="Q137" s="834"/>
      <c r="R137" s="55"/>
      <c r="S137" s="12" t="str">
        <f>$H$8</f>
        <v>---</v>
      </c>
      <c r="T137" s="834"/>
      <c r="U137" s="55"/>
      <c r="V137" s="12" t="str">
        <f>$H$8</f>
        <v>---</v>
      </c>
      <c r="W137" s="834"/>
      <c r="X137" s="55"/>
      <c r="Y137" s="12" t="str">
        <f>$H$8</f>
        <v>---</v>
      </c>
      <c r="Z137" s="834"/>
      <c r="AA137" s="55"/>
      <c r="AB137" s="12" t="str">
        <f>$H$8</f>
        <v>---</v>
      </c>
      <c r="AC137" s="834"/>
      <c r="AD137" s="55"/>
      <c r="AE137" s="12" t="str">
        <f>$H$8</f>
        <v>---</v>
      </c>
      <c r="AF137" s="834"/>
      <c r="AG137" s="55"/>
      <c r="AH137" s="12" t="str">
        <f>$H$8</f>
        <v>---</v>
      </c>
      <c r="AI137" s="834"/>
      <c r="AJ137" s="55"/>
      <c r="AK137" s="12" t="str">
        <f>$H$8</f>
        <v>---</v>
      </c>
      <c r="AL137" s="703">
        <f t="shared" ref="AL137" si="10">AM137/$AS$8</f>
        <v>0</v>
      </c>
      <c r="AM137" s="834"/>
      <c r="AN137" s="55"/>
      <c r="AO137" s="12" t="str">
        <f>$H$8</f>
        <v>---</v>
      </c>
      <c r="AP137" s="12"/>
      <c r="AR137" t="s">
        <v>588</v>
      </c>
      <c r="AS137" s="507">
        <f>SUM(AI137,AF137,AC137,Z137,W137,T137,Q137,N137,K137,H137,AM137)</f>
        <v>0</v>
      </c>
      <c r="AT137" t="s">
        <v>589</v>
      </c>
      <c r="AU137" s="588" t="e">
        <f>AS137/AY$38</f>
        <v>#DIV/0!</v>
      </c>
      <c r="AV137"/>
      <c r="AW137"/>
      <c r="AX137"/>
      <c r="AY137" s="557"/>
      <c r="AZ137"/>
      <c r="BA137" s="557"/>
      <c r="BB137"/>
      <c r="BC137" s="557"/>
      <c r="BD137"/>
      <c r="BE137" s="557"/>
      <c r="BF137"/>
      <c r="BG137" s="499" t="s">
        <v>527</v>
      </c>
      <c r="BH137" s="532">
        <f>AM99</f>
        <v>0</v>
      </c>
      <c r="BI137" s="567">
        <f>AM101</f>
        <v>0</v>
      </c>
      <c r="BJ137" s="532">
        <f>AM103</f>
        <v>0</v>
      </c>
      <c r="BK137" s="556">
        <f>AM106</f>
        <v>0</v>
      </c>
      <c r="BL137" s="532">
        <f>AM108</f>
        <v>0</v>
      </c>
    </row>
    <row r="138" spans="1:67" s="450" customFormat="1" ht="8.5" customHeight="1" x14ac:dyDescent="0.35">
      <c r="A138" s="722"/>
      <c r="B138" s="52"/>
      <c r="C138" s="451"/>
      <c r="D138" s="39"/>
      <c r="E138" s="438"/>
      <c r="F138" s="455"/>
      <c r="G138" s="456"/>
      <c r="H138" s="457"/>
      <c r="I138" s="458"/>
      <c r="J138" s="459"/>
      <c r="K138" s="457"/>
      <c r="L138" s="458"/>
      <c r="M138" s="459"/>
      <c r="N138" s="457"/>
      <c r="O138" s="458"/>
      <c r="P138" s="459"/>
      <c r="Q138" s="457"/>
      <c r="R138" s="458"/>
      <c r="S138" s="459"/>
      <c r="T138" s="457"/>
      <c r="U138" s="458"/>
      <c r="V138" s="459"/>
      <c r="W138" s="457"/>
      <c r="X138" s="458"/>
      <c r="Y138" s="459"/>
      <c r="Z138" s="457"/>
      <c r="AA138" s="458"/>
      <c r="AB138" s="459"/>
      <c r="AC138" s="457"/>
      <c r="AD138" s="458"/>
      <c r="AE138" s="459"/>
      <c r="AF138" s="457"/>
      <c r="AG138" s="458"/>
      <c r="AH138" s="459"/>
      <c r="AI138" s="457"/>
      <c r="AJ138" s="458"/>
      <c r="AK138" s="459"/>
      <c r="AL138" s="703"/>
      <c r="AM138" s="457"/>
      <c r="AN138" s="458"/>
      <c r="AO138" s="459"/>
      <c r="AP138" s="459"/>
      <c r="AQ138"/>
      <c r="AR138" t="s">
        <v>590</v>
      </c>
      <c r="AS138" s="507">
        <f>AVERAGE(AI137,AF137,AC137,Z137,W137,T137,Q137,N137,K137,H137,AL137)</f>
        <v>0</v>
      </c>
      <c r="AT138" t="s">
        <v>591</v>
      </c>
      <c r="AU138" s="588" t="e">
        <f>AS138/AY$39</f>
        <v>#DIV/0!</v>
      </c>
      <c r="AV138"/>
      <c r="AW138"/>
      <c r="AX138"/>
      <c r="AY138" s="557"/>
      <c r="AZ138"/>
      <c r="BA138" s="557"/>
      <c r="BB138"/>
      <c r="BC138" s="557"/>
      <c r="BD138"/>
      <c r="BE138" s="557"/>
      <c r="BF138"/>
      <c r="BG138" s="499" t="s">
        <v>566</v>
      </c>
      <c r="BH138" s="532">
        <f>AL99</f>
        <v>0</v>
      </c>
      <c r="BI138" s="567">
        <f>AL101</f>
        <v>0</v>
      </c>
      <c r="BJ138" s="532">
        <f>AL103</f>
        <v>0</v>
      </c>
      <c r="BK138" s="556">
        <f>AL106</f>
        <v>0</v>
      </c>
      <c r="BL138" s="532">
        <f>AL108</f>
        <v>0</v>
      </c>
      <c r="BM138" s="499"/>
      <c r="BN138" s="499"/>
      <c r="BO138" s="499"/>
    </row>
    <row r="139" spans="1:67" ht="15.65" customHeight="1" x14ac:dyDescent="0.35">
      <c r="A139" s="528"/>
      <c r="B139" s="2"/>
      <c r="C139" s="961" t="s">
        <v>592</v>
      </c>
      <c r="D139" s="39"/>
      <c r="E139" s="438" t="s">
        <v>386</v>
      </c>
      <c r="F139" s="454">
        <f>$F$26</f>
        <v>0</v>
      </c>
      <c r="G139" s="7"/>
      <c r="H139" s="834"/>
      <c r="I139" s="55"/>
      <c r="J139" s="12" t="str">
        <f>$H$8</f>
        <v>---</v>
      </c>
      <c r="K139" s="834"/>
      <c r="L139" s="55"/>
      <c r="M139" s="12" t="str">
        <f>$H$8</f>
        <v>---</v>
      </c>
      <c r="N139" s="834"/>
      <c r="O139" s="55"/>
      <c r="P139" s="12" t="str">
        <f>$H$8</f>
        <v>---</v>
      </c>
      <c r="Q139" s="834"/>
      <c r="R139" s="55"/>
      <c r="S139" s="12" t="str">
        <f>$H$8</f>
        <v>---</v>
      </c>
      <c r="T139" s="834"/>
      <c r="U139" s="55"/>
      <c r="V139" s="12" t="str">
        <f>$H$8</f>
        <v>---</v>
      </c>
      <c r="W139" s="834"/>
      <c r="X139" s="55"/>
      <c r="Y139" s="12" t="str">
        <f>$H$8</f>
        <v>---</v>
      </c>
      <c r="Z139" s="834"/>
      <c r="AA139" s="55"/>
      <c r="AB139" s="12" t="str">
        <f>$H$8</f>
        <v>---</v>
      </c>
      <c r="AC139" s="834"/>
      <c r="AD139" s="55"/>
      <c r="AE139" s="12" t="str">
        <f>$H$8</f>
        <v>---</v>
      </c>
      <c r="AF139" s="834"/>
      <c r="AG139" s="55"/>
      <c r="AH139" s="12" t="str">
        <f>$H$8</f>
        <v>---</v>
      </c>
      <c r="AI139" s="834"/>
      <c r="AJ139" s="55"/>
      <c r="AK139" s="12" t="str">
        <f>$H$8</f>
        <v>---</v>
      </c>
      <c r="AL139" s="703">
        <f t="shared" ref="AL139" si="11">AM139/$AS$8</f>
        <v>0</v>
      </c>
      <c r="AM139" s="834"/>
      <c r="AN139" s="55"/>
      <c r="AO139" s="12" t="str">
        <f>$H$8</f>
        <v>---</v>
      </c>
      <c r="AP139" s="12"/>
      <c r="AR139" t="s">
        <v>588</v>
      </c>
      <c r="AS139" s="507">
        <f>SUM(AI139,AF139,AC139,Z139,W139,T139,Q139,N139,K139,H139,AM139)</f>
        <v>0</v>
      </c>
      <c r="AT139" t="s">
        <v>589</v>
      </c>
      <c r="AU139" t="e">
        <f>AS139/BA$38</f>
        <v>#DIV/0!</v>
      </c>
      <c r="AV139"/>
      <c r="AW139"/>
      <c r="AX139"/>
      <c r="AY139" s="557"/>
      <c r="AZ139"/>
      <c r="BA139" s="557"/>
      <c r="BB139"/>
      <c r="BC139" s="557"/>
      <c r="BD139"/>
      <c r="BE139" s="557"/>
      <c r="BF139"/>
      <c r="BG139" s="499" t="s">
        <v>568</v>
      </c>
      <c r="BH139" s="704" t="e">
        <f>BH137/$AW$38</f>
        <v>#DIV/0!</v>
      </c>
      <c r="BI139" s="567" t="e">
        <f>BI137/$AY$38</f>
        <v>#DIV/0!</v>
      </c>
      <c r="BJ139" s="704" t="e">
        <f>BJ137/$BA$38</f>
        <v>#DIV/0!</v>
      </c>
      <c r="BK139" s="556" t="e">
        <f>BK137/$BC$38</f>
        <v>#DIV/0!</v>
      </c>
      <c r="BL139" s="499" t="e">
        <f>BL137/$BE$38</f>
        <v>#DIV/0!</v>
      </c>
    </row>
    <row r="140" spans="1:67" s="450" customFormat="1" ht="8.5" customHeight="1" x14ac:dyDescent="0.35">
      <c r="A140" s="722"/>
      <c r="B140" s="52"/>
      <c r="C140" s="961"/>
      <c r="D140" s="39"/>
      <c r="E140" s="438"/>
      <c r="F140" s="455"/>
      <c r="G140" s="456"/>
      <c r="H140" s="457"/>
      <c r="I140" s="458"/>
      <c r="J140" s="459"/>
      <c r="K140" s="457"/>
      <c r="L140" s="458"/>
      <c r="M140" s="459"/>
      <c r="N140" s="457"/>
      <c r="O140" s="458"/>
      <c r="P140" s="459"/>
      <c r="Q140" s="457"/>
      <c r="R140" s="458"/>
      <c r="S140" s="459"/>
      <c r="T140" s="457"/>
      <c r="U140" s="458"/>
      <c r="V140" s="459"/>
      <c r="W140" s="457"/>
      <c r="X140" s="458"/>
      <c r="Y140" s="459"/>
      <c r="Z140" s="457"/>
      <c r="AA140" s="458"/>
      <c r="AB140" s="459"/>
      <c r="AC140" s="457"/>
      <c r="AD140" s="458"/>
      <c r="AE140" s="459"/>
      <c r="AF140" s="457"/>
      <c r="AG140" s="458"/>
      <c r="AH140" s="459"/>
      <c r="AI140" s="457"/>
      <c r="AJ140" s="458"/>
      <c r="AK140" s="459"/>
      <c r="AL140" s="703"/>
      <c r="AM140" s="457"/>
      <c r="AN140" s="458"/>
      <c r="AO140" s="459"/>
      <c r="AP140" s="459"/>
      <c r="AQ140"/>
      <c r="AR140" t="s">
        <v>590</v>
      </c>
      <c r="AS140" s="507">
        <f>AVERAGE(AI139,AF139,AC139,Z139,W139,T139,Q139,N139,K139,H139,AL139)</f>
        <v>0</v>
      </c>
      <c r="AT140" t="s">
        <v>591</v>
      </c>
      <c r="AU140" s="588" t="e">
        <f>AS140/BA$39</f>
        <v>#DIV/0!</v>
      </c>
      <c r="AV140"/>
      <c r="AW140"/>
      <c r="AX140"/>
      <c r="AY140" s="557"/>
      <c r="AZ140"/>
      <c r="BA140" s="557"/>
      <c r="BB140"/>
      <c r="BC140" s="557"/>
      <c r="BD140"/>
      <c r="BE140" s="557"/>
      <c r="BF140"/>
      <c r="BG140" s="499" t="s">
        <v>538</v>
      </c>
      <c r="BH140" s="532">
        <f>AM117</f>
        <v>0</v>
      </c>
      <c r="BI140" s="567">
        <f>AM119</f>
        <v>0</v>
      </c>
      <c r="BJ140" s="532">
        <f>AM121</f>
        <v>0</v>
      </c>
      <c r="BK140" s="556">
        <f>AM123</f>
        <v>0</v>
      </c>
      <c r="BL140" s="532">
        <f>AM125</f>
        <v>0</v>
      </c>
      <c r="BM140" s="499"/>
      <c r="BN140" s="499"/>
      <c r="BO140" s="499"/>
    </row>
    <row r="141" spans="1:67" ht="15.65" customHeight="1" x14ac:dyDescent="0.35">
      <c r="A141" s="528"/>
      <c r="B141" s="2"/>
      <c r="C141" s="961"/>
      <c r="D141" s="39"/>
      <c r="E141" s="438" t="s">
        <v>387</v>
      </c>
      <c r="F141" s="454">
        <f>$F$32</f>
        <v>0</v>
      </c>
      <c r="G141" s="7"/>
      <c r="H141" s="834"/>
      <c r="I141" s="55"/>
      <c r="J141" s="12" t="str">
        <f>$H$8</f>
        <v>---</v>
      </c>
      <c r="K141" s="834"/>
      <c r="L141" s="55"/>
      <c r="M141" s="12" t="str">
        <f>$H$8</f>
        <v>---</v>
      </c>
      <c r="N141" s="834"/>
      <c r="O141" s="55"/>
      <c r="P141" s="12" t="str">
        <f>$H$8</f>
        <v>---</v>
      </c>
      <c r="Q141" s="834"/>
      <c r="R141" s="55"/>
      <c r="S141" s="12" t="str">
        <f>$H$8</f>
        <v>---</v>
      </c>
      <c r="T141" s="834"/>
      <c r="U141" s="55"/>
      <c r="V141" s="12" t="str">
        <f>$H$8</f>
        <v>---</v>
      </c>
      <c r="W141" s="834"/>
      <c r="X141" s="55"/>
      <c r="Y141" s="12" t="str">
        <f>$H$8</f>
        <v>---</v>
      </c>
      <c r="Z141" s="834"/>
      <c r="AA141" s="55"/>
      <c r="AB141" s="12" t="str">
        <f>$H$8</f>
        <v>---</v>
      </c>
      <c r="AC141" s="834"/>
      <c r="AD141" s="55"/>
      <c r="AE141" s="12" t="str">
        <f>$H$8</f>
        <v>---</v>
      </c>
      <c r="AF141" s="834"/>
      <c r="AG141" s="55"/>
      <c r="AH141" s="12" t="str">
        <f>$H$8</f>
        <v>---</v>
      </c>
      <c r="AI141" s="834"/>
      <c r="AJ141" s="55"/>
      <c r="AK141" s="12" t="str">
        <f>$H$8</f>
        <v>---</v>
      </c>
      <c r="AL141" s="703">
        <f t="shared" ref="AL141" si="12">AM141/$AS$8</f>
        <v>0</v>
      </c>
      <c r="AM141" s="834"/>
      <c r="AN141" s="55"/>
      <c r="AO141" s="12" t="str">
        <f>$H$8</f>
        <v>---</v>
      </c>
      <c r="AP141" s="12"/>
      <c r="AR141" t="s">
        <v>588</v>
      </c>
      <c r="AS141" s="507">
        <f>SUM(AI141,AF141,AC141,Z141,W141,T141,Q141,N141,K141,H141,AM141)</f>
        <v>0</v>
      </c>
      <c r="AT141" t="s">
        <v>589</v>
      </c>
      <c r="AU141" t="e">
        <f>AS141/BC$38</f>
        <v>#DIV/0!</v>
      </c>
      <c r="AV141"/>
      <c r="AW141"/>
      <c r="AX141"/>
      <c r="AY141" s="557"/>
      <c r="AZ141"/>
      <c r="BA141" s="557"/>
      <c r="BB141"/>
      <c r="BC141" s="557"/>
      <c r="BD141"/>
      <c r="BE141" s="557"/>
      <c r="BF141"/>
      <c r="BG141" s="499" t="s">
        <v>569</v>
      </c>
      <c r="BH141" s="532">
        <f>AL117</f>
        <v>0</v>
      </c>
      <c r="BI141" s="567">
        <f>AL119</f>
        <v>0</v>
      </c>
      <c r="BJ141" s="532">
        <f>AL121</f>
        <v>0</v>
      </c>
      <c r="BK141" s="556">
        <f>AL123</f>
        <v>0</v>
      </c>
      <c r="BL141" s="532">
        <f>AL125</f>
        <v>0</v>
      </c>
    </row>
    <row r="142" spans="1:67" s="450" customFormat="1" ht="8.5" customHeight="1" x14ac:dyDescent="0.35">
      <c r="A142" s="722"/>
      <c r="B142" s="52"/>
      <c r="C142" s="961"/>
      <c r="D142" s="39"/>
      <c r="E142" s="438"/>
      <c r="F142" s="455"/>
      <c r="G142" s="456"/>
      <c r="H142" s="457"/>
      <c r="I142" s="458"/>
      <c r="J142" s="459"/>
      <c r="K142" s="457"/>
      <c r="L142" s="458"/>
      <c r="M142" s="459"/>
      <c r="N142" s="457"/>
      <c r="O142" s="458"/>
      <c r="P142" s="459"/>
      <c r="Q142" s="457"/>
      <c r="R142" s="458"/>
      <c r="S142" s="459"/>
      <c r="T142" s="457"/>
      <c r="U142" s="458"/>
      <c r="V142" s="459"/>
      <c r="W142" s="457"/>
      <c r="X142" s="458"/>
      <c r="Y142" s="459"/>
      <c r="Z142" s="457"/>
      <c r="AA142" s="458"/>
      <c r="AB142" s="459"/>
      <c r="AC142" s="457"/>
      <c r="AD142" s="458"/>
      <c r="AE142" s="459"/>
      <c r="AF142" s="457"/>
      <c r="AG142" s="458"/>
      <c r="AH142" s="459"/>
      <c r="AI142" s="457"/>
      <c r="AJ142" s="458"/>
      <c r="AK142" s="459"/>
      <c r="AL142" s="703"/>
      <c r="AM142" s="457"/>
      <c r="AN142" s="458"/>
      <c r="AO142" s="459"/>
      <c r="AP142" s="459"/>
      <c r="AQ142"/>
      <c r="AR142" t="s">
        <v>590</v>
      </c>
      <c r="AS142" s="507">
        <f>AVERAGE(AI141,AF141,AC141,Z141,W141,T141,Q141,N141,K141,H141,AL141)</f>
        <v>0</v>
      </c>
      <c r="AT142" t="s">
        <v>591</v>
      </c>
      <c r="AU142" s="588" t="e">
        <f>AS142/BC$39</f>
        <v>#DIV/0!</v>
      </c>
      <c r="AV142"/>
      <c r="AW142"/>
      <c r="AX142"/>
      <c r="AY142" s="557"/>
      <c r="AZ142"/>
      <c r="BA142" s="557"/>
      <c r="BB142"/>
      <c r="BC142" s="557"/>
      <c r="BD142"/>
      <c r="BE142" s="557"/>
      <c r="BF142"/>
      <c r="BG142" s="499" t="s">
        <v>570</v>
      </c>
      <c r="BH142" s="704" t="e">
        <f>BH140/$AW$38</f>
        <v>#DIV/0!</v>
      </c>
      <c r="BI142" s="567" t="e">
        <f>BI140/$AY$38</f>
        <v>#DIV/0!</v>
      </c>
      <c r="BJ142" s="704" t="e">
        <f>BJ140/$BA$38</f>
        <v>#DIV/0!</v>
      </c>
      <c r="BK142" s="556" t="e">
        <f>BK140/$BC$38</f>
        <v>#DIV/0!</v>
      </c>
      <c r="BL142" s="499" t="e">
        <f>BL140/$BE$38</f>
        <v>#DIV/0!</v>
      </c>
      <c r="BM142" s="499"/>
      <c r="BN142" s="499"/>
      <c r="BO142" s="499"/>
    </row>
    <row r="143" spans="1:67" ht="15.65" customHeight="1" x14ac:dyDescent="0.35">
      <c r="A143" s="528"/>
      <c r="B143" s="2"/>
      <c r="C143" s="961"/>
      <c r="D143" s="7"/>
      <c r="E143" s="438" t="s">
        <v>388</v>
      </c>
      <c r="F143" s="454">
        <f>$F$38</f>
        <v>0</v>
      </c>
      <c r="G143" s="7"/>
      <c r="H143" s="834"/>
      <c r="I143" s="55"/>
      <c r="J143" s="12" t="str">
        <f>$H$8</f>
        <v>---</v>
      </c>
      <c r="K143" s="834"/>
      <c r="L143" s="55"/>
      <c r="M143" s="12" t="str">
        <f>$H$8</f>
        <v>---</v>
      </c>
      <c r="N143" s="834"/>
      <c r="O143" s="55"/>
      <c r="P143" s="12" t="str">
        <f>$H$8</f>
        <v>---</v>
      </c>
      <c r="Q143" s="834"/>
      <c r="R143" s="55"/>
      <c r="S143" s="12" t="str">
        <f>$H$8</f>
        <v>---</v>
      </c>
      <c r="T143" s="834"/>
      <c r="U143" s="55"/>
      <c r="V143" s="12" t="str">
        <f>$H$8</f>
        <v>---</v>
      </c>
      <c r="W143" s="834"/>
      <c r="X143" s="55"/>
      <c r="Y143" s="12" t="str">
        <f>$H$8</f>
        <v>---</v>
      </c>
      <c r="Z143" s="834"/>
      <c r="AA143" s="55"/>
      <c r="AB143" s="12" t="str">
        <f>$H$8</f>
        <v>---</v>
      </c>
      <c r="AC143" s="834"/>
      <c r="AD143" s="55"/>
      <c r="AE143" s="12" t="str">
        <f>$H$8</f>
        <v>---</v>
      </c>
      <c r="AF143" s="834"/>
      <c r="AG143" s="55"/>
      <c r="AH143" s="12" t="str">
        <f>$H$8</f>
        <v>---</v>
      </c>
      <c r="AI143" s="834"/>
      <c r="AJ143" s="55"/>
      <c r="AK143" s="12" t="str">
        <f>$H$8</f>
        <v>---</v>
      </c>
      <c r="AL143" s="703">
        <f t="shared" ref="AL143" si="13">AM143/$AS$8</f>
        <v>0</v>
      </c>
      <c r="AM143" s="834"/>
      <c r="AN143" s="55"/>
      <c r="AO143" s="12" t="str">
        <f>$H$8</f>
        <v>---</v>
      </c>
      <c r="AP143" s="12"/>
      <c r="AR143" t="s">
        <v>588</v>
      </c>
      <c r="AS143" s="507">
        <f>SUM(AI143,AF143,AC143,Z143,W143,T143,Q143,N143,K143,H143,AM143)</f>
        <v>0</v>
      </c>
      <c r="AT143" t="s">
        <v>589</v>
      </c>
      <c r="AU143" t="e">
        <f>AS143/BE$38</f>
        <v>#DIV/0!</v>
      </c>
      <c r="AV143"/>
      <c r="AW143"/>
      <c r="AX143"/>
      <c r="AY143" s="557"/>
      <c r="AZ143"/>
      <c r="BA143" s="557"/>
      <c r="BB143"/>
      <c r="BC143" s="557"/>
      <c r="BD143"/>
      <c r="BE143" s="557"/>
      <c r="BF143"/>
      <c r="BG143" s="499" t="s">
        <v>571</v>
      </c>
      <c r="BH143" s="532">
        <f>AM135</f>
        <v>0</v>
      </c>
      <c r="BI143" s="567">
        <f>AM137</f>
        <v>0</v>
      </c>
      <c r="BJ143" s="532">
        <f>AM139</f>
        <v>0</v>
      </c>
      <c r="BK143" s="556">
        <f>AM141</f>
        <v>0</v>
      </c>
      <c r="BL143" s="532">
        <f>AM143</f>
        <v>0</v>
      </c>
    </row>
    <row r="144" spans="1:67" s="450" customFormat="1" ht="8.5" customHeight="1" x14ac:dyDescent="0.35">
      <c r="A144" s="722"/>
      <c r="B144" s="52"/>
      <c r="C144" s="961"/>
      <c r="D144" s="39"/>
      <c r="E144" s="438"/>
      <c r="F144" s="455"/>
      <c r="G144" s="456"/>
      <c r="H144" s="457"/>
      <c r="I144" s="458"/>
      <c r="J144" s="459"/>
      <c r="K144" s="457"/>
      <c r="L144" s="458"/>
      <c r="M144" s="459"/>
      <c r="N144" s="457"/>
      <c r="O144" s="458"/>
      <c r="P144" s="459"/>
      <c r="Q144" s="457"/>
      <c r="R144" s="458"/>
      <c r="S144" s="459"/>
      <c r="T144" s="457"/>
      <c r="U144" s="458"/>
      <c r="V144" s="459"/>
      <c r="W144" s="457"/>
      <c r="X144" s="458"/>
      <c r="Y144" s="459"/>
      <c r="Z144" s="457"/>
      <c r="AA144" s="458"/>
      <c r="AB144" s="459"/>
      <c r="AC144" s="457"/>
      <c r="AD144" s="458"/>
      <c r="AE144" s="459"/>
      <c r="AF144" s="457"/>
      <c r="AG144" s="458"/>
      <c r="AH144" s="459"/>
      <c r="AI144" s="457"/>
      <c r="AJ144" s="458"/>
      <c r="AK144" s="459"/>
      <c r="AL144" s="703"/>
      <c r="AM144" s="457"/>
      <c r="AN144" s="458"/>
      <c r="AO144" s="459"/>
      <c r="AP144" s="459"/>
      <c r="AQ144"/>
      <c r="AR144" t="s">
        <v>590</v>
      </c>
      <c r="AS144" s="507">
        <f>AVERAGE(AI143,AF143,AC143,Z143,W143,T143,Q143,N143,K143,H143,AL143)</f>
        <v>0</v>
      </c>
      <c r="AT144" t="s">
        <v>591</v>
      </c>
      <c r="AU144" s="588" t="e">
        <f>AS144/BE$39</f>
        <v>#DIV/0!</v>
      </c>
      <c r="AV144"/>
      <c r="AW144"/>
      <c r="AX144"/>
      <c r="AY144" s="557"/>
      <c r="AZ144"/>
      <c r="BA144" s="557"/>
      <c r="BB144"/>
      <c r="BC144" s="557"/>
      <c r="BD144"/>
      <c r="BE144" s="557"/>
      <c r="BF144"/>
      <c r="BG144" s="499" t="s">
        <v>572</v>
      </c>
      <c r="BH144" s="532">
        <f>AL135</f>
        <v>0</v>
      </c>
      <c r="BI144" s="567">
        <f>AL137</f>
        <v>0</v>
      </c>
      <c r="BJ144" s="532">
        <f>AL139</f>
        <v>0</v>
      </c>
      <c r="BK144" s="556">
        <f>AL141</f>
        <v>0</v>
      </c>
      <c r="BL144" s="532">
        <f>AL143</f>
        <v>0</v>
      </c>
      <c r="BM144" s="499"/>
      <c r="BN144" s="499"/>
      <c r="BO144" s="499"/>
    </row>
    <row r="145" spans="1:64" ht="15.65" customHeight="1" x14ac:dyDescent="0.35">
      <c r="A145" s="528"/>
      <c r="B145" s="2"/>
      <c r="C145" s="961"/>
      <c r="D145" s="7"/>
      <c r="E145" s="510" t="s">
        <v>551</v>
      </c>
      <c r="F145" s="454"/>
      <c r="G145" s="7"/>
      <c r="H145" s="834"/>
      <c r="I145" s="55"/>
      <c r="J145" s="12" t="str">
        <f>$H$8</f>
        <v>---</v>
      </c>
      <c r="K145" s="834"/>
      <c r="L145" s="55"/>
      <c r="M145" s="12" t="str">
        <f>$H$8</f>
        <v>---</v>
      </c>
      <c r="N145" s="834"/>
      <c r="O145" s="55"/>
      <c r="P145" s="12" t="str">
        <f>$H$8</f>
        <v>---</v>
      </c>
      <c r="Q145" s="834"/>
      <c r="R145" s="55"/>
      <c r="S145" s="12" t="str">
        <f>$H$8</f>
        <v>---</v>
      </c>
      <c r="T145" s="834"/>
      <c r="U145" s="55"/>
      <c r="V145" s="12" t="str">
        <f>$H$8</f>
        <v>---</v>
      </c>
      <c r="W145" s="834"/>
      <c r="X145" s="55"/>
      <c r="Y145" s="12" t="str">
        <f>$H$8</f>
        <v>---</v>
      </c>
      <c r="Z145" s="834"/>
      <c r="AA145" s="55"/>
      <c r="AB145" s="12" t="str">
        <f>$H$8</f>
        <v>---</v>
      </c>
      <c r="AC145" s="834"/>
      <c r="AD145" s="55"/>
      <c r="AE145" s="12" t="str">
        <f>$H$8</f>
        <v>---</v>
      </c>
      <c r="AF145" s="834"/>
      <c r="AG145" s="55"/>
      <c r="AH145" s="12" t="str">
        <f>$H$8</f>
        <v>---</v>
      </c>
      <c r="AI145" s="834"/>
      <c r="AJ145" s="55"/>
      <c r="AK145" s="12" t="str">
        <f>$H$8</f>
        <v>---</v>
      </c>
      <c r="AL145" s="703">
        <f t="shared" ref="AL145" si="14">AM145/$AS$8</f>
        <v>0</v>
      </c>
      <c r="AM145" s="834"/>
      <c r="AN145" s="55"/>
      <c r="AO145" s="12" t="str">
        <f>$H$8</f>
        <v>---</v>
      </c>
      <c r="AP145" s="12"/>
      <c r="AR145" t="s">
        <v>588</v>
      </c>
      <c r="AS145" s="507">
        <f>SUM(AI145,AF145,AC145,Z145,W145,T145,Q145,N145,K145,H145,AM145)</f>
        <v>0</v>
      </c>
      <c r="AT145"/>
      <c r="AU145"/>
      <c r="AV145"/>
      <c r="AW145"/>
      <c r="AX145"/>
      <c r="AY145" s="557"/>
      <c r="AZ145"/>
      <c r="BA145" s="557"/>
      <c r="BB145"/>
      <c r="BC145" s="557"/>
      <c r="BD145"/>
      <c r="BE145" s="557"/>
      <c r="BF145"/>
      <c r="BG145" s="499" t="s">
        <v>573</v>
      </c>
      <c r="BH145" s="704" t="e">
        <f>BH143/$AW$38</f>
        <v>#DIV/0!</v>
      </c>
      <c r="BI145" s="567" t="e">
        <f>BI143/$AY$38</f>
        <v>#DIV/0!</v>
      </c>
      <c r="BJ145" s="704" t="e">
        <f>BJ143/$BA$38</f>
        <v>#DIV/0!</v>
      </c>
      <c r="BK145" s="556" t="e">
        <f>BK143/$BC$38</f>
        <v>#DIV/0!</v>
      </c>
      <c r="BL145" s="499" t="e">
        <f>BL143/$BE$38</f>
        <v>#DIV/0!</v>
      </c>
    </row>
    <row r="146" spans="1:64" ht="8.5" customHeight="1" x14ac:dyDescent="0.35">
      <c r="A146" s="528"/>
      <c r="B146" s="2"/>
      <c r="C146" s="961"/>
      <c r="D146" s="4"/>
      <c r="E146" s="4"/>
      <c r="F146" s="4"/>
      <c r="G146" s="4"/>
      <c r="H146" s="354"/>
      <c r="I146" s="68"/>
      <c r="J146" s="69"/>
      <c r="K146" s="354"/>
      <c r="L146" s="68"/>
      <c r="M146" s="12"/>
      <c r="N146" s="354"/>
      <c r="O146" s="68"/>
      <c r="P146" s="12"/>
      <c r="Q146" s="354"/>
      <c r="R146" s="68"/>
      <c r="S146" s="69"/>
      <c r="T146" s="354"/>
      <c r="U146" s="68"/>
      <c r="V146" s="12"/>
      <c r="W146" s="354"/>
      <c r="X146" s="68"/>
      <c r="Y146" s="12"/>
      <c r="Z146" s="354"/>
      <c r="AA146" s="68"/>
      <c r="AB146" s="69"/>
      <c r="AC146" s="354"/>
      <c r="AD146" s="68"/>
      <c r="AE146" s="12"/>
      <c r="AF146" s="354"/>
      <c r="AG146" s="68"/>
      <c r="AH146" s="12"/>
      <c r="AI146" s="354"/>
      <c r="AJ146" s="68"/>
      <c r="AK146" s="12"/>
      <c r="AL146" s="703"/>
      <c r="AM146" s="354"/>
      <c r="AN146" s="68"/>
      <c r="AO146" s="12"/>
      <c r="AP146" s="12"/>
      <c r="AR146" t="s">
        <v>590</v>
      </c>
      <c r="AS146" s="507">
        <f>AVERAGE(AI145,AF145,AC145,Z145,W145,T145,Q145,N145,K145,H145,AL145)</f>
        <v>0</v>
      </c>
      <c r="AT146"/>
      <c r="AU146"/>
      <c r="AV146"/>
      <c r="AW146"/>
      <c r="AX146"/>
      <c r="AY146" s="557"/>
      <c r="AZ146"/>
      <c r="BA146" s="557"/>
      <c r="BB146"/>
      <c r="BC146" s="557"/>
      <c r="BD146"/>
      <c r="BE146" s="557"/>
      <c r="BF146"/>
      <c r="BG146" s="499" t="s">
        <v>574</v>
      </c>
      <c r="BH146" s="532">
        <f>$AM$151</f>
        <v>0</v>
      </c>
      <c r="BI146" s="532">
        <f>$AM$151</f>
        <v>0</v>
      </c>
      <c r="BJ146" s="532">
        <f>$AM$151</f>
        <v>0</v>
      </c>
      <c r="BK146" s="532">
        <f>$AM$151</f>
        <v>0</v>
      </c>
      <c r="BL146" s="532">
        <f>$AM$151</f>
        <v>0</v>
      </c>
    </row>
    <row r="147" spans="1:64" ht="105" customHeight="1" x14ac:dyDescent="0.35">
      <c r="A147" s="528"/>
      <c r="B147" s="2"/>
      <c r="C147" s="961"/>
      <c r="D147" s="2"/>
      <c r="E147" s="37" t="s">
        <v>504</v>
      </c>
      <c r="F147" s="2"/>
      <c r="G147" s="2"/>
      <c r="H147" s="655"/>
      <c r="I147" s="54"/>
      <c r="J147" s="11"/>
      <c r="K147" s="655"/>
      <c r="L147" s="54"/>
      <c r="M147" s="11"/>
      <c r="N147" s="655"/>
      <c r="O147" s="54"/>
      <c r="P147" s="11"/>
      <c r="Q147" s="655"/>
      <c r="R147" s="54"/>
      <c r="S147" s="11"/>
      <c r="T147" s="655"/>
      <c r="U147" s="54"/>
      <c r="V147" s="11"/>
      <c r="W147" s="655"/>
      <c r="X147" s="54"/>
      <c r="Y147" s="11"/>
      <c r="Z147" s="655"/>
      <c r="AA147" s="54"/>
      <c r="AB147" s="11"/>
      <c r="AC147" s="655"/>
      <c r="AD147" s="54"/>
      <c r="AE147" s="11"/>
      <c r="AF147" s="655"/>
      <c r="AG147" s="54"/>
      <c r="AH147" s="11"/>
      <c r="AI147" s="655"/>
      <c r="AJ147" s="54"/>
      <c r="AK147" s="11"/>
      <c r="AL147" s="11"/>
      <c r="AM147" s="655"/>
      <c r="AN147" s="54"/>
      <c r="AO147" s="11"/>
      <c r="AP147" s="11"/>
      <c r="AR147"/>
      <c r="AS147"/>
      <c r="AT147"/>
      <c r="AU147"/>
      <c r="AV147"/>
      <c r="AW147"/>
      <c r="AX147"/>
      <c r="AY147" s="557"/>
      <c r="AZ147"/>
      <c r="BA147" s="557"/>
      <c r="BB147"/>
      <c r="BC147" s="557"/>
      <c r="BD147"/>
      <c r="BE147" s="557"/>
      <c r="BF147"/>
      <c r="BG147" s="499" t="s">
        <v>575</v>
      </c>
      <c r="BH147" s="532">
        <f>$AL$151</f>
        <v>0</v>
      </c>
      <c r="BI147" s="532">
        <f>$AL$151</f>
        <v>0</v>
      </c>
      <c r="BJ147" s="532">
        <f>$AL$151</f>
        <v>0</v>
      </c>
      <c r="BK147" s="532">
        <f>$AL$151</f>
        <v>0</v>
      </c>
      <c r="BL147" s="532">
        <f>$AL$151</f>
        <v>0</v>
      </c>
    </row>
    <row r="148" spans="1:64" ht="15.65" customHeight="1" x14ac:dyDescent="0.35">
      <c r="A148" s="528"/>
      <c r="B148" s="2"/>
      <c r="C148" s="17"/>
      <c r="D148" s="2"/>
      <c r="E148" s="2"/>
      <c r="F148" s="2"/>
      <c r="G148" s="2"/>
      <c r="H148" s="8"/>
      <c r="I148" s="8"/>
      <c r="J148" s="11"/>
      <c r="K148" s="8"/>
      <c r="L148" s="8"/>
      <c r="M148" s="11"/>
      <c r="N148" s="8"/>
      <c r="O148" s="8"/>
      <c r="P148" s="11"/>
      <c r="Q148" s="8"/>
      <c r="R148" s="8"/>
      <c r="S148" s="11"/>
      <c r="T148" s="8"/>
      <c r="U148" s="8"/>
      <c r="V148" s="11"/>
      <c r="W148" s="8"/>
      <c r="X148" s="8"/>
      <c r="Y148" s="11"/>
      <c r="Z148" s="8"/>
      <c r="AA148" s="8"/>
      <c r="AB148" s="11"/>
      <c r="AC148" s="8"/>
      <c r="AD148" s="8"/>
      <c r="AE148" s="11"/>
      <c r="AF148" s="8"/>
      <c r="AG148" s="8"/>
      <c r="AH148" s="11"/>
      <c r="AI148" s="8"/>
      <c r="AJ148" s="8"/>
      <c r="AK148" s="11"/>
      <c r="AL148" s="11"/>
      <c r="AM148" s="11"/>
      <c r="AN148" s="11"/>
      <c r="AO148" s="11"/>
      <c r="AP148" s="11"/>
      <c r="AR148"/>
      <c r="AS148"/>
      <c r="AT148"/>
      <c r="AU148"/>
      <c r="AV148"/>
      <c r="AW148"/>
      <c r="AX148"/>
      <c r="AY148" s="557"/>
      <c r="AZ148"/>
      <c r="BA148" s="557"/>
      <c r="BB148"/>
      <c r="BC148" s="557"/>
      <c r="BD148"/>
      <c r="BE148" s="557"/>
      <c r="BF148"/>
      <c r="BG148" s="499" t="s">
        <v>576</v>
      </c>
      <c r="BH148" s="532">
        <f>$AM$158</f>
        <v>0</v>
      </c>
      <c r="BI148" s="532">
        <f>$AM$158</f>
        <v>0</v>
      </c>
      <c r="BJ148" s="532">
        <f>$AM$158</f>
        <v>0</v>
      </c>
      <c r="BK148" s="532">
        <f>$AM$158</f>
        <v>0</v>
      </c>
      <c r="BL148" s="532">
        <f>$AM$158</f>
        <v>0</v>
      </c>
    </row>
    <row r="149" spans="1:64" ht="8.25" customHeight="1" x14ac:dyDescent="0.35">
      <c r="A149" s="716"/>
      <c r="B149" s="6"/>
      <c r="C149" s="38"/>
      <c r="D149" s="6"/>
      <c r="E149" s="6"/>
      <c r="F149" s="6"/>
      <c r="G149" s="6"/>
      <c r="H149" s="18"/>
      <c r="I149" s="18"/>
      <c r="J149" s="9"/>
      <c r="K149" s="18"/>
      <c r="L149" s="18"/>
      <c r="M149" s="9"/>
      <c r="N149" s="18"/>
      <c r="O149" s="18"/>
      <c r="P149" s="9"/>
      <c r="Q149" s="18"/>
      <c r="R149" s="18"/>
      <c r="S149" s="9"/>
      <c r="T149" s="18"/>
      <c r="U149" s="18"/>
      <c r="V149" s="9"/>
      <c r="W149" s="18"/>
      <c r="X149" s="18"/>
      <c r="Y149" s="9"/>
      <c r="Z149" s="18"/>
      <c r="AA149" s="18"/>
      <c r="AB149" s="9"/>
      <c r="AC149" s="18"/>
      <c r="AD149" s="18"/>
      <c r="AE149" s="9"/>
      <c r="AF149" s="18"/>
      <c r="AG149" s="18"/>
      <c r="AH149" s="9"/>
      <c r="AI149" s="18"/>
      <c r="AJ149" s="18"/>
      <c r="AK149" s="9"/>
      <c r="AL149" s="9"/>
      <c r="AM149" s="9"/>
      <c r="AN149" s="9"/>
      <c r="AO149" s="9"/>
      <c r="AP149" s="9"/>
      <c r="AR149"/>
      <c r="AS149"/>
      <c r="AT149"/>
      <c r="AU149"/>
      <c r="AV149"/>
      <c r="AW149"/>
      <c r="AX149"/>
      <c r="AY149" s="557"/>
      <c r="AZ149"/>
      <c r="BA149" s="557"/>
      <c r="BB149"/>
      <c r="BC149" s="557"/>
      <c r="BD149"/>
      <c r="BE149" s="557"/>
      <c r="BF149"/>
      <c r="BG149" s="499" t="s">
        <v>577</v>
      </c>
      <c r="BH149" s="532">
        <f>$AL$158</f>
        <v>0</v>
      </c>
      <c r="BI149" s="532">
        <f>$AL$158</f>
        <v>0</v>
      </c>
      <c r="BJ149" s="532">
        <f>$AL$158</f>
        <v>0</v>
      </c>
      <c r="BK149" s="532">
        <f>$AL$158</f>
        <v>0</v>
      </c>
      <c r="BL149" s="532">
        <f>$AL$158</f>
        <v>0</v>
      </c>
    </row>
    <row r="150" spans="1:64" ht="15.65" customHeight="1" x14ac:dyDescent="0.35">
      <c r="A150" s="720"/>
      <c r="B150" s="4"/>
      <c r="C150" s="37"/>
      <c r="D150" s="37"/>
      <c r="E150" s="4"/>
      <c r="F150" s="4"/>
      <c r="G150" s="4"/>
      <c r="H150" s="8"/>
      <c r="I150" s="8"/>
      <c r="J150" s="11"/>
      <c r="K150" s="8"/>
      <c r="L150" s="8"/>
      <c r="M150" s="12"/>
      <c r="N150" s="8"/>
      <c r="O150" s="8"/>
      <c r="P150" s="12"/>
      <c r="Q150" s="8"/>
      <c r="R150" s="8"/>
      <c r="S150" s="11"/>
      <c r="T150" s="8"/>
      <c r="U150" s="8"/>
      <c r="V150" s="12"/>
      <c r="W150" s="8"/>
      <c r="X150" s="8"/>
      <c r="Y150" s="12"/>
      <c r="Z150" s="8"/>
      <c r="AA150" s="8"/>
      <c r="AB150" s="11"/>
      <c r="AC150" s="8"/>
      <c r="AD150" s="8"/>
      <c r="AE150" s="12"/>
      <c r="AF150" s="8"/>
      <c r="AG150" s="8"/>
      <c r="AH150" s="12"/>
      <c r="AI150" s="8"/>
      <c r="AJ150" s="8"/>
      <c r="AK150" s="12"/>
      <c r="AL150" s="12"/>
      <c r="AM150" s="12"/>
      <c r="AN150" s="12"/>
      <c r="AO150" s="12"/>
      <c r="AP150" s="12"/>
      <c r="AR150"/>
      <c r="AS150"/>
      <c r="AT150"/>
      <c r="AU150"/>
      <c r="AV150"/>
      <c r="AW150"/>
      <c r="AX150"/>
      <c r="AY150" s="557"/>
      <c r="AZ150"/>
      <c r="BA150" s="557"/>
      <c r="BB150"/>
      <c r="BC150" s="557"/>
      <c r="BD150"/>
      <c r="BE150" s="557"/>
      <c r="BF150"/>
    </row>
    <row r="151" spans="1:64" ht="15.75" customHeight="1" x14ac:dyDescent="0.35">
      <c r="A151" s="724" t="s">
        <v>26</v>
      </c>
      <c r="B151" s="478"/>
      <c r="C151" s="35" t="s">
        <v>548</v>
      </c>
      <c r="D151" s="39"/>
      <c r="E151" s="70" t="s">
        <v>380</v>
      </c>
      <c r="F151" s="2"/>
      <c r="G151" s="7"/>
      <c r="H151" s="357"/>
      <c r="I151" s="53"/>
      <c r="J151" s="12" t="str">
        <f>$H$8</f>
        <v>---</v>
      </c>
      <c r="K151" s="357"/>
      <c r="L151" s="53"/>
      <c r="M151" s="12" t="str">
        <f>$H$8</f>
        <v>---</v>
      </c>
      <c r="N151" s="357"/>
      <c r="O151" s="53"/>
      <c r="P151" s="12" t="str">
        <f>$H$8</f>
        <v>---</v>
      </c>
      <c r="Q151" s="357"/>
      <c r="R151" s="53"/>
      <c r="S151" s="12" t="str">
        <f>$H$8</f>
        <v>---</v>
      </c>
      <c r="T151" s="357"/>
      <c r="U151" s="53"/>
      <c r="V151" s="12" t="str">
        <f>$H$8</f>
        <v>---</v>
      </c>
      <c r="W151" s="357"/>
      <c r="X151" s="53"/>
      <c r="Y151" s="12" t="str">
        <f>$H$8</f>
        <v>---</v>
      </c>
      <c r="Z151" s="357"/>
      <c r="AA151" s="53"/>
      <c r="AB151" s="12" t="str">
        <f>$H$8</f>
        <v>---</v>
      </c>
      <c r="AC151" s="357"/>
      <c r="AD151" s="53"/>
      <c r="AE151" s="12" t="str">
        <f>$H$8</f>
        <v>---</v>
      </c>
      <c r="AF151" s="357"/>
      <c r="AG151" s="53"/>
      <c r="AH151" s="12" t="str">
        <f>$H$8</f>
        <v>---</v>
      </c>
      <c r="AI151" s="357"/>
      <c r="AJ151" s="53"/>
      <c r="AK151" s="12" t="str">
        <f>$H$8</f>
        <v>---</v>
      </c>
      <c r="AL151" s="703">
        <f t="shared" ref="AL151" si="15">AM151/$AS$8</f>
        <v>0</v>
      </c>
      <c r="AM151" s="357"/>
      <c r="AN151" s="53"/>
      <c r="AO151" s="12" t="str">
        <f>$H$8</f>
        <v>---</v>
      </c>
      <c r="AP151" s="12"/>
      <c r="AR151" t="s">
        <v>412</v>
      </c>
      <c r="AS151" s="507">
        <f>SUM(AI151,AF151,AC151,Z151,W151,T151,Q151,N151,K151,H151,AM151)</f>
        <v>0</v>
      </c>
      <c r="AT151"/>
      <c r="AU151"/>
      <c r="AV151"/>
      <c r="AW151"/>
      <c r="AX151"/>
      <c r="AY151" s="557"/>
      <c r="AZ151"/>
      <c r="BA151" s="557"/>
      <c r="BB151"/>
      <c r="BC151" s="557"/>
      <c r="BD151"/>
      <c r="BE151" s="557"/>
      <c r="BF151"/>
    </row>
    <row r="152" spans="1:64" ht="8.5" customHeight="1" x14ac:dyDescent="0.35">
      <c r="A152" s="528"/>
      <c r="B152" s="2"/>
      <c r="C152" s="963" t="s">
        <v>593</v>
      </c>
      <c r="D152" s="37"/>
      <c r="E152" s="37"/>
      <c r="F152" s="4"/>
      <c r="G152" s="4"/>
      <c r="H152" s="8"/>
      <c r="I152" s="14"/>
      <c r="J152" s="12"/>
      <c r="K152" s="8"/>
      <c r="L152" s="14"/>
      <c r="M152" s="12"/>
      <c r="N152" s="8"/>
      <c r="O152" s="14"/>
      <c r="P152" s="12"/>
      <c r="Q152" s="8"/>
      <c r="R152" s="14"/>
      <c r="S152" s="12"/>
      <c r="T152" s="8"/>
      <c r="U152" s="14"/>
      <c r="V152" s="12"/>
      <c r="W152" s="8"/>
      <c r="X152" s="14"/>
      <c r="Y152" s="12"/>
      <c r="Z152" s="8"/>
      <c r="AA152" s="14"/>
      <c r="AB152" s="12"/>
      <c r="AC152" s="8"/>
      <c r="AD152" s="14"/>
      <c r="AE152" s="12"/>
      <c r="AF152" s="8"/>
      <c r="AG152" s="14"/>
      <c r="AH152" s="12"/>
      <c r="AI152" s="8"/>
      <c r="AJ152" s="14"/>
      <c r="AK152" s="12"/>
      <c r="AL152" s="12"/>
      <c r="AM152" s="8"/>
      <c r="AN152" s="14"/>
      <c r="AO152" s="12"/>
      <c r="AP152" s="12"/>
      <c r="AR152" t="s">
        <v>594</v>
      </c>
      <c r="AS152" s="507">
        <f>AVERAGE(AI151,AF151,AC151,Z151,W151,T151,Q151,N151,K151,H151,AL151)</f>
        <v>0</v>
      </c>
      <c r="AT152"/>
      <c r="AU152"/>
      <c r="AV152"/>
      <c r="AW152"/>
      <c r="AX152"/>
      <c r="AY152" s="557"/>
      <c r="AZ152"/>
      <c r="BA152" s="557"/>
      <c r="BB152"/>
      <c r="BC152" s="557"/>
      <c r="BD152"/>
      <c r="BE152" s="557"/>
      <c r="BF152"/>
    </row>
    <row r="153" spans="1:64" ht="15.75" customHeight="1" x14ac:dyDescent="0.35">
      <c r="A153" s="528"/>
      <c r="B153" s="2"/>
      <c r="C153" s="963"/>
      <c r="D153" s="36"/>
      <c r="E153" s="37" t="s">
        <v>504</v>
      </c>
      <c r="F153" s="2"/>
      <c r="G153" s="2"/>
      <c r="H153" s="964"/>
      <c r="I153" s="54"/>
      <c r="J153" s="11"/>
      <c r="K153" s="964"/>
      <c r="L153" s="54"/>
      <c r="M153" s="11"/>
      <c r="N153" s="964"/>
      <c r="O153" s="54"/>
      <c r="P153" s="11"/>
      <c r="Q153" s="964"/>
      <c r="R153" s="54"/>
      <c r="S153" s="11"/>
      <c r="T153" s="964"/>
      <c r="U153" s="54"/>
      <c r="V153" s="11"/>
      <c r="W153" s="964"/>
      <c r="X153" s="54"/>
      <c r="Y153" s="11"/>
      <c r="Z153" s="964"/>
      <c r="AA153" s="54"/>
      <c r="AB153" s="11"/>
      <c r="AC153" s="964"/>
      <c r="AD153" s="54"/>
      <c r="AE153" s="11"/>
      <c r="AF153" s="964"/>
      <c r="AG153" s="54"/>
      <c r="AH153" s="11"/>
      <c r="AI153" s="964"/>
      <c r="AJ153" s="54"/>
      <c r="AK153" s="11"/>
      <c r="AL153" s="11"/>
      <c r="AM153" s="964"/>
      <c r="AN153" s="54"/>
      <c r="AO153" s="11"/>
      <c r="AP153" s="11"/>
      <c r="AR153"/>
      <c r="AS153"/>
      <c r="AT153"/>
      <c r="AU153"/>
      <c r="AV153"/>
      <c r="AW153"/>
      <c r="AX153"/>
      <c r="AY153" s="557"/>
      <c r="AZ153"/>
      <c r="BA153" s="557"/>
      <c r="BB153"/>
      <c r="BC153" s="557"/>
      <c r="BD153"/>
      <c r="BE153" s="557"/>
      <c r="BF153"/>
    </row>
    <row r="154" spans="1:64" ht="105.65" customHeight="1" x14ac:dyDescent="0.35">
      <c r="A154" s="528"/>
      <c r="B154" s="2"/>
      <c r="C154" s="963"/>
      <c r="D154" s="36"/>
      <c r="E154" s="37"/>
      <c r="F154" s="2"/>
      <c r="G154" s="2"/>
      <c r="H154" s="965"/>
      <c r="I154" s="54"/>
      <c r="J154" s="11"/>
      <c r="K154" s="965"/>
      <c r="L154" s="54"/>
      <c r="M154" s="11"/>
      <c r="N154" s="965"/>
      <c r="O154" s="54"/>
      <c r="P154" s="11"/>
      <c r="Q154" s="965"/>
      <c r="R154" s="54"/>
      <c r="S154" s="11"/>
      <c r="T154" s="965"/>
      <c r="U154" s="54"/>
      <c r="V154" s="11"/>
      <c r="W154" s="965"/>
      <c r="X154" s="54"/>
      <c r="Y154" s="11"/>
      <c r="Z154" s="965"/>
      <c r="AA154" s="54"/>
      <c r="AB154" s="11"/>
      <c r="AC154" s="965"/>
      <c r="AD154" s="54"/>
      <c r="AE154" s="11"/>
      <c r="AF154" s="965"/>
      <c r="AG154" s="54"/>
      <c r="AH154" s="11"/>
      <c r="AI154" s="965"/>
      <c r="AJ154" s="54"/>
      <c r="AK154" s="11"/>
      <c r="AL154" s="11"/>
      <c r="AM154" s="965"/>
      <c r="AN154" s="54"/>
      <c r="AO154" s="11"/>
      <c r="AP154" s="11"/>
      <c r="AR154"/>
      <c r="AS154"/>
      <c r="AT154"/>
      <c r="AU154"/>
      <c r="AV154"/>
      <c r="AW154"/>
      <c r="AX154"/>
      <c r="AY154" s="557"/>
      <c r="AZ154"/>
      <c r="BA154" s="557"/>
      <c r="BB154"/>
      <c r="BC154" s="557"/>
      <c r="BD154"/>
      <c r="BE154" s="557"/>
      <c r="BF154"/>
    </row>
    <row r="155" spans="1:64" ht="15.75" customHeight="1" x14ac:dyDescent="0.35">
      <c r="A155" s="528"/>
      <c r="B155" s="2"/>
      <c r="C155" s="42"/>
      <c r="D155" s="36"/>
      <c r="E155" s="2"/>
      <c r="F155" s="56"/>
      <c r="G155" s="2"/>
      <c r="H155" s="2"/>
      <c r="I155" s="2"/>
      <c r="J155" s="11"/>
      <c r="K155" s="2"/>
      <c r="L155" s="2"/>
      <c r="M155" s="67"/>
      <c r="P155" s="67"/>
      <c r="Q155" s="2"/>
      <c r="R155" s="2"/>
      <c r="S155" s="11"/>
      <c r="T155" s="2"/>
      <c r="U155" s="2"/>
      <c r="V155" s="67"/>
      <c r="W155" s="2"/>
      <c r="X155" s="2"/>
      <c r="Y155" s="67"/>
      <c r="Z155" s="2"/>
      <c r="AA155" s="2"/>
      <c r="AB155" s="11"/>
      <c r="AC155" s="2"/>
      <c r="AD155" s="2"/>
      <c r="AE155" s="67"/>
      <c r="AF155" s="2"/>
      <c r="AG155" s="2"/>
      <c r="AH155" s="67"/>
      <c r="AI155" s="2"/>
      <c r="AJ155" s="2"/>
      <c r="AK155" s="67"/>
      <c r="AL155" s="67"/>
      <c r="AM155" s="67"/>
      <c r="AN155" s="67"/>
      <c r="AO155" s="67"/>
      <c r="AP155" s="67"/>
      <c r="AR155"/>
      <c r="AS155"/>
      <c r="AT155"/>
      <c r="AU155"/>
      <c r="AV155"/>
      <c r="AW155"/>
      <c r="AX155"/>
      <c r="AY155" s="557"/>
      <c r="AZ155"/>
      <c r="BA155" s="557"/>
      <c r="BB155"/>
      <c r="BC155" s="557"/>
      <c r="BD155"/>
      <c r="BE155" s="557"/>
      <c r="BF155"/>
    </row>
    <row r="156" spans="1:64" ht="8.25" customHeight="1" x14ac:dyDescent="0.35">
      <c r="A156" s="716"/>
      <c r="B156" s="6"/>
      <c r="C156" s="38"/>
      <c r="D156" s="29"/>
      <c r="E156" s="6"/>
      <c r="F156" s="49"/>
      <c r="G156" s="6"/>
      <c r="H156" s="6"/>
      <c r="I156" s="6"/>
      <c r="J156" s="9"/>
      <c r="K156" s="6"/>
      <c r="L156" s="6"/>
      <c r="M156" s="10"/>
      <c r="N156" s="6"/>
      <c r="O156" s="6"/>
      <c r="P156" s="10"/>
      <c r="Q156" s="6"/>
      <c r="R156" s="6"/>
      <c r="S156" s="9"/>
      <c r="T156" s="6"/>
      <c r="U156" s="6"/>
      <c r="V156" s="10"/>
      <c r="W156" s="6"/>
      <c r="X156" s="6"/>
      <c r="Y156" s="10"/>
      <c r="Z156" s="6"/>
      <c r="AA156" s="6"/>
      <c r="AB156" s="9"/>
      <c r="AC156" s="6"/>
      <c r="AD156" s="6"/>
      <c r="AE156" s="10"/>
      <c r="AF156" s="6"/>
      <c r="AG156" s="6"/>
      <c r="AH156" s="10"/>
      <c r="AI156" s="6"/>
      <c r="AJ156" s="6"/>
      <c r="AK156" s="10"/>
      <c r="AL156" s="10"/>
      <c r="AM156" s="10"/>
      <c r="AN156" s="10"/>
      <c r="AO156" s="10"/>
      <c r="AP156" s="10"/>
      <c r="AR156"/>
      <c r="AS156"/>
      <c r="AT156"/>
      <c r="AU156"/>
      <c r="AV156"/>
      <c r="AW156"/>
      <c r="AX156"/>
      <c r="AY156" s="557"/>
      <c r="AZ156"/>
      <c r="BA156" s="557"/>
      <c r="BB156"/>
      <c r="BC156" s="557"/>
      <c r="BD156"/>
      <c r="BE156" s="557"/>
      <c r="BF156"/>
    </row>
    <row r="157" spans="1:64" ht="15.75" customHeight="1" x14ac:dyDescent="0.35">
      <c r="A157" s="720"/>
      <c r="B157" s="4"/>
      <c r="C157" s="37"/>
      <c r="D157" s="37"/>
      <c r="E157" s="4"/>
      <c r="F157" s="4"/>
      <c r="G157" s="4"/>
      <c r="H157" s="8"/>
      <c r="I157" s="8"/>
      <c r="J157" s="11"/>
      <c r="K157" s="8"/>
      <c r="L157" s="8"/>
      <c r="M157" s="12"/>
      <c r="N157" s="8"/>
      <c r="O157" s="8"/>
      <c r="P157" s="12"/>
      <c r="Q157" s="8"/>
      <c r="R157" s="8"/>
      <c r="S157" s="11"/>
      <c r="T157" s="8"/>
      <c r="U157" s="8"/>
      <c r="V157" s="12"/>
      <c r="W157" s="8"/>
      <c r="X157" s="8"/>
      <c r="Y157" s="12"/>
      <c r="Z157" s="8"/>
      <c r="AA157" s="8"/>
      <c r="AB157" s="11"/>
      <c r="AC157" s="8"/>
      <c r="AD157" s="8"/>
      <c r="AE157" s="12"/>
      <c r="AF157" s="8"/>
      <c r="AG157" s="8"/>
      <c r="AH157" s="12"/>
      <c r="AI157" s="8"/>
      <c r="AJ157" s="8"/>
      <c r="AK157" s="12"/>
      <c r="AL157" s="12"/>
      <c r="AM157" s="12"/>
      <c r="AN157" s="12"/>
      <c r="AO157" s="12"/>
      <c r="AP157" s="12"/>
      <c r="AR157"/>
      <c r="AS157"/>
      <c r="AT157"/>
      <c r="AU157"/>
      <c r="AV157"/>
      <c r="AW157"/>
      <c r="AX157"/>
      <c r="AY157" s="557"/>
      <c r="AZ157"/>
      <c r="BA157" s="557"/>
      <c r="BB157"/>
      <c r="BC157" s="557"/>
      <c r="BD157"/>
      <c r="BE157" s="557"/>
      <c r="BF157"/>
    </row>
    <row r="158" spans="1:64" ht="15.75" customHeight="1" x14ac:dyDescent="0.35">
      <c r="A158" s="724" t="s">
        <v>29</v>
      </c>
      <c r="B158" s="478"/>
      <c r="C158" s="962" t="s">
        <v>595</v>
      </c>
      <c r="D158" s="36"/>
      <c r="E158" s="70" t="s">
        <v>380</v>
      </c>
      <c r="F158" s="2"/>
      <c r="G158" s="2"/>
      <c r="H158" s="357"/>
      <c r="I158" s="53"/>
      <c r="J158" s="12" t="str">
        <f>$H$8</f>
        <v>---</v>
      </c>
      <c r="K158" s="357"/>
      <c r="L158" s="53"/>
      <c r="M158" s="12" t="str">
        <f>$H$8</f>
        <v>---</v>
      </c>
      <c r="N158" s="357"/>
      <c r="O158" s="53"/>
      <c r="P158" s="12" t="str">
        <f>$H$8</f>
        <v>---</v>
      </c>
      <c r="Q158" s="357"/>
      <c r="R158" s="53"/>
      <c r="S158" s="12" t="str">
        <f>$H$8</f>
        <v>---</v>
      </c>
      <c r="T158" s="357"/>
      <c r="U158" s="53"/>
      <c r="V158" s="12" t="str">
        <f>$H$8</f>
        <v>---</v>
      </c>
      <c r="W158" s="357"/>
      <c r="X158" s="53"/>
      <c r="Y158" s="12" t="str">
        <f>$H$8</f>
        <v>---</v>
      </c>
      <c r="Z158" s="357"/>
      <c r="AA158" s="53"/>
      <c r="AB158" s="12" t="str">
        <f>$H$8</f>
        <v>---</v>
      </c>
      <c r="AC158" s="357"/>
      <c r="AD158" s="53"/>
      <c r="AE158" s="12" t="str">
        <f>$H$8</f>
        <v>---</v>
      </c>
      <c r="AF158" s="357"/>
      <c r="AG158" s="53"/>
      <c r="AH158" s="12" t="str">
        <f>$H$8</f>
        <v>---</v>
      </c>
      <c r="AI158" s="357"/>
      <c r="AJ158" s="53"/>
      <c r="AK158" s="12" t="str">
        <f>$H$8</f>
        <v>---</v>
      </c>
      <c r="AL158" s="703">
        <f t="shared" ref="AL158" si="16">AM158/$AS$8</f>
        <v>0</v>
      </c>
      <c r="AM158" s="357"/>
      <c r="AN158" s="53"/>
      <c r="AO158" s="12" t="str">
        <f>$H$8</f>
        <v>---</v>
      </c>
      <c r="AP158" s="12"/>
      <c r="AR158" t="s">
        <v>596</v>
      </c>
      <c r="AS158" s="507">
        <f>SUM(AI158,AF158,AC158,Z158,W158,T158,Q158,N158,K158,H158,AM158)</f>
        <v>0</v>
      </c>
      <c r="AT158"/>
      <c r="AU158"/>
      <c r="AV158"/>
      <c r="AW158"/>
      <c r="AX158"/>
      <c r="AY158" s="557"/>
      <c r="AZ158"/>
      <c r="BA158" s="557"/>
      <c r="BB158"/>
      <c r="BC158" s="557"/>
      <c r="BD158"/>
      <c r="BE158" s="557"/>
      <c r="BF158"/>
    </row>
    <row r="159" spans="1:64" ht="14.15" customHeight="1" x14ac:dyDescent="0.35">
      <c r="A159" s="528"/>
      <c r="B159" s="2"/>
      <c r="C159" s="962"/>
      <c r="D159" s="36"/>
      <c r="E159" s="37"/>
      <c r="F159" s="2"/>
      <c r="G159" s="2"/>
      <c r="H159" s="8"/>
      <c r="I159" s="14"/>
      <c r="J159" s="12"/>
      <c r="K159" s="8"/>
      <c r="L159" s="14"/>
      <c r="M159" s="12"/>
      <c r="N159" s="8"/>
      <c r="O159" s="14"/>
      <c r="P159" s="12"/>
      <c r="Q159" s="8"/>
      <c r="R159" s="14"/>
      <c r="S159" s="12"/>
      <c r="T159" s="8"/>
      <c r="U159" s="14"/>
      <c r="V159" s="12"/>
      <c r="W159" s="8"/>
      <c r="X159" s="14"/>
      <c r="Y159" s="12"/>
      <c r="Z159" s="8"/>
      <c r="AA159" s="14"/>
      <c r="AB159" s="12"/>
      <c r="AC159" s="8"/>
      <c r="AD159" s="14"/>
      <c r="AE159" s="12"/>
      <c r="AF159" s="8"/>
      <c r="AG159" s="14"/>
      <c r="AH159" s="12"/>
      <c r="AI159" s="8"/>
      <c r="AJ159" s="14"/>
      <c r="AK159" s="12"/>
      <c r="AL159" s="12"/>
      <c r="AM159" s="8"/>
      <c r="AN159" s="14"/>
      <c r="AO159" s="12"/>
      <c r="AP159" s="12"/>
      <c r="AR159" t="s">
        <v>597</v>
      </c>
      <c r="AS159" s="507">
        <f>AVERAGE(AI158,AF158,AC158,Z158,W158,T158,Q158,N158,K158,H158,AL158)</f>
        <v>0</v>
      </c>
      <c r="AT159"/>
      <c r="AU159"/>
      <c r="AV159"/>
      <c r="AW159"/>
      <c r="AX159"/>
      <c r="AY159" s="557"/>
      <c r="AZ159"/>
      <c r="BA159" s="557"/>
      <c r="BB159"/>
      <c r="BC159" s="557"/>
      <c r="BD159"/>
      <c r="BE159" s="557"/>
      <c r="BF159"/>
    </row>
    <row r="160" spans="1:64" ht="105" customHeight="1" x14ac:dyDescent="0.35">
      <c r="A160" s="528"/>
      <c r="B160" s="2"/>
      <c r="C160" s="512" t="s">
        <v>598</v>
      </c>
      <c r="D160" s="36"/>
      <c r="E160" s="37" t="s">
        <v>504</v>
      </c>
      <c r="F160" s="2"/>
      <c r="G160" s="2"/>
      <c r="H160" s="655"/>
      <c r="I160" s="54"/>
      <c r="J160" s="11"/>
      <c r="K160" s="655"/>
      <c r="L160" s="54"/>
      <c r="M160" s="11"/>
      <c r="N160" s="655"/>
      <c r="O160" s="54"/>
      <c r="P160" s="11"/>
      <c r="Q160" s="655"/>
      <c r="R160" s="54"/>
      <c r="S160" s="11"/>
      <c r="T160" s="655"/>
      <c r="U160" s="54"/>
      <c r="V160" s="11"/>
      <c r="W160" s="655"/>
      <c r="X160" s="54"/>
      <c r="Y160" s="11"/>
      <c r="Z160" s="655"/>
      <c r="AA160" s="54"/>
      <c r="AB160" s="11"/>
      <c r="AC160" s="655"/>
      <c r="AD160" s="54"/>
      <c r="AE160" s="11"/>
      <c r="AF160" s="655"/>
      <c r="AG160" s="54"/>
      <c r="AH160" s="11"/>
      <c r="AI160" s="655"/>
      <c r="AJ160" s="54"/>
      <c r="AK160" s="11"/>
      <c r="AL160" s="11"/>
      <c r="AM160" s="655"/>
      <c r="AN160" s="54"/>
      <c r="AO160" s="11"/>
      <c r="AP160" s="11"/>
      <c r="AR160"/>
      <c r="AS160"/>
      <c r="AT160"/>
      <c r="AU160"/>
      <c r="AV160"/>
      <c r="AW160"/>
      <c r="AX160"/>
      <c r="AY160" s="557"/>
      <c r="AZ160"/>
      <c r="BA160" s="557"/>
      <c r="BB160"/>
      <c r="BC160" s="557"/>
      <c r="BD160"/>
      <c r="BE160" s="557"/>
      <c r="BF160"/>
    </row>
    <row r="161" spans="1:58" ht="15.75" customHeight="1" x14ac:dyDescent="0.35">
      <c r="A161" s="528"/>
      <c r="B161" s="2"/>
      <c r="C161" s="42"/>
      <c r="D161" s="36"/>
      <c r="E161" s="2"/>
      <c r="F161" s="56"/>
      <c r="G161" s="2"/>
      <c r="H161" s="2"/>
      <c r="I161" s="2"/>
      <c r="J161" s="11"/>
      <c r="K161" s="2"/>
      <c r="L161" s="2"/>
      <c r="M161" s="67"/>
      <c r="P161" s="67"/>
      <c r="Q161" s="2"/>
      <c r="R161" s="2"/>
      <c r="S161" s="11"/>
      <c r="T161" s="2"/>
      <c r="U161" s="2"/>
      <c r="V161" s="67"/>
      <c r="W161" s="2"/>
      <c r="X161" s="2"/>
      <c r="Y161" s="67"/>
      <c r="Z161" s="2"/>
      <c r="AA161" s="2"/>
      <c r="AB161" s="11"/>
      <c r="AC161" s="2"/>
      <c r="AD161" s="2"/>
      <c r="AE161" s="67"/>
      <c r="AF161" s="2"/>
      <c r="AG161" s="2"/>
      <c r="AH161" s="67"/>
      <c r="AI161" s="2"/>
      <c r="AJ161" s="2"/>
      <c r="AK161" s="67"/>
      <c r="AL161" s="67"/>
      <c r="AM161" s="67"/>
      <c r="AN161" s="67"/>
      <c r="AO161" s="67"/>
      <c r="AP161" s="67"/>
      <c r="AR161"/>
      <c r="AS161"/>
      <c r="AT161"/>
      <c r="AU161"/>
      <c r="AV161"/>
      <c r="AW161"/>
      <c r="AX161"/>
      <c r="AY161" s="557"/>
      <c r="AZ161"/>
      <c r="BA161" s="557"/>
      <c r="BB161"/>
      <c r="BC161" s="557"/>
      <c r="BD161"/>
      <c r="BE161" s="557"/>
      <c r="BF161"/>
    </row>
    <row r="162" spans="1:58" ht="45.65" customHeight="1" x14ac:dyDescent="0.35">
      <c r="A162" s="528"/>
      <c r="B162" s="2"/>
      <c r="C162" s="4"/>
      <c r="D162" s="2"/>
      <c r="E162" s="2"/>
      <c r="F162" s="2"/>
      <c r="G162" s="2"/>
      <c r="H162" s="959" t="s">
        <v>599</v>
      </c>
      <c r="I162" s="959"/>
      <c r="J162" s="959"/>
      <c r="K162" s="959"/>
      <c r="L162" s="959"/>
      <c r="M162" s="959"/>
      <c r="N162" s="959"/>
      <c r="O162" s="959"/>
      <c r="P162" s="959"/>
      <c r="Q162" s="959"/>
      <c r="AR162"/>
      <c r="AS162"/>
      <c r="AT162"/>
      <c r="AU162"/>
      <c r="AV162"/>
      <c r="AW162"/>
      <c r="AX162"/>
      <c r="AY162" s="557"/>
      <c r="AZ162"/>
      <c r="BA162" s="557"/>
      <c r="BB162"/>
      <c r="BC162" s="557"/>
      <c r="BD162"/>
      <c r="BE162" s="557"/>
      <c r="BF162"/>
    </row>
    <row r="163" spans="1:58" ht="15.75" customHeight="1" x14ac:dyDescent="0.35">
      <c r="A163" s="528"/>
      <c r="B163" s="2"/>
      <c r="C163" s="4"/>
      <c r="D163" s="2"/>
      <c r="E163" s="2"/>
      <c r="F163" s="2"/>
      <c r="G163" s="2"/>
      <c r="H163" s="2"/>
      <c r="I163" s="2"/>
      <c r="J163" s="11"/>
      <c r="K163" s="2"/>
      <c r="L163" s="2"/>
      <c r="N163" s="50"/>
      <c r="O163" s="50"/>
      <c r="AR163"/>
      <c r="AS163"/>
      <c r="AT163"/>
      <c r="AU163"/>
      <c r="AV163"/>
      <c r="AW163"/>
      <c r="AX163"/>
      <c r="AY163" s="557"/>
      <c r="AZ163"/>
      <c r="BA163" s="557"/>
      <c r="BB163"/>
      <c r="BC163" s="557"/>
      <c r="BD163"/>
      <c r="BE163" s="557"/>
      <c r="BF163"/>
    </row>
  </sheetData>
  <sheetProtection algorithmName="SHA-512" hashValue="/seWWIgC6jPPHMhyoQ2syqsIMUXOQPr2QMwnQ2jvZwB8I8/rT3CBevuiaoiRutkQslFO87j+6BRCUIb/tEQ3wQ==" saltValue="qRsP0CNVEI52BDfpW7CLog==" spinCount="100000" sheet="1" objects="1" scenarios="1"/>
  <mergeCells count="21">
    <mergeCell ref="AI153:AI154"/>
    <mergeCell ref="AM153:AM154"/>
    <mergeCell ref="C139:C147"/>
    <mergeCell ref="T153:T154"/>
    <mergeCell ref="W153:W154"/>
    <mergeCell ref="Z153:Z154"/>
    <mergeCell ref="AC153:AC154"/>
    <mergeCell ref="AF153:AF154"/>
    <mergeCell ref="H153:H154"/>
    <mergeCell ref="K153:K154"/>
    <mergeCell ref="N153:N154"/>
    <mergeCell ref="Q153:Q154"/>
    <mergeCell ref="H162:Q162"/>
    <mergeCell ref="C14:C48"/>
    <mergeCell ref="C93:C101"/>
    <mergeCell ref="C74:C84"/>
    <mergeCell ref="C57:C67"/>
    <mergeCell ref="C158:C159"/>
    <mergeCell ref="C89:C91"/>
    <mergeCell ref="C106:C130"/>
    <mergeCell ref="C152:C154"/>
  </mergeCells>
  <dataValidations count="1">
    <dataValidation type="decimal" allowBlank="1" showInputMessage="1" showErrorMessage="1" sqref="K151:L151 H151:I151 K158:L158 H158:I158 H55:I65 H72:I82 N55:O65 N72:O82 H89:I99 N89:O99 N151:O151 N158:O158 T55:U65 T72:U82 T89:U99 K16 AJ41 H16 H26:I28 H32:I34 O29 AI38:AJ38 K32:L34 W32:X34 O23:O24 T22:U22 AI16 K26:L28 W26:X28 Z38:AA38 O35 N32:O34 O41 T151:U151 Q151:R151 T158:U158 Q158:R158 Q55:R65 Q72:R82 W55:X65 W72:X82 Q89:R99 W89:X99 W151:X151 W158:X158 AC55:AD65 AC72:AD82 AC89:AD99 T16 N16 Q16 Q26:R28 Q32:R34 X29 AF38:AG38 T32:U34 N22:O22 AF32:AG34 X23:X24 Q22:R22 AC22:AD22 T26:U28 AF26:AG28 AC38:AD38 X35 Q38:R38 X41 AC151:AD151 Z151:AA151 AC158:AD158 Z158:AA158 Z55:AA65 Z72:AA82 AF55:AG65 AF72:AG82 Z89:AA99 AF89:AG99 AF151:AG151 AF158:AG158 AI55:AJ65 AI72:AJ82 AI89:AJ99 AC16 W16 Z16 Z26:AA28 Z32:AA34 AG29 W38:X38 AC32:AD34 W22:X22 AI32:AJ34 AG23:AG24 Z22:AA22 AF22:AG22 AC26:AD28 AI26:AJ28 T38:U38 AG35 N38:O38 AG41 AI151:AJ151 AI158:AJ158 K72:L82 H128:I128 AI46:AJ46 AF16 AI22:AJ22 N26:O28 AJ29 K22:L22 AJ23:AJ24 AJ35 I14:I16 H14 L14:L16 K14 O14:O18 N14 R14:R16 Q14 U14:U16 T14 X14:X18 W14 AA14:AA16 Z14 AD14:AD16 AC14 AG14:AG18 AF14 AJ14:AJ18 AI14 K20:L20 AI20:AJ20 AC20:AD20 Z20:AA20 AF20:AG20 T20:U20 Q20:R20 W20:X20 H20:I22 N20:O20 J21:AJ21 K38:L38 H38:I38 H40:I40 K40:L40 W40:X40 N40:O40 Q40:R40 T40:U40 AF40:AG40 Z40:AA40 AC40:AD40 AI40:AJ40 H108:I108 K108:L108 W108:X108 Q108:R108 T108:U108 AF108:AG108 Z108:AA108 AC108:AD108 AI108:AJ108 N108:O108 H112:I112 K112:L112 W112:X112 Q112:R112 T112:U112 AF112:AG112 Z112:AA112 AC112:AD112 AI112:AJ112 N112:O112 H116:I116 K116:L116 W116:X116 Q116:R116 T116:U116 AF116:AG116 Z116:AA116 AC116:AD116 AI116:AJ116 N116:O116 H120:I120 K120:L120 W120:X120 Q120:R120 T120:U120 AF120:AG120 Z120:AA120 AC120:AD120 AI120:AJ120 N120:O120 K124:L124 W124:X124 Q124:R124 T124:U124 AF124:AG124 Z124:AA124 AC124:AD124 AI124:AJ124 N124:O124 K89:L99 AJ47 AI44:AJ44 Z44:AA44 O47 AF44:AG44 AC44:AD44 Q44:R44 X47 W44:X44 T44:U44 N44:O44 AG47 K44:L44 H44:I44 H46:I46 K46:L46 W46:X46 N46:O46 Q46:R46 T46:U46 AF46:AG46 Z46:AA46 AC46:AD46 H124:I124 K128:L128 W128:X128 Q128:R128 T128:U128 AF128:AG128 Z128:AA128 AC128:AD128 AI128:AJ128 N128:O128 K55:L65 AN41 AM38:AN38 AM16 AM32:AN34 AM26:AN28 AM46:AN46 AN29 AN23:AN24 AN35 AN14:AN18 AM14 AM20:AN22 AM40:AN40 AN47 AM44:AN44 AM55:AN65 AM72:AN82 AM89:AN99 AM108:AN108 AM112:AN112 AM116:AN116 AM120:AN120 AM124:AN124 AM128:AN128 AM151:AN151 AM158:AN158 H135:I145 N135:O145 T135:U145 Q135:R145 W135:X145 AC135:AD145 Z135:AA145 AF135:AG145 AI135:AJ145 K135:L145 AM135:AN145" xr:uid="{14506DD3-19A1-1040-A5E5-E555E42208EE}">
      <formula1>0</formula1>
      <formula2>1000000000000000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4EDCF7-98F5-4A20-AD37-788DAE95AE3C}">
          <x14:formula1>
            <xm:f>'Drop-downs'!$AX$4:$AX$183</xm:f>
          </x14:formula1>
          <xm:sqref>H8</xm:sqref>
        </x14:dataValidation>
        <x14:dataValidation type="list" allowBlank="1" showInputMessage="1" showErrorMessage="1" xr:uid="{88F7CF87-B198-FB40-95EE-65570D132B35}">
          <x14:formula1>
            <xm:f>'Drop-downs'!$AX$4:$AX238</xm:f>
          </x14:formula1>
          <xm:sqref>L8 I8 X8 U8 AD8 O8 AG8 AJ8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52AC-6967-4276-BE22-1CEC26FB963D}">
  <sheetPr codeName="Foglio8">
    <tabColor theme="5" tint="0.59999389629810485"/>
  </sheetPr>
  <dimension ref="A1:BA312"/>
  <sheetViews>
    <sheetView zoomScale="70" zoomScaleNormal="70" workbookViewId="0">
      <pane xSplit="7" ySplit="15" topLeftCell="H16" activePane="bottomRight" state="frozen"/>
      <selection activeCell="G94" sqref="G94:K94"/>
      <selection pane="topRight" activeCell="G94" sqref="G94:K94"/>
      <selection pane="bottomLeft" activeCell="G94" sqref="G94:K94"/>
      <selection pane="bottomRight" activeCell="G94" sqref="G94:K94"/>
    </sheetView>
  </sheetViews>
  <sheetFormatPr defaultColWidth="0" defaultRowHeight="0" customHeight="1" zeroHeight="1" x14ac:dyDescent="0.35"/>
  <cols>
    <col min="1" max="1" width="6" style="726" customWidth="1"/>
    <col min="2" max="2" width="12.83203125" style="3" customWidth="1"/>
    <col min="3" max="3" width="33" style="5" customWidth="1"/>
    <col min="4" max="4" width="4.5" style="48" customWidth="1"/>
    <col min="5" max="5" width="2" style="3" customWidth="1"/>
    <col min="6" max="6" width="3.83203125" style="3" customWidth="1"/>
    <col min="7" max="7" width="16" style="3" customWidth="1"/>
    <col min="8" max="8" width="2" style="3" customWidth="1"/>
    <col min="9" max="9" width="26" style="3" customWidth="1"/>
    <col min="10" max="10" width="1" style="3" customWidth="1"/>
    <col min="11" max="11" width="6.33203125" style="13" customWidth="1"/>
    <col min="12" max="12" width="28" style="3" customWidth="1"/>
    <col min="13" max="13" width="1" style="3" customWidth="1"/>
    <col min="14" max="14" width="7" style="50" customWidth="1"/>
    <col min="15" max="15" width="8" style="50" customWidth="1"/>
    <col min="16" max="17" width="8" style="550" hidden="1" customWidth="1"/>
    <col min="18" max="18" width="8" style="585" hidden="1" customWidth="1"/>
    <col min="19" max="22" width="8" style="550" hidden="1" customWidth="1"/>
    <col min="23" max="16384" width="8" hidden="1"/>
  </cols>
  <sheetData>
    <row r="1" spans="1:53" ht="15.5" x14ac:dyDescent="0.35">
      <c r="A1" s="771"/>
      <c r="B1" s="772"/>
      <c r="C1" s="16"/>
      <c r="D1" s="43"/>
      <c r="E1" s="6"/>
      <c r="F1" s="6"/>
      <c r="G1" s="6"/>
      <c r="H1" s="6"/>
      <c r="I1" s="6"/>
      <c r="J1" s="6"/>
      <c r="K1" s="9"/>
      <c r="L1" s="6"/>
      <c r="M1" s="6"/>
      <c r="N1" s="9"/>
      <c r="O1" s="9"/>
      <c r="P1" s="539"/>
      <c r="Q1" s="539"/>
      <c r="R1" s="578"/>
      <c r="S1" s="539"/>
      <c r="T1" s="539"/>
      <c r="U1" s="539"/>
      <c r="V1" s="539"/>
    </row>
    <row r="2" spans="1:53" ht="20" x14ac:dyDescent="0.35">
      <c r="A2" s="771"/>
      <c r="B2" s="772"/>
      <c r="C2" s="775" t="s">
        <v>600</v>
      </c>
      <c r="D2" s="43"/>
      <c r="E2" s="6"/>
      <c r="F2" s="6"/>
      <c r="G2" s="6"/>
      <c r="H2" s="6"/>
      <c r="I2" s="33" t="s">
        <v>601</v>
      </c>
      <c r="J2" s="33"/>
      <c r="K2" s="34"/>
      <c r="L2" s="33" t="s">
        <v>602</v>
      </c>
      <c r="M2" s="33"/>
      <c r="N2" s="9"/>
      <c r="O2" s="9"/>
      <c r="P2" s="539" t="s">
        <v>603</v>
      </c>
      <c r="Q2" s="539">
        <f>L9-I9+1</f>
        <v>1</v>
      </c>
      <c r="R2" s="578" t="s">
        <v>41</v>
      </c>
      <c r="S2" s="539">
        <v>1</v>
      </c>
      <c r="T2" s="539">
        <f>S2+1</f>
        <v>2</v>
      </c>
      <c r="U2" s="539">
        <f t="shared" ref="U2:BA2" si="0">T2+1</f>
        <v>3</v>
      </c>
      <c r="V2" s="539">
        <f t="shared" si="0"/>
        <v>4</v>
      </c>
      <c r="W2" s="539">
        <f t="shared" si="0"/>
        <v>5</v>
      </c>
      <c r="X2" s="539">
        <f t="shared" si="0"/>
        <v>6</v>
      </c>
      <c r="Y2" s="539">
        <f t="shared" si="0"/>
        <v>7</v>
      </c>
      <c r="Z2" s="539">
        <f t="shared" si="0"/>
        <v>8</v>
      </c>
      <c r="AA2" s="539">
        <f t="shared" si="0"/>
        <v>9</v>
      </c>
      <c r="AB2" s="539">
        <f t="shared" si="0"/>
        <v>10</v>
      </c>
      <c r="AC2" s="539">
        <f t="shared" si="0"/>
        <v>11</v>
      </c>
      <c r="AD2" s="539">
        <f t="shared" si="0"/>
        <v>12</v>
      </c>
      <c r="AE2" s="539">
        <f t="shared" si="0"/>
        <v>13</v>
      </c>
      <c r="AF2" s="539">
        <f t="shared" si="0"/>
        <v>14</v>
      </c>
      <c r="AG2" s="539">
        <f t="shared" si="0"/>
        <v>15</v>
      </c>
      <c r="AH2" s="539">
        <f t="shared" si="0"/>
        <v>16</v>
      </c>
      <c r="AI2" s="539">
        <f t="shared" si="0"/>
        <v>17</v>
      </c>
      <c r="AJ2" s="539">
        <f t="shared" si="0"/>
        <v>18</v>
      </c>
      <c r="AK2" s="539">
        <f t="shared" si="0"/>
        <v>19</v>
      </c>
      <c r="AL2" s="539">
        <f t="shared" si="0"/>
        <v>20</v>
      </c>
      <c r="AM2" s="539">
        <f t="shared" si="0"/>
        <v>21</v>
      </c>
      <c r="AN2" s="539">
        <f>AM2+1</f>
        <v>22</v>
      </c>
      <c r="AO2" s="539">
        <f t="shared" si="0"/>
        <v>23</v>
      </c>
      <c r="AP2" s="539">
        <f t="shared" si="0"/>
        <v>24</v>
      </c>
      <c r="AQ2" s="539">
        <f t="shared" si="0"/>
        <v>25</v>
      </c>
      <c r="AR2" s="539">
        <f t="shared" si="0"/>
        <v>26</v>
      </c>
      <c r="AS2" s="539">
        <f t="shared" si="0"/>
        <v>27</v>
      </c>
      <c r="AT2" s="539">
        <f t="shared" si="0"/>
        <v>28</v>
      </c>
      <c r="AU2" s="539">
        <f t="shared" si="0"/>
        <v>29</v>
      </c>
      <c r="AV2" s="539">
        <f t="shared" si="0"/>
        <v>30</v>
      </c>
      <c r="AW2" s="539">
        <f t="shared" si="0"/>
        <v>31</v>
      </c>
      <c r="AX2" s="539">
        <f>AW2+1</f>
        <v>32</v>
      </c>
      <c r="AY2" s="539">
        <f t="shared" si="0"/>
        <v>33</v>
      </c>
      <c r="AZ2" s="539">
        <f t="shared" si="0"/>
        <v>34</v>
      </c>
      <c r="BA2" s="539">
        <f t="shared" si="0"/>
        <v>35</v>
      </c>
    </row>
    <row r="3" spans="1:53" ht="16" customHeight="1" x14ac:dyDescent="0.35">
      <c r="A3" s="773"/>
      <c r="B3" s="774"/>
      <c r="C3" s="776"/>
      <c r="D3" s="44"/>
      <c r="E3" s="16"/>
      <c r="F3" s="16"/>
      <c r="G3" s="16"/>
      <c r="H3" s="16"/>
      <c r="I3" s="24" t="str">
        <f>CONCATENATE(I9,K9,L9)</f>
        <v xml:space="preserve"> to </v>
      </c>
      <c r="J3" s="24"/>
      <c r="K3" s="25"/>
      <c r="L3" s="24" t="str">
        <f>CONCATENATE(I12,K12,L12)</f>
        <v xml:space="preserve">1 to </v>
      </c>
      <c r="M3" s="24"/>
      <c r="N3" s="19"/>
      <c r="O3" s="19"/>
      <c r="P3" s="540" t="s">
        <v>604</v>
      </c>
      <c r="Q3" s="540">
        <f>L12-I12+1</f>
        <v>0</v>
      </c>
      <c r="R3" s="579" t="s">
        <v>378</v>
      </c>
      <c r="S3" s="579">
        <f>W36</f>
        <v>0</v>
      </c>
      <c r="T3" s="540">
        <f>IF($Q$2&gt;1,$W$36,IF($Q$4&gt;1,$W$37,0))</f>
        <v>0</v>
      </c>
      <c r="U3" s="540">
        <f>IF($Q$2&gt;2,$W$36,IF($Q$4&gt;2,$W$37,0))</f>
        <v>0</v>
      </c>
      <c r="V3" s="540">
        <f>IF($Q$2&gt;3,$W$36,IF($Q$4&gt;3,$W$37,0))</f>
        <v>0</v>
      </c>
      <c r="W3" s="540">
        <f>IF($Q$2&gt;4,$W$36,IF($Q$4&gt;4,$W$37,0))</f>
        <v>0</v>
      </c>
      <c r="X3" s="540">
        <f>IF($Q$2&gt;5,$W$36,IF($Q$4&gt;5,$W$37,0))</f>
        <v>0</v>
      </c>
      <c r="Y3" s="540">
        <f>IF($Q$2&gt;6,$W$36,IF($Q$4&gt;6,$W$37,0))</f>
        <v>0</v>
      </c>
      <c r="Z3" s="540">
        <f>IF($Q$2&gt;7,$W$36,IF($Q$4&gt;7,$W$37,0))</f>
        <v>0</v>
      </c>
      <c r="AA3" s="540">
        <f>IF($Q$2&gt;8,$W$36,IF($Q$4&gt;8,$W$37,0))</f>
        <v>0</v>
      </c>
      <c r="AB3" s="540">
        <f>IF($Q$2&gt;9,$W$36,IF($Q$4&gt;9,$W$37,0))</f>
        <v>0</v>
      </c>
      <c r="AC3" s="540">
        <f>IF($Q$2&gt;10,$W$36,IF($Q$4&gt;10,$W$37,0))</f>
        <v>0</v>
      </c>
      <c r="AD3" s="540">
        <f>IF($Q$2&gt;11,$W$36,IF($Q$4&gt;11,$W$37,0))</f>
        <v>0</v>
      </c>
      <c r="AE3" s="540">
        <f>IF($Q$2&gt;12,$W$36,IF($Q$4&gt;12,$W$37,0))</f>
        <v>0</v>
      </c>
      <c r="AF3" s="540">
        <f>IF($Q$2&gt;13,$W$36,IF($Q$4&gt;13,$W$37,0))</f>
        <v>0</v>
      </c>
      <c r="AG3" s="540">
        <f>IF($Q$2&gt;14,$W$36,IF($Q$4&gt;14,$W$37,0))</f>
        <v>0</v>
      </c>
      <c r="AH3" s="540">
        <f>IF($Q$2&gt;15,$W$36,IF($Q$4&gt;15,$W$37,0))</f>
        <v>0</v>
      </c>
      <c r="AI3" s="540">
        <f>IF($Q$2&gt;16,$W$36,IF($Q$4&gt;16,$W$37,0))</f>
        <v>0</v>
      </c>
      <c r="AJ3" s="540">
        <f>IF($Q$2&gt;17,$W$36,IF($Q$4&gt;17,$W$37,0))</f>
        <v>0</v>
      </c>
      <c r="AK3" s="540">
        <f>IF($Q$2&gt;18,$W$36,IF($Q$4&gt;18,$W$37,0))</f>
        <v>0</v>
      </c>
      <c r="AL3" s="540">
        <f>IF($Q$2&gt;19,$W$36,IF($Q$4&gt;19,$W$37,0))</f>
        <v>0</v>
      </c>
      <c r="AM3" s="540">
        <f>IF($Q$2&gt;20,$W$36,IF($Q$4&gt;20,$W$37,0))</f>
        <v>0</v>
      </c>
      <c r="AN3" s="540">
        <f>IF($Q$2&gt;21,$W$36,IF($Q$4&gt;21,$W$37,0))</f>
        <v>0</v>
      </c>
      <c r="AO3" s="540">
        <f>IF($Q$2&gt;22,$W$36,IF($Q$4&gt;22,$W$37,0))</f>
        <v>0</v>
      </c>
      <c r="AP3" s="540">
        <f>IF($Q$2&gt;23,$W$36,IF($Q$4&gt;23,$W$37,0))</f>
        <v>0</v>
      </c>
      <c r="AQ3" s="540">
        <f>IF($Q$2&gt;24,$W$36,IF($Q$4&gt;24,$W$37,0))</f>
        <v>0</v>
      </c>
      <c r="AR3" s="540">
        <f>IF($Q$2&gt;25,$W$36,IF($Q$4&gt;25,$W$37,0))</f>
        <v>0</v>
      </c>
      <c r="AS3" s="540">
        <f>IF($Q$2&gt;26,$W$36,IF($Q$4&gt;26,$W$37,0))</f>
        <v>0</v>
      </c>
      <c r="AT3" s="540">
        <f>IF($Q$2&gt;27,$W$36,IF($Q$4&gt;27,$W$37,0))</f>
        <v>0</v>
      </c>
      <c r="AU3" s="540">
        <f>IF($Q$2&gt;28,$W$36,IF($Q$4&gt;28,$W$37,0))</f>
        <v>0</v>
      </c>
      <c r="AV3" s="540">
        <f>IF($Q$2&gt;29,$W$36,IF($Q$4&gt;29,$W$37,0))</f>
        <v>0</v>
      </c>
      <c r="AW3" s="540">
        <f>IF($Q$2&gt;30,$W$36,IF($Q$4&gt;30,$W$37,0))</f>
        <v>0</v>
      </c>
      <c r="AX3" s="540">
        <f>IF($Q$2&gt;31,$W$36,IF($Q$4&gt;31,$W$37,0))</f>
        <v>0</v>
      </c>
      <c r="AY3" s="540">
        <f>IF($Q$2&gt;32,$W$36,IF($Q$4&gt;32,$W$37,0))</f>
        <v>0</v>
      </c>
      <c r="AZ3" s="540">
        <f>IF($Q$2&gt;33,$W$36,IF($Q$4&gt;33,$W$37,0))</f>
        <v>0</v>
      </c>
      <c r="BA3" s="540">
        <f>IF($Q$2&gt;34,$W$36,IF($Q$4&gt;34,$W$37,0))</f>
        <v>0</v>
      </c>
    </row>
    <row r="4" spans="1:53" ht="10" customHeight="1" x14ac:dyDescent="0.35">
      <c r="A4" s="771"/>
      <c r="B4" s="772"/>
      <c r="C4" s="776"/>
      <c r="D4" s="43"/>
      <c r="E4" s="6"/>
      <c r="F4" s="6"/>
      <c r="G4" s="6"/>
      <c r="H4" s="6"/>
      <c r="I4" s="6"/>
      <c r="J4" s="6"/>
      <c r="K4" s="9"/>
      <c r="L4" s="6"/>
      <c r="M4" s="6"/>
      <c r="N4" s="9"/>
      <c r="O4" s="9"/>
      <c r="P4" s="539" t="s">
        <v>605</v>
      </c>
      <c r="Q4" s="539">
        <f>Q2+Q3</f>
        <v>1</v>
      </c>
      <c r="R4" t="s">
        <v>527</v>
      </c>
      <c r="S4" s="578">
        <f>W49</f>
        <v>0</v>
      </c>
      <c r="T4" s="539">
        <f>IF($Q$2&gt;1,$W$49,IF($Q$4&gt;1,$W$50,0))</f>
        <v>0</v>
      </c>
      <c r="U4" s="539">
        <f>IF($Q$2&gt;2,$W$49,IF($Q$4&gt;2,$W$50,0))</f>
        <v>0</v>
      </c>
      <c r="V4" s="539">
        <f>IF($Q$2&gt;3,$W$49,IF($Q$4&gt;3,$W$50,0))</f>
        <v>0</v>
      </c>
      <c r="W4" s="539">
        <f>IF($Q$2&gt;4,$W$49,IF($Q$4&gt;4,$W$50,0))</f>
        <v>0</v>
      </c>
      <c r="X4" s="539">
        <f>IF($Q$2&gt;5,$W$49,IF($Q$4&gt;5,$W$50,0))</f>
        <v>0</v>
      </c>
      <c r="Y4" s="539">
        <f>IF($Q$2&gt;6,$W$49,IF($Q$4&gt;6,$W$50,0))</f>
        <v>0</v>
      </c>
      <c r="Z4" s="539">
        <f>IF($Q$2&gt;7,$W$49,IF($Q$4&gt;7,$W$50,0))</f>
        <v>0</v>
      </c>
      <c r="AA4" s="539">
        <f>IF($Q$2&gt;8,$W$49,IF($Q$4&gt;8,$W$50,0))</f>
        <v>0</v>
      </c>
      <c r="AB4" s="539">
        <f>IF($Q$2&gt;9,$W$49,IF($Q$4&gt;9,$W$50,0))</f>
        <v>0</v>
      </c>
      <c r="AC4" s="539">
        <f>IF($Q$2&gt;10,$W$49,IF($Q$4&gt;10,$W$50,0))</f>
        <v>0</v>
      </c>
      <c r="AD4" s="539">
        <f>IF($Q$2&gt;11,$W$49,IF($Q$4&gt;11,$W$50,0))</f>
        <v>0</v>
      </c>
      <c r="AE4" s="539">
        <f>IF($Q$2&gt;12,$W$49,IF($Q$4&gt;12,$W$50,0))</f>
        <v>0</v>
      </c>
      <c r="AF4" s="539">
        <f>IF($Q$2&gt;13,$W$49,IF($Q$4&gt;13,$W$50,0))</f>
        <v>0</v>
      </c>
      <c r="AG4" s="539">
        <f>IF($Q$2&gt;14,$W$49,IF($Q$4&gt;14,$W$50,0))</f>
        <v>0</v>
      </c>
      <c r="AH4" s="539">
        <f>IF($Q$2&gt;15,$W$49,IF($Q$4&gt;15,$W$50,0))</f>
        <v>0</v>
      </c>
      <c r="AI4" s="539">
        <f>IF($Q$2&gt;16,$W$49,IF($Q$4&gt;16,$W$50,0))</f>
        <v>0</v>
      </c>
      <c r="AJ4" s="539">
        <f>IF($Q$2&gt;17,$W$49,IF($Q$4&gt;17,$W$50,0))</f>
        <v>0</v>
      </c>
      <c r="AK4" s="539">
        <f>IF($Q$2&gt;18,$W$49,IF($Q$4&gt;18,$W$50,0))</f>
        <v>0</v>
      </c>
      <c r="AL4" s="539">
        <f>IF($Q$2&gt;19,$W$49,IF($Q$4&gt;19,$W$50,0))</f>
        <v>0</v>
      </c>
      <c r="AM4" s="539">
        <f>IF($Q$2&gt;20,$W$49,IF($Q$4&gt;20,$W$50,0))</f>
        <v>0</v>
      </c>
      <c r="AN4" s="539">
        <f>IF($Q$2&gt;21,$W$49,IF($Q$4&gt;21,$W$50,0))</f>
        <v>0</v>
      </c>
      <c r="AO4" s="539">
        <f>IF($Q$2&gt;22,$W$49,IF($Q$4&gt;22,$W$50,0))</f>
        <v>0</v>
      </c>
      <c r="AP4" s="539">
        <f>IF($Q$2&gt;23,$W$49,IF($Q$4&gt;23,$W$50,0))</f>
        <v>0</v>
      </c>
      <c r="AQ4" s="539">
        <f>IF($Q$2&gt;24,$W$49,IF($Q$4&gt;24,$W$50,0))</f>
        <v>0</v>
      </c>
      <c r="AR4" s="539">
        <f>IF($Q$2&gt;25,$W$49,IF($Q$4&gt;25,$W$50,0))</f>
        <v>0</v>
      </c>
      <c r="AS4" s="539">
        <f>IF($Q$2&gt;26,$W$49,IF($Q$4&gt;26,$W$50,0))</f>
        <v>0</v>
      </c>
      <c r="AT4" s="539">
        <f>IF($Q$2&gt;27,$W$49,IF($Q$4&gt;27,$W$50,0))</f>
        <v>0</v>
      </c>
      <c r="AU4" s="539">
        <f>IF($Q$2&gt;28,$W$49,IF($Q$4&gt;28,$W$50,0))</f>
        <v>0</v>
      </c>
      <c r="AV4" s="539">
        <f>IF($Q$2&gt;29,$W$49,IF($Q$4&gt;29,$W$50,0))</f>
        <v>0</v>
      </c>
      <c r="AW4" s="539">
        <f>IF($Q$2&gt;30,$W$49,IF($Q$4&gt;30,$W$50,0))</f>
        <v>0</v>
      </c>
      <c r="AX4" s="539">
        <f>IF($Q$2&gt;31,$W$49,IF($Q$4&gt;31,$W$50,0))</f>
        <v>0</v>
      </c>
      <c r="AY4" s="539">
        <f>IF($Q$2&gt;32,$W$49,IF($Q$4&gt;32,$W$50,0))</f>
        <v>0</v>
      </c>
      <c r="AZ4" s="539">
        <f>IF($Q$2&gt;33,$W$49,IF($Q$4&gt;33,$W$50,0))</f>
        <v>0</v>
      </c>
      <c r="BA4" s="539">
        <f>IF($Q$2&gt;34,$W$49,IF($Q$4&gt;34,$W$50,0))</f>
        <v>0</v>
      </c>
    </row>
    <row r="5" spans="1:53" ht="15.5" x14ac:dyDescent="0.35">
      <c r="A5" s="771"/>
      <c r="B5" s="772"/>
      <c r="C5" s="777" t="s">
        <v>368</v>
      </c>
      <c r="D5" s="43"/>
      <c r="E5" s="29"/>
      <c r="F5" s="29"/>
      <c r="G5" s="29"/>
      <c r="H5" s="29"/>
      <c r="I5" s="63">
        <f>SUM($I$141,$I$151,$I$157,$I$163,$I$169,$I$23,$I$29,$I$35,$I$41,$I$47,$I$58:$I$66,$I$73:$I$81,$I$88:$I$96,$I$175)</f>
        <v>0</v>
      </c>
      <c r="J5" s="51"/>
      <c r="K5" s="28">
        <f>I17</f>
        <v>0</v>
      </c>
      <c r="L5" s="63">
        <f>SUM($L$141,$L$151,$L$157,$L$163,$L$169,$L$23,$L$29,$L$35,$L$41,$L$47,$L$58:$L$66,$L$73:$L$81,$L$88:$L$96,$L$175)</f>
        <v>0</v>
      </c>
      <c r="M5" s="51"/>
      <c r="N5" s="28">
        <f>I17</f>
        <v>0</v>
      </c>
      <c r="O5" s="28"/>
      <c r="P5" s="539" t="s">
        <v>606</v>
      </c>
      <c r="Q5" s="546">
        <f>I5+L5</f>
        <v>0</v>
      </c>
      <c r="R5" t="s">
        <v>538</v>
      </c>
      <c r="S5" s="578">
        <f>W63</f>
        <v>0</v>
      </c>
      <c r="T5" s="539">
        <f>IF($Q$2&gt;1,$W$63,IF($Q$4&gt;1,$W$64,0))</f>
        <v>0</v>
      </c>
      <c r="U5" s="539">
        <f>IF($Q$2&gt;2,$W$63,IF($Q$4&gt;2,$W$64,0))</f>
        <v>0</v>
      </c>
      <c r="V5" s="539">
        <f>IF($Q$2&gt;3,$W$63,IF($Q$4&gt;3,$W$64,0))</f>
        <v>0</v>
      </c>
      <c r="W5" s="539">
        <f>IF($Q$2&gt;4,$W$63,IF($Q$4&gt;4,$W$64,0))</f>
        <v>0</v>
      </c>
      <c r="X5" s="539">
        <f>IF($Q$2&gt;5,$W$63,IF($Q$4&gt;5,$W$64,0))</f>
        <v>0</v>
      </c>
      <c r="Y5" s="539">
        <f>IF($Q$2&gt;6,$W$63,IF($Q$4&gt;6,$W$64,0))</f>
        <v>0</v>
      </c>
      <c r="Z5" s="539">
        <f>IF($Q$2&gt;7,$W$63,IF($Q$4&gt;7,$W$64,0))</f>
        <v>0</v>
      </c>
      <c r="AA5" s="539">
        <f>IF($Q$2&gt;8,$W$63,IF($Q$4&gt;8,$W$64,0))</f>
        <v>0</v>
      </c>
      <c r="AB5" s="539">
        <f>IF($Q$2&gt;9,$W$63,IF($Q$4&gt;9,$W$64,0))</f>
        <v>0</v>
      </c>
      <c r="AC5" s="539">
        <f>IF($Q$2&gt;10,$W$63,IF($Q$4&gt;10,$W$64,0))</f>
        <v>0</v>
      </c>
      <c r="AD5" s="539">
        <f>IF($Q$2&gt;11,$W$63,IF($Q$4&gt;11,$W$64,0))</f>
        <v>0</v>
      </c>
      <c r="AE5" s="539">
        <f>IF($Q$2&gt;12,$W$63,IF($Q$4&gt;12,$W$64,0))</f>
        <v>0</v>
      </c>
      <c r="AF5" s="539">
        <f>IF($Q$2&gt;13,$W$63,IF($Q$4&gt;13,$W$64,0))</f>
        <v>0</v>
      </c>
      <c r="AG5" s="539">
        <f>IF($Q$2&gt;14,$W$63,IF($Q$4&gt;14,$W$64,0))</f>
        <v>0</v>
      </c>
      <c r="AH5" s="539">
        <f>IF($Q$2&gt;15,$W$63,IF($Q$4&gt;15,$W$64,0))</f>
        <v>0</v>
      </c>
      <c r="AI5" s="539">
        <f>IF($Q$2&gt;16,$W$63,IF($Q$4&gt;16,$W$64,0))</f>
        <v>0</v>
      </c>
      <c r="AJ5" s="539">
        <f>IF($Q$2&gt;17,$W$63,IF($Q$4&gt;17,$W$64,0))</f>
        <v>0</v>
      </c>
      <c r="AK5" s="539">
        <f>IF($Q$2&gt;18,$W$63,IF($Q$4&gt;18,$W$64,0))</f>
        <v>0</v>
      </c>
      <c r="AL5" s="539">
        <f>IF($Q$2&gt;19,$W$63,IF($Q$4&gt;19,$W$64,0))</f>
        <v>0</v>
      </c>
      <c r="AM5" s="539">
        <f>IF($Q$2&gt;20,$W$63,IF($Q$4&gt;20,$W$64,0))</f>
        <v>0</v>
      </c>
      <c r="AN5" s="539">
        <f>IF($Q$2&gt;21,$W$63,IF($Q$4&gt;21,$W$64,0))</f>
        <v>0</v>
      </c>
      <c r="AO5" s="539">
        <f>IF($Q$2&gt;22,$W$63,IF($Q$4&gt;22,$W$64,0))</f>
        <v>0</v>
      </c>
      <c r="AP5" s="539">
        <f>IF($Q$2&gt;23,$W$63,IF($Q$4&gt;23,$W$64,0))</f>
        <v>0</v>
      </c>
      <c r="AQ5" s="539">
        <f>IF($Q$2&gt;24,$W$63,IF($Q$4&gt;24,$W$64,0))</f>
        <v>0</v>
      </c>
      <c r="AR5" s="539">
        <f>IF($Q$2&gt;25,$W$63,IF($Q$4&gt;25,$W$64,0))</f>
        <v>0</v>
      </c>
      <c r="AS5" s="539">
        <f>IF($Q$2&gt;26,$W$63,IF($Q$4&gt;26,$W$64,0))</f>
        <v>0</v>
      </c>
      <c r="AT5" s="539">
        <f>IF($Q$2&gt;27,$W$63,IF($Q$4&gt;27,$W$64,0))</f>
        <v>0</v>
      </c>
      <c r="AU5" s="539">
        <f>IF($Q$2&gt;28,$W$63,IF($Q$4&gt;28,$W$64,0))</f>
        <v>0</v>
      </c>
      <c r="AV5" s="539">
        <f>IF($Q$2&gt;29,$W$63,IF($Q$4&gt;29,$W$64,0))</f>
        <v>0</v>
      </c>
      <c r="AW5" s="539">
        <f>IF($Q$2&gt;30,$W$63,IF($Q$4&gt;30,$W$64,0))</f>
        <v>0</v>
      </c>
      <c r="AX5" s="539">
        <f>IF($Q$2&gt;31,$W$63,IF($Q$4&gt;31,$W$64,0))</f>
        <v>0</v>
      </c>
      <c r="AY5" s="539">
        <f>IF($Q$2&gt;32,$W$63,IF($Q$4&gt;32,$W$64,0))</f>
        <v>0</v>
      </c>
      <c r="AZ5" s="539">
        <f>IF($Q$2&gt;33,$W$63,IF($Q$4&gt;33,$W$64,0))</f>
        <v>0</v>
      </c>
      <c r="BA5" s="539">
        <f>IF($Q$2&gt;34,$W$63,IF($Q$4&gt;34,$W$64,0))</f>
        <v>0</v>
      </c>
    </row>
    <row r="6" spans="1:53" ht="10" customHeight="1" x14ac:dyDescent="0.35">
      <c r="A6" s="771"/>
      <c r="B6" s="772"/>
      <c r="C6" s="778"/>
      <c r="D6" s="43"/>
      <c r="E6" s="29"/>
      <c r="F6" s="29"/>
      <c r="G6" s="29"/>
      <c r="H6" s="29"/>
      <c r="I6" s="29"/>
      <c r="J6" s="29"/>
      <c r="K6" s="28"/>
      <c r="L6" s="29"/>
      <c r="M6" s="29"/>
      <c r="N6" s="28"/>
      <c r="O6" s="28"/>
      <c r="P6" s="539" t="s">
        <v>607</v>
      </c>
      <c r="Q6" s="546">
        <f>Q5/Q4</f>
        <v>0</v>
      </c>
      <c r="R6" t="s">
        <v>543</v>
      </c>
      <c r="S6" s="578">
        <f>W76</f>
        <v>0</v>
      </c>
      <c r="T6" s="539">
        <f>IF($Q$2&gt;1,$W$76,IF($Q$4&gt;1,$W$77,0))</f>
        <v>0</v>
      </c>
      <c r="U6" s="539">
        <f>IF($Q$2&gt;2,$W$76,IF($Q$4&gt;2,$W$77,0))</f>
        <v>0</v>
      </c>
      <c r="V6" s="539">
        <f>IF($Q$2&gt;3,$W$76,IF($Q$4&gt;3,$W$77,0))</f>
        <v>0</v>
      </c>
      <c r="W6" s="539">
        <f>IF($Q$2&gt;4,$W$76,IF($Q$4&gt;4,$W$77,0))</f>
        <v>0</v>
      </c>
      <c r="X6" s="539">
        <f>IF($Q$2&gt;5,$W$76,IF($Q$4&gt;5,$W$77,0))</f>
        <v>0</v>
      </c>
      <c r="Y6" s="539">
        <f>IF($Q$2&gt;6,$W$76,IF($Q$4&gt;6,$W$77,0))</f>
        <v>0</v>
      </c>
      <c r="Z6" s="539">
        <f>IF($Q$2&gt;7,$W$76,IF($Q$4&gt;7,$W$77,0))</f>
        <v>0</v>
      </c>
      <c r="AA6" s="539">
        <f>IF($Q$2&gt;8,$W$76,IF($Q$4&gt;8,$W$77,0))</f>
        <v>0</v>
      </c>
      <c r="AB6" s="539">
        <f>IF($Q$2&gt;9,$W$76,IF($Q$4&gt;9,$W$77,0))</f>
        <v>0</v>
      </c>
      <c r="AC6" s="539">
        <f>IF($Q$2&gt;10,$W$76,IF($Q$4&gt;10,$W$77,0))</f>
        <v>0</v>
      </c>
      <c r="AD6" s="539">
        <f>IF($Q$2&gt;11,$W$76,IF($Q$4&gt;11,$W$77,0))</f>
        <v>0</v>
      </c>
      <c r="AE6" s="539">
        <f>IF($Q$2&gt;12,$W$76,IF($Q$4&gt;12,$W$77,0))</f>
        <v>0</v>
      </c>
      <c r="AF6" s="539">
        <f>IF($Q$2&gt;13,$W$76,IF($Q$4&gt;13,$W$77,0))</f>
        <v>0</v>
      </c>
      <c r="AG6" s="539">
        <f>IF($Q$2&gt;14,$W$76,IF($Q$4&gt;14,$W$77,0))</f>
        <v>0</v>
      </c>
      <c r="AH6" s="539">
        <f>IF($Q$2&gt;15,$W$76,IF($Q$4&gt;15,$W$77,0))</f>
        <v>0</v>
      </c>
      <c r="AI6" s="539">
        <f>IF($Q$2&gt;16,$W$76,IF($Q$4&gt;16,$W$77,0))</f>
        <v>0</v>
      </c>
      <c r="AJ6" s="539">
        <f>IF($Q$2&gt;17,$W$76,IF($Q$4&gt;17,$W$77,0))</f>
        <v>0</v>
      </c>
      <c r="AK6" s="539">
        <f>IF($Q$2&gt;18,$W$76,IF($Q$4&gt;18,$W$77,0))</f>
        <v>0</v>
      </c>
      <c r="AL6" s="539">
        <f>IF($Q$2&gt;19,$W$76,IF($Q$4&gt;19,$W$77,0))</f>
        <v>0</v>
      </c>
      <c r="AM6" s="539">
        <f>IF($Q$2&gt;20,$W$76,IF($Q$4&gt;20,$W$77,0))</f>
        <v>0</v>
      </c>
      <c r="AN6" s="539">
        <f>IF($Q$2&gt;21,$W$76,IF($Q$4&gt;21,$W$77,0))</f>
        <v>0</v>
      </c>
      <c r="AO6" s="539">
        <f>IF($Q$2&gt;22,$W$76,IF($Q$4&gt;22,$W$77,0))</f>
        <v>0</v>
      </c>
      <c r="AP6" s="539">
        <f>IF($Q$2&gt;23,$W$76,IF($Q$4&gt;23,$W$77,0))</f>
        <v>0</v>
      </c>
      <c r="AQ6" s="539">
        <f>IF($Q$2&gt;24,$W$76,IF($Q$4&gt;24,$W$77,0))</f>
        <v>0</v>
      </c>
      <c r="AR6" s="539">
        <f>IF($Q$2&gt;25,$W$76,IF($Q$4&gt;25,$W$77,0))</f>
        <v>0</v>
      </c>
      <c r="AS6" s="539">
        <f>IF($Q$2&gt;26,$W$76,IF($Q$4&gt;26,$W$77,0))</f>
        <v>0</v>
      </c>
      <c r="AT6" s="539">
        <f>IF($Q$2&gt;27,$W$76,IF($Q$4&gt;27,$W$77,0))</f>
        <v>0</v>
      </c>
      <c r="AU6" s="539">
        <f>IF($Q$2&gt;28,$W$76,IF($Q$4&gt;28,$W$77,0))</f>
        <v>0</v>
      </c>
      <c r="AV6" s="539">
        <f>IF($Q$2&gt;29,$W$76,IF($Q$4&gt;29,$W$77,0))</f>
        <v>0</v>
      </c>
      <c r="AW6" s="539">
        <f>IF($Q$2&gt;30,$W$76,IF($Q$4&gt;30,$W$77,0))</f>
        <v>0</v>
      </c>
      <c r="AX6" s="539">
        <f>IF($Q$2&gt;31,$W$76,IF($Q$4&gt;31,$W$77,0))</f>
        <v>0</v>
      </c>
      <c r="AY6" s="539">
        <f>IF($Q$2&gt;32,$W$76,IF($Q$4&gt;32,$W$77,0))</f>
        <v>0</v>
      </c>
      <c r="AZ6" s="539">
        <f>IF($Q$2&gt;33,$W$76,IF($Q$4&gt;33,$W$77,0))</f>
        <v>0</v>
      </c>
      <c r="BA6" s="539">
        <f>IF($Q$2&gt;34,$W$76,IF($Q$4&gt;34,$W$77,0))</f>
        <v>0</v>
      </c>
    </row>
    <row r="7" spans="1:53" ht="15.5" x14ac:dyDescent="0.35">
      <c r="A7" s="771"/>
      <c r="B7" s="772"/>
      <c r="C7" s="777" t="s">
        <v>608</v>
      </c>
      <c r="D7" s="43"/>
      <c r="E7" s="29"/>
      <c r="F7" s="29"/>
      <c r="G7" s="29"/>
      <c r="H7" s="29"/>
      <c r="I7" s="63">
        <f>I5/Q2</f>
        <v>0</v>
      </c>
      <c r="J7" s="51"/>
      <c r="K7" s="28">
        <f>I17</f>
        <v>0</v>
      </c>
      <c r="L7" s="63" t="e">
        <f>L5/Q3</f>
        <v>#DIV/0!</v>
      </c>
      <c r="M7" s="51"/>
      <c r="N7" s="28">
        <f>I17</f>
        <v>0</v>
      </c>
      <c r="O7" s="28"/>
      <c r="P7" s="539"/>
      <c r="Q7" s="539"/>
      <c r="R7" t="s">
        <v>548</v>
      </c>
      <c r="S7" s="546">
        <f>Q140</f>
        <v>0</v>
      </c>
      <c r="T7" s="539">
        <f>IF($Q$2&gt;1,$Q$140,IF($Q$4&gt;1,$Q$141,0))</f>
        <v>0</v>
      </c>
      <c r="U7" s="539">
        <f>IF($Q$2&gt;2,$Q$140,IF($Q$4&gt;2,$Q$141,0))</f>
        <v>0</v>
      </c>
      <c r="V7" s="539">
        <f>IF($Q$2&gt;3,$Q$140,IF($Q$4&gt;3,$Q$141,0))</f>
        <v>0</v>
      </c>
      <c r="W7" s="539">
        <f>IF($Q$2&gt;4,$Q$140,IF($Q$4&gt;4,$Q$141,0))</f>
        <v>0</v>
      </c>
      <c r="X7" s="539">
        <f>IF($Q$2&gt;5,$Q$140,IF($Q$4&gt;5,$Q$141,0))</f>
        <v>0</v>
      </c>
      <c r="Y7" s="539">
        <f>IF($Q$2&gt;6,$Q$140,IF($Q$4&gt;6,$Q$141,0))</f>
        <v>0</v>
      </c>
      <c r="Z7" s="539">
        <f>IF($Q$2&gt;7,$Q$140,IF($Q$4&gt;7,$Q$141,0))</f>
        <v>0</v>
      </c>
      <c r="AA7" s="539">
        <f>IF($Q$2&gt;8,$Q$140,IF($Q$4&gt;8,$Q$141,0))</f>
        <v>0</v>
      </c>
      <c r="AB7" s="539">
        <f>IF($Q$2&gt;9,$Q$140,IF($Q$4&gt;9,$Q$141,0))</f>
        <v>0</v>
      </c>
      <c r="AC7" s="539">
        <f>IF($Q$2&gt;10,$Q$140,IF($Q$4&gt;10,$Q$141,0))</f>
        <v>0</v>
      </c>
      <c r="AD7" s="539">
        <f>IF($Q$2&gt;11,$Q$140,IF($Q$4&gt;11,$Q$141,0))</f>
        <v>0</v>
      </c>
      <c r="AE7" s="539">
        <f>IF($Q$2&gt;12,$Q$140,IF($Q$4&gt;12,$Q$141,0))</f>
        <v>0</v>
      </c>
      <c r="AF7" s="539">
        <f>IF($Q$2&gt;13,$Q$140,IF($Q$4&gt;13,$Q$141,0))</f>
        <v>0</v>
      </c>
      <c r="AG7" s="539">
        <f>IF($Q$2&gt;14,$Q$140,IF($Q$4&gt;14,$Q$141,0))</f>
        <v>0</v>
      </c>
      <c r="AH7" s="539">
        <f>IF($Q$2&gt;15,$Q$140,IF($Q$4&gt;15,$Q$141,0))</f>
        <v>0</v>
      </c>
      <c r="AI7" s="539">
        <f>IF($Q$2&gt;16,$Q$140,IF($Q$4&gt;16,$Q$141,0))</f>
        <v>0</v>
      </c>
      <c r="AJ7" s="539">
        <f>IF($Q$2&gt;17,$Q$140,IF($Q$4&gt;17,$Q$141,0))</f>
        <v>0</v>
      </c>
      <c r="AK7" s="539">
        <f>IF($Q$2&gt;18,$Q$140,IF($Q$4&gt;18,$Q$141,0))</f>
        <v>0</v>
      </c>
      <c r="AL7" s="539">
        <f>IF($Q$2&gt;19,$Q$140,IF($Q$4&gt;19,$Q$141,0))</f>
        <v>0</v>
      </c>
      <c r="AM7" s="539">
        <f>IF($Q$2&gt;20,$Q$140,IF($Q$4&gt;20,$Q$141,0))</f>
        <v>0</v>
      </c>
      <c r="AN7" s="539">
        <f>IF($Q$2&gt;21,$Q$140,IF($Q$4&gt;21,$Q$141,0))</f>
        <v>0</v>
      </c>
      <c r="AO7" s="539">
        <f>IF($Q$2&gt;22,$Q$140,IF($Q$4&gt;22,$Q$141,0))</f>
        <v>0</v>
      </c>
      <c r="AP7" s="539">
        <f>IF($Q$2&gt;23,$Q$140,IF($Q$4&gt;23,$Q$141,0))</f>
        <v>0</v>
      </c>
      <c r="AQ7" s="539">
        <f>IF($Q$2&gt;24,$Q$140,IF($Q$4&gt;24,$Q$141,0))</f>
        <v>0</v>
      </c>
      <c r="AR7" s="539">
        <f>IF($Q$2&gt;25,$Q$140,IF($Q$4&gt;25,$Q$141,0))</f>
        <v>0</v>
      </c>
      <c r="AS7" s="539">
        <f>IF($Q$2&gt;26,$Q$140,IF($Q$4&gt;26,$Q$141,0))</f>
        <v>0</v>
      </c>
      <c r="AT7" s="539">
        <f>IF($Q$2&gt;27,$Q$140,IF($Q$4&gt;27,$Q$141,0))</f>
        <v>0</v>
      </c>
      <c r="AU7" s="539">
        <f>IF($Q$2&gt;28,$Q$140,IF($Q$4&gt;28,$Q$141,0))</f>
        <v>0</v>
      </c>
      <c r="AV7" s="539">
        <f>IF($Q$2&gt;29,$Q$140,IF($Q$4&gt;29,$Q$141,0))</f>
        <v>0</v>
      </c>
      <c r="AW7" s="539">
        <f>IF($Q$2&gt;30,$Q$140,IF($Q$4&gt;30,$Q$141,0))</f>
        <v>0</v>
      </c>
      <c r="AX7" s="539">
        <f>IF($Q$2&gt;31,$Q$140,IF($Q$4&gt;31,$Q$141,0))</f>
        <v>0</v>
      </c>
      <c r="AY7" s="539">
        <f>IF($Q$2&gt;32,$Q$140,IF($Q$4&gt;32,$Q$141,0))</f>
        <v>0</v>
      </c>
      <c r="AZ7" s="539">
        <f>IF($Q$2&gt;33,$Q$140,IF($Q$4&gt;33,$Q$141,0))</f>
        <v>0</v>
      </c>
      <c r="BA7" s="539">
        <f>IF($Q$2&gt;34,$Q$140,IF($Q$4&gt;34,$Q$141,0))</f>
        <v>0</v>
      </c>
    </row>
    <row r="8" spans="1:53" ht="23.25" customHeight="1" x14ac:dyDescent="0.35">
      <c r="A8" s="771"/>
      <c r="B8" s="772"/>
      <c r="C8" s="776"/>
      <c r="D8" s="43"/>
      <c r="E8" s="6"/>
      <c r="F8" s="6"/>
      <c r="G8" s="6"/>
      <c r="H8" s="6"/>
      <c r="I8" s="466"/>
      <c r="J8" s="466"/>
      <c r="K8" s="467"/>
      <c r="L8" s="468" t="str">
        <f>IF(I9&gt;L9,"End year cannot be anterior to start year!","")</f>
        <v/>
      </c>
      <c r="M8" s="466"/>
      <c r="N8" s="467"/>
      <c r="O8" s="467"/>
      <c r="P8" s="539"/>
      <c r="Q8" s="539"/>
      <c r="R8" t="s">
        <v>552</v>
      </c>
      <c r="S8" s="546">
        <f>Q156</f>
        <v>0</v>
      </c>
      <c r="T8" s="539">
        <f>IF($Q$2&gt;1,$Q$156,IF($Q$4&gt;1,$Q$157,0))</f>
        <v>0</v>
      </c>
      <c r="U8" s="539">
        <f>IF($Q$2&gt;2,$Q$156,IF($Q$4&gt;2,$Q$157,0))</f>
        <v>0</v>
      </c>
      <c r="V8" s="539">
        <f>IF($Q$2&gt;3,$Q$156,IF($Q$4&gt;3,$Q$157,0))</f>
        <v>0</v>
      </c>
      <c r="W8" s="539">
        <f>IF($Q$2&gt;4,$Q$156,IF($Q$4&gt;4,$Q$157,0))</f>
        <v>0</v>
      </c>
      <c r="X8" s="539">
        <f>IF($Q$2&gt;5,$Q$156,IF($Q$4&gt;5,$Q$157,0))</f>
        <v>0</v>
      </c>
      <c r="Y8" s="539">
        <f>IF($Q$2&gt;6,$Q$156,IF($Q$4&gt;6,$Q$157,0))</f>
        <v>0</v>
      </c>
      <c r="Z8" s="539">
        <f>IF($Q$2&gt;7,$Q$156,IF($Q$4&gt;7,$Q$157,0))</f>
        <v>0</v>
      </c>
      <c r="AA8" s="539">
        <f>IF($Q$2&gt;8,$Q$156,IF($Q$4&gt;8,$Q$157,0))</f>
        <v>0</v>
      </c>
      <c r="AB8" s="539">
        <f>IF($Q$2&gt;9,$Q$156,IF($Q$4&gt;9,$Q$157,0))</f>
        <v>0</v>
      </c>
      <c r="AC8" s="539">
        <f>IF($Q$2&gt;10,$Q$156,IF($Q$4&gt;10,$Q$157,0))</f>
        <v>0</v>
      </c>
      <c r="AD8" s="539">
        <f>IF($Q$2&gt;11,$Q$156,IF($Q$4&gt;11,$Q$157,0))</f>
        <v>0</v>
      </c>
      <c r="AE8" s="539">
        <f>IF($Q$2&gt;12,$Q$156,IF($Q$4&gt;12,$Q$157,0))</f>
        <v>0</v>
      </c>
      <c r="AF8" s="539">
        <f>IF($Q$2&gt;13,$Q$156,IF($Q$4&gt;13,$Q$157,0))</f>
        <v>0</v>
      </c>
      <c r="AG8" s="539">
        <f>IF($Q$2&gt;14,$Q$156,IF($Q$4&gt;14,$Q$157,0))</f>
        <v>0</v>
      </c>
      <c r="AH8" s="539">
        <f>IF($Q$2&gt;15,$Q$156,IF($Q$4&gt;15,$Q$157,0))</f>
        <v>0</v>
      </c>
      <c r="AI8" s="539">
        <f>IF($Q$2&gt;16,$Q$156,IF($Q$4&gt;16,$Q$157,0))</f>
        <v>0</v>
      </c>
      <c r="AJ8" s="539">
        <f>IF($Q$2&gt;17,$Q$156,IF($Q$4&gt;17,$Q$157,0))</f>
        <v>0</v>
      </c>
      <c r="AK8" s="539">
        <f>IF($Q$2&gt;18,$Q$156,IF($Q$4&gt;18,$Q$157,0))</f>
        <v>0</v>
      </c>
      <c r="AL8" s="539">
        <f>IF($Q$2&gt;19,$Q$156,IF($Q$4&gt;19,$Q$157,0))</f>
        <v>0</v>
      </c>
      <c r="AM8" s="539">
        <f>IF($Q$2&gt;20,$Q$156,IF($Q$4&gt;20,$Q$157,0))</f>
        <v>0</v>
      </c>
      <c r="AN8" s="539">
        <f>IF($Q$2&gt;21,$Q$156,IF($Q$4&gt;21,$Q$157,0))</f>
        <v>0</v>
      </c>
      <c r="AO8" s="539">
        <f>IF($Q$2&gt;22,$Q$156,IF($Q$4&gt;22,$Q$157,0))</f>
        <v>0</v>
      </c>
      <c r="AP8" s="539">
        <f>IF($Q$2&gt;23,$Q$156,IF($Q$4&gt;23,$Q$157,0))</f>
        <v>0</v>
      </c>
      <c r="AQ8" s="539">
        <f>IF($Q$2&gt;24,$Q$156,IF($Q$4&gt;24,$Q$157,0))</f>
        <v>0</v>
      </c>
      <c r="AR8" s="539">
        <f>IF($Q$2&gt;25,$Q$156,IF($Q$4&gt;25,$Q$157,0))</f>
        <v>0</v>
      </c>
      <c r="AS8" s="539">
        <f>IF($Q$2&gt;26,$Q$156,IF($Q$4&gt;26,$Q$157,0))</f>
        <v>0</v>
      </c>
      <c r="AT8" s="539">
        <f>IF($Q$2&gt;27,$Q$156,IF($Q$4&gt;27,$Q$157,0))</f>
        <v>0</v>
      </c>
      <c r="AU8" s="539">
        <f>IF($Q$2&gt;28,$Q$156,IF($Q$4&gt;28,$Q$157,0))</f>
        <v>0</v>
      </c>
      <c r="AV8" s="539">
        <f>IF($Q$2&gt;29,$Q$156,IF($Q$4&gt;29,$Q$157,0))</f>
        <v>0</v>
      </c>
      <c r="AW8" s="539">
        <f>IF($Q$2&gt;30,$Q$156,IF($Q$4&gt;30,$Q$157,0))</f>
        <v>0</v>
      </c>
      <c r="AX8" s="539">
        <f>IF($Q$2&gt;31,$Q$156,IF($Q$4&gt;31,$Q$157,0))</f>
        <v>0</v>
      </c>
      <c r="AY8" s="539">
        <f>IF($Q$2&gt;32,$Q$156,IF($Q$4&gt;32,$Q$157,0))</f>
        <v>0</v>
      </c>
      <c r="AZ8" s="539">
        <f>IF($Q$2&gt;33,$Q$156,IF($Q$4&gt;33,$Q$157,0))</f>
        <v>0</v>
      </c>
      <c r="BA8" s="539">
        <f>IF($Q$2&gt;34,$Q$156,IF($Q$4&gt;34,$Q$157,0))</f>
        <v>0</v>
      </c>
    </row>
    <row r="9" spans="1:53" ht="15.5" x14ac:dyDescent="0.35">
      <c r="A9" s="771"/>
      <c r="B9" s="772"/>
      <c r="C9" s="777" t="s">
        <v>609</v>
      </c>
      <c r="D9" s="43"/>
      <c r="E9" s="29"/>
      <c r="F9" s="6"/>
      <c r="G9" s="6"/>
      <c r="H9" s="6"/>
      <c r="I9" s="373"/>
      <c r="J9" s="497"/>
      <c r="K9" s="471" t="s">
        <v>610</v>
      </c>
      <c r="L9" s="373"/>
      <c r="M9" s="497"/>
      <c r="N9" s="9"/>
      <c r="O9" s="9"/>
      <c r="P9" s="539"/>
      <c r="Q9" s="539"/>
      <c r="R9" t="s">
        <v>553</v>
      </c>
      <c r="S9" s="546">
        <f>W128</f>
        <v>0</v>
      </c>
      <c r="T9" s="539">
        <f>IF($Q$2&gt;1,$W$128,IF($Q$4&gt;1,$W$129,0))</f>
        <v>0</v>
      </c>
      <c r="U9" s="539">
        <f>IF($Q$2&gt;2,$W$128,IF($Q$4&gt;2,$W$129,0))</f>
        <v>0</v>
      </c>
      <c r="V9" s="539">
        <f>IF($Q$2&gt;3,$W$128,IF($Q$4&gt;3,$W$129,0))</f>
        <v>0</v>
      </c>
      <c r="W9" s="539">
        <f>IF($Q$2&gt;4,$W$128,IF($Q$4&gt;4,$W$129,0))</f>
        <v>0</v>
      </c>
      <c r="X9" s="539">
        <f>IF($Q$2&gt;5,$W$128,IF($Q$4&gt;5,$W$129,0))</f>
        <v>0</v>
      </c>
      <c r="Y9" s="539">
        <f>IF($Q$2&gt;6,$W$128,IF($Q$4&gt;6,$W$129,0))</f>
        <v>0</v>
      </c>
      <c r="Z9" s="539">
        <f>IF($Q$2&gt;7,$W$128,IF($Q$4&gt;7,$W$129,0))</f>
        <v>0</v>
      </c>
      <c r="AA9" s="539">
        <f>IF($Q$2&gt;8,$W$128,IF($Q$4&gt;8,$W$129,0))</f>
        <v>0</v>
      </c>
      <c r="AB9" s="539">
        <f>IF($Q$2&gt;9,$W$128,IF($Q$4&gt;9,$W$129,0))</f>
        <v>0</v>
      </c>
      <c r="AC9" s="539">
        <f>IF($Q$2&gt;10,$W$128,IF($Q$4&gt;10,$W$129,0))</f>
        <v>0</v>
      </c>
      <c r="AD9" s="539">
        <f>IF($Q$2&gt;11,$W$128,IF($Q$4&gt;11,$W$129,0))</f>
        <v>0</v>
      </c>
      <c r="AE9" s="539">
        <f>IF($Q$2&gt;12,$W$128,IF($Q$4&gt;12,$W$129,0))</f>
        <v>0</v>
      </c>
      <c r="AF9" s="539">
        <f>IF($Q$2&gt;13,$W$128,IF($Q$4&gt;13,$W$129,0))</f>
        <v>0</v>
      </c>
      <c r="AG9" s="539">
        <f>IF($Q$2&gt;14,$W$128,IF($Q$4&gt;14,$W$129,0))</f>
        <v>0</v>
      </c>
      <c r="AH9" s="539">
        <f>IF($Q$2&gt;15,$W$128,IF($Q$4&gt;15,$W$129,0))</f>
        <v>0</v>
      </c>
      <c r="AI9" s="539">
        <f>IF($Q$2&gt;16,$W$128,IF($Q$4&gt;16,$W$129,0))</f>
        <v>0</v>
      </c>
      <c r="AJ9" s="539">
        <f>IF($Q$2&gt;17,$W$128,IF($Q$4&gt;17,$W$129,0))</f>
        <v>0</v>
      </c>
      <c r="AK9" s="539">
        <f>IF($Q$2&gt;18,$W$128,IF($Q$4&gt;18,$W$129,0))</f>
        <v>0</v>
      </c>
      <c r="AL9" s="539">
        <f>IF($Q$2&gt;19,$W$128,IF($Q$4&gt;19,$W$129,0))</f>
        <v>0</v>
      </c>
      <c r="AM9" s="539">
        <f>IF($Q$2&gt;20,$W$128,IF($Q$4&gt;20,$W$129,0))</f>
        <v>0</v>
      </c>
      <c r="AN9" s="539">
        <f>IF($Q$2&gt;21,$W$128,IF($Q$4&gt;21,$W$129,0))</f>
        <v>0</v>
      </c>
      <c r="AO9" s="539">
        <f>IF($Q$2&gt;22,$W$128,IF($Q$4&gt;22,$W$129,0))</f>
        <v>0</v>
      </c>
      <c r="AP9" s="539">
        <f>IF($Q$2&gt;23,$W$128,IF($Q$4&gt;23,$W$129,0))</f>
        <v>0</v>
      </c>
      <c r="AQ9" s="539">
        <f>IF($Q$2&gt;24,$W$128,IF($Q$4&gt;24,$W$129,0))</f>
        <v>0</v>
      </c>
      <c r="AR9" s="539">
        <f>IF($Q$2&gt;25,$W$128,IF($Q$4&gt;25,$W$129,0))</f>
        <v>0</v>
      </c>
      <c r="AS9" s="539">
        <f>IF($Q$2&gt;26,$W$128,IF($Q$4&gt;26,$W$129,0))</f>
        <v>0</v>
      </c>
      <c r="AT9" s="539">
        <f>IF($Q$2&gt;27,$W$128,IF($Q$4&gt;27,$W$129,0))</f>
        <v>0</v>
      </c>
      <c r="AU9" s="539">
        <f>IF($Q$2&gt;28,$W$128,IF($Q$4&gt;28,$W$129,0))</f>
        <v>0</v>
      </c>
      <c r="AV9" s="539">
        <f>IF($Q$2&gt;29,$W$128,IF($Q$4&gt;29,$W$129,0))</f>
        <v>0</v>
      </c>
      <c r="AW9" s="539">
        <f>IF($Q$2&gt;30,$W$128,IF($Q$4&gt;30,$W$129,0))</f>
        <v>0</v>
      </c>
      <c r="AX9" s="539">
        <f>IF($Q$2&gt;31,$W$128,IF($Q$4&gt;31,$W$129,0))</f>
        <v>0</v>
      </c>
      <c r="AY9" s="539">
        <f>IF($Q$2&gt;32,$W$128,IF($Q$4&gt;32,$W$129,0))</f>
        <v>0</v>
      </c>
      <c r="AZ9" s="539">
        <f>IF($Q$2&gt;33,$W$128,IF($Q$4&gt;33,$W$129,0))</f>
        <v>0</v>
      </c>
      <c r="BA9" s="539">
        <f>IF($Q$2&gt;34,$W$128,IF($Q$4&gt;34,$W$129,0))</f>
        <v>0</v>
      </c>
    </row>
    <row r="10" spans="1:53" ht="15.5" x14ac:dyDescent="0.35">
      <c r="A10" s="771"/>
      <c r="B10" s="772"/>
      <c r="C10" s="793" t="s">
        <v>611</v>
      </c>
      <c r="D10" s="43"/>
      <c r="E10" s="29"/>
      <c r="F10" s="6"/>
      <c r="G10" s="6"/>
      <c r="H10" s="787"/>
      <c r="I10" s="788"/>
      <c r="J10" s="789"/>
      <c r="K10" s="790"/>
      <c r="L10" s="788"/>
      <c r="M10" s="497"/>
      <c r="N10" s="9"/>
      <c r="O10" s="9"/>
      <c r="P10" s="539"/>
      <c r="Q10" s="539"/>
      <c r="R10"/>
      <c r="S10" s="546"/>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row>
    <row r="11" spans="1:53" ht="8.25" customHeight="1" x14ac:dyDescent="0.35">
      <c r="A11" s="786"/>
      <c r="B11" s="787"/>
      <c r="C11" s="778"/>
      <c r="D11" s="43"/>
      <c r="E11" s="29"/>
      <c r="F11" s="6"/>
      <c r="G11" s="6"/>
      <c r="H11" s="6"/>
      <c r="I11" s="466"/>
      <c r="J11" s="466"/>
      <c r="K11" s="467"/>
      <c r="L11" s="468" t="str">
        <f>IF(AND(L12&gt;0,I12&gt;L12),"End year cannot be inferior to start year!","")</f>
        <v/>
      </c>
      <c r="M11" s="466"/>
      <c r="N11" s="467"/>
      <c r="O11" s="467"/>
      <c r="P11" s="539"/>
      <c r="Q11" s="539"/>
      <c r="R11" s="578"/>
      <c r="S11" s="539"/>
      <c r="T11" s="539"/>
      <c r="U11" s="539"/>
      <c r="V11" s="539"/>
    </row>
    <row r="12" spans="1:53" ht="15.5" x14ac:dyDescent="0.35">
      <c r="A12" s="786"/>
      <c r="B12" s="787"/>
      <c r="C12" s="777" t="s">
        <v>612</v>
      </c>
      <c r="D12" s="43"/>
      <c r="E12" s="29"/>
      <c r="F12" s="6"/>
      <c r="G12" s="6"/>
      <c r="H12" s="6"/>
      <c r="I12" s="27">
        <f>L9+1</f>
        <v>1</v>
      </c>
      <c r="J12" s="496"/>
      <c r="K12" s="471" t="s">
        <v>610</v>
      </c>
      <c r="L12" s="373"/>
      <c r="M12" s="496"/>
      <c r="N12" s="9"/>
      <c r="O12" s="9"/>
      <c r="P12" s="539"/>
      <c r="Q12" s="539"/>
      <c r="R12" s="578"/>
      <c r="S12" s="539"/>
      <c r="T12" s="539"/>
      <c r="U12" s="539"/>
      <c r="V12" s="539"/>
    </row>
    <row r="13" spans="1:53" ht="46" customHeight="1" x14ac:dyDescent="0.35">
      <c r="A13" s="786"/>
      <c r="B13" s="787"/>
      <c r="C13" s="966" t="s">
        <v>613</v>
      </c>
      <c r="D13" s="966"/>
      <c r="E13" s="966"/>
      <c r="F13" s="966"/>
      <c r="G13" s="966"/>
      <c r="H13" s="787"/>
      <c r="I13" s="791"/>
      <c r="J13" s="789"/>
      <c r="K13" s="790"/>
      <c r="L13" s="788"/>
      <c r="M13" s="789"/>
      <c r="N13" s="792"/>
      <c r="O13" s="9"/>
      <c r="P13" s="539"/>
      <c r="Q13" s="539"/>
      <c r="R13" s="578"/>
      <c r="S13" s="539"/>
      <c r="T13" s="539"/>
      <c r="U13" s="539"/>
      <c r="V13" s="539"/>
    </row>
    <row r="14" spans="1:53" ht="18" customHeight="1" x14ac:dyDescent="0.35">
      <c r="A14" s="786"/>
      <c r="B14" s="787"/>
      <c r="C14" s="470"/>
      <c r="D14" s="43"/>
      <c r="E14" s="29"/>
      <c r="F14" s="6"/>
      <c r="G14" s="6"/>
      <c r="H14" s="6"/>
      <c r="I14" s="6"/>
      <c r="J14" s="6"/>
      <c r="K14" s="9"/>
      <c r="L14" s="6"/>
      <c r="M14" s="6"/>
      <c r="N14" s="9"/>
      <c r="O14" s="9"/>
      <c r="P14" s="539"/>
      <c r="Q14" s="539"/>
      <c r="R14" s="578"/>
      <c r="S14" s="539"/>
      <c r="T14" s="539"/>
      <c r="U14" s="539"/>
      <c r="V14" s="539"/>
    </row>
    <row r="15" spans="1:53" ht="5.25" customHeight="1" x14ac:dyDescent="0.35">
      <c r="A15" s="717"/>
      <c r="B15" s="20"/>
      <c r="C15" s="21"/>
      <c r="D15" s="45"/>
      <c r="E15" s="20"/>
      <c r="F15" s="20"/>
      <c r="G15" s="20"/>
      <c r="H15" s="20"/>
      <c r="I15" s="20"/>
      <c r="J15" s="20"/>
      <c r="K15" s="22"/>
      <c r="L15" s="20"/>
      <c r="M15" s="20"/>
      <c r="N15" s="23"/>
      <c r="O15" s="23"/>
      <c r="P15" s="539"/>
      <c r="Q15" s="539"/>
      <c r="R15" s="578"/>
      <c r="S15" s="541"/>
      <c r="T15" s="541"/>
      <c r="U15" s="541"/>
      <c r="V15" s="541"/>
    </row>
    <row r="16" spans="1:53" ht="25.5" customHeight="1" x14ac:dyDescent="0.35">
      <c r="A16" s="528"/>
      <c r="B16" s="2"/>
      <c r="C16" s="4"/>
      <c r="D16" s="46"/>
      <c r="E16" s="2"/>
      <c r="F16" s="2"/>
      <c r="G16" s="2"/>
      <c r="H16" s="2"/>
      <c r="I16" s="2"/>
      <c r="J16" s="2"/>
      <c r="K16" s="11"/>
      <c r="L16" s="2"/>
      <c r="M16" s="2"/>
      <c r="N16" s="11"/>
      <c r="O16" s="11"/>
      <c r="P16" s="539"/>
      <c r="Q16" s="539"/>
      <c r="R16" s="578"/>
      <c r="S16" s="539"/>
      <c r="T16" s="539"/>
      <c r="U16" s="539"/>
      <c r="V16" s="539"/>
    </row>
    <row r="17" spans="1:31" ht="16" customHeight="1" x14ac:dyDescent="0.35">
      <c r="A17" s="727" t="s">
        <v>107</v>
      </c>
      <c r="B17" s="495"/>
      <c r="C17" s="35" t="s">
        <v>371</v>
      </c>
      <c r="D17" s="46"/>
      <c r="E17" s="2"/>
      <c r="F17" s="2"/>
      <c r="G17" s="2"/>
      <c r="H17" s="2"/>
      <c r="I17" s="356"/>
      <c r="J17" s="2"/>
      <c r="K17" s="11"/>
      <c r="L17" s="2"/>
      <c r="M17" s="2"/>
      <c r="N17" s="11"/>
      <c r="O17" s="11"/>
      <c r="P17" s="539"/>
      <c r="Q17" s="539"/>
      <c r="R17" s="578"/>
      <c r="S17" s="539"/>
      <c r="T17" s="539"/>
      <c r="U17" s="539"/>
      <c r="V17" s="539"/>
    </row>
    <row r="18" spans="1:31" ht="18" customHeight="1" x14ac:dyDescent="0.35">
      <c r="A18" s="528"/>
      <c r="B18" s="2"/>
      <c r="C18" s="41"/>
      <c r="D18" s="46"/>
      <c r="E18" s="36"/>
      <c r="F18" s="2"/>
      <c r="G18" s="2"/>
      <c r="H18" s="2"/>
      <c r="I18" s="2"/>
      <c r="J18" s="2"/>
      <c r="K18" s="11"/>
      <c r="L18" s="2"/>
      <c r="M18" s="2"/>
      <c r="N18" s="11"/>
      <c r="O18" s="11"/>
      <c r="P18" s="539"/>
      <c r="Q18" s="539"/>
      <c r="R18" s="578"/>
      <c r="S18" s="539"/>
      <c r="T18" s="539"/>
      <c r="U18" s="539"/>
      <c r="V18" s="539"/>
    </row>
    <row r="19" spans="1:31" ht="57" customHeight="1" x14ac:dyDescent="0.35">
      <c r="A19" s="719"/>
      <c r="B19" s="16"/>
      <c r="C19" s="38" t="s">
        <v>374</v>
      </c>
      <c r="D19" s="44"/>
      <c r="E19" s="30"/>
      <c r="F19" s="967" t="s">
        <v>375</v>
      </c>
      <c r="G19" s="967"/>
      <c r="H19" s="967"/>
      <c r="I19" s="967"/>
      <c r="J19" s="967"/>
      <c r="K19" s="967"/>
      <c r="L19" s="967"/>
      <c r="M19" s="378"/>
      <c r="N19" s="378"/>
      <c r="O19" s="378"/>
      <c r="P19" s="544"/>
      <c r="Q19" s="544"/>
      <c r="R19" s="580" t="s">
        <v>389</v>
      </c>
      <c r="S19" s="544" t="s">
        <v>390</v>
      </c>
      <c r="T19" s="544" t="s">
        <v>391</v>
      </c>
      <c r="U19" s="544" t="s">
        <v>392</v>
      </c>
      <c r="V19" s="544" t="s">
        <v>393</v>
      </c>
      <c r="W19" t="s">
        <v>614</v>
      </c>
      <c r="X19" s="544"/>
      <c r="Y19" s="544" t="s">
        <v>525</v>
      </c>
      <c r="Z19" s="544" t="s">
        <v>615</v>
      </c>
      <c r="AA19" s="679" t="s">
        <v>616</v>
      </c>
      <c r="AB19" s="679" t="s">
        <v>617</v>
      </c>
      <c r="AC19" s="679" t="s">
        <v>618</v>
      </c>
      <c r="AD19" s="679" t="s">
        <v>619</v>
      </c>
      <c r="AE19" s="679" t="s">
        <v>620</v>
      </c>
    </row>
    <row r="20" spans="1:31" ht="12" customHeight="1" x14ac:dyDescent="0.35">
      <c r="A20" s="720"/>
      <c r="B20" s="4"/>
      <c r="C20" s="42"/>
      <c r="D20" s="47"/>
      <c r="E20" s="37"/>
      <c r="F20" s="4"/>
      <c r="G20" s="56"/>
      <c r="H20" s="4"/>
      <c r="I20" s="374"/>
      <c r="J20" s="58"/>
      <c r="K20" s="66"/>
      <c r="L20" s="374"/>
      <c r="M20" s="58"/>
      <c r="N20" s="12"/>
      <c r="O20" s="12"/>
      <c r="P20" s="540"/>
      <c r="Q20" s="540" t="s">
        <v>621</v>
      </c>
      <c r="R20" s="579">
        <f>SUM(I23,I58,I73,I88,I126)</f>
        <v>0</v>
      </c>
      <c r="S20" s="547">
        <f>SUM(I29,I60,I75,I90,I128)</f>
        <v>0</v>
      </c>
      <c r="T20" s="547">
        <f>SUM(I35,I62,I77,I92,I130)</f>
        <v>0</v>
      </c>
      <c r="U20" s="547">
        <f>SUM(I41,I64,I79,I94,I132)</f>
        <v>0</v>
      </c>
      <c r="V20" s="547">
        <f>SUM(I47,I66,I81,I96,I134)</f>
        <v>0</v>
      </c>
      <c r="W20" s="557">
        <f>SUM(R20:V20)</f>
        <v>0</v>
      </c>
      <c r="Y20">
        <v>3</v>
      </c>
      <c r="Z20">
        <f>IF($Q$2&gt;2,$R$23,IF($Q$4&gt;2,$R$24,0))</f>
        <v>0</v>
      </c>
      <c r="AA20">
        <f>IF($Q$2&gt;2,$S$23,IF($Q$4&gt;2,$S$24,0))</f>
        <v>0</v>
      </c>
      <c r="AB20">
        <f>IF($Q$2&gt;2,$T$23,IF($Q$4&gt;2,$T$24,0))</f>
        <v>0</v>
      </c>
      <c r="AC20">
        <f>IF($Q$2&gt;2,$U$23,IF($Q$4&gt;2,$U$24,0))</f>
        <v>0</v>
      </c>
      <c r="AD20">
        <f>IF($Q$2&gt;2,$V$23,IF($Q$4&gt;2,$V$24,0))</f>
        <v>0</v>
      </c>
      <c r="AE20">
        <f>IF($Q$2&gt;2,$Q$140,IF($Q$4&gt;2,$Q$141,0))</f>
        <v>0</v>
      </c>
    </row>
    <row r="21" spans="1:31" ht="20.25" customHeight="1" x14ac:dyDescent="0.35">
      <c r="A21" s="728" t="s">
        <v>113</v>
      </c>
      <c r="B21" s="494"/>
      <c r="C21" s="35" t="s">
        <v>378</v>
      </c>
      <c r="D21" s="37"/>
      <c r="E21" s="37"/>
      <c r="F21" s="4"/>
      <c r="G21" s="56"/>
      <c r="H21" s="4"/>
      <c r="I21" s="374"/>
      <c r="J21" s="58"/>
      <c r="K21" s="66"/>
      <c r="L21" s="374"/>
      <c r="M21" s="58"/>
      <c r="N21" s="12"/>
      <c r="O21" s="12"/>
      <c r="P21" s="540"/>
      <c r="Q21" s="540" t="s">
        <v>622</v>
      </c>
      <c r="R21" s="579">
        <f>SUM(L23,L58,L73,L88,L126)</f>
        <v>0</v>
      </c>
      <c r="S21" s="547">
        <f>SUM(L29,L60,L75,L90,L128)</f>
        <v>0</v>
      </c>
      <c r="T21" s="547">
        <f>SUM(L35,L62,L77,L92,L130)</f>
        <v>0</v>
      </c>
      <c r="U21" s="547">
        <f>SUM(L41,L64,L79,L94,L132)</f>
        <v>0</v>
      </c>
      <c r="V21" s="547">
        <f>SUM(L47,L66,L81,L96,L134)</f>
        <v>0</v>
      </c>
      <c r="W21" s="557">
        <f t="shared" ref="W21:W25" si="1">SUM(R21:V21)</f>
        <v>0</v>
      </c>
      <c r="Y21">
        <f t="shared" ref="Y21:Y52" si="2">1+Y20</f>
        <v>4</v>
      </c>
      <c r="Z21">
        <f>IF($Q$2&gt;3,$R$23,IF($Q$4&gt;3,$R$24,0))</f>
        <v>0</v>
      </c>
      <c r="AA21">
        <f>IF($Q$2&gt;3,$S$23,IF($Q$4&gt;3,$S$24,0))</f>
        <v>0</v>
      </c>
      <c r="AB21">
        <f>IF($Q$2&gt;3,$T$23,IF($Q$4&gt;3,$T$24,0))</f>
        <v>0</v>
      </c>
      <c r="AC21">
        <f>IF($Q$2&gt;3,$U$23,IF($Q$4&gt;3,$U$24,0))</f>
        <v>0</v>
      </c>
      <c r="AD21">
        <f>IF($Q$2&gt;3,$V$23,IF($Q$4&gt;3,$V$24,0))</f>
        <v>0</v>
      </c>
      <c r="AE21">
        <f>IF($Q$2&gt;3,$Q$140,IF($Q$4&gt;3,$Q$141,0))</f>
        <v>0</v>
      </c>
    </row>
    <row r="22" spans="1:31" ht="17.25" customHeight="1" x14ac:dyDescent="0.35">
      <c r="A22" s="720"/>
      <c r="B22" s="4"/>
      <c r="C22" s="489"/>
      <c r="D22" s="489"/>
      <c r="E22" s="37"/>
      <c r="F22" s="437"/>
      <c r="G22" s="437"/>
      <c r="H22" s="4"/>
      <c r="I22" s="490" t="s">
        <v>380</v>
      </c>
      <c r="J22" s="36"/>
      <c r="K22" s="861"/>
      <c r="L22" s="490" t="s">
        <v>380</v>
      </c>
      <c r="M22" s="36"/>
      <c r="N22" s="12"/>
      <c r="O22" s="12"/>
      <c r="P22" s="540"/>
      <c r="Q22" s="540" t="s">
        <v>606</v>
      </c>
      <c r="R22" s="579">
        <f>R20+R21</f>
        <v>0</v>
      </c>
      <c r="S22" s="547">
        <f>S20+S21</f>
        <v>0</v>
      </c>
      <c r="T22" s="548">
        <f>T20+T21</f>
        <v>0</v>
      </c>
      <c r="U22" s="548">
        <f>U20+U21</f>
        <v>0</v>
      </c>
      <c r="V22" s="548">
        <f>V20+V21</f>
        <v>0</v>
      </c>
      <c r="W22" s="557">
        <f t="shared" si="1"/>
        <v>0</v>
      </c>
      <c r="Y22">
        <f t="shared" si="2"/>
        <v>5</v>
      </c>
      <c r="Z22">
        <f>IF($Q$2&gt;4,$R$23,IF($Q$4&gt;4,$R$24,0))</f>
        <v>0</v>
      </c>
      <c r="AA22">
        <f>IF($Q$2&gt;4,$S$23,IF($Q$4&gt;4,$S$24,0))</f>
        <v>0</v>
      </c>
      <c r="AB22">
        <f>IF($Q$2&gt;4,$T$23,IF($Q$4&gt;4,$T$24,0))</f>
        <v>0</v>
      </c>
      <c r="AC22">
        <f>IF($Q$2&gt;4,$U$23,IF($Q$4&gt;4,$U$24,0))</f>
        <v>0</v>
      </c>
      <c r="AD22">
        <f>IF($Q$2&gt;4,$V$23,IF($Q$4&gt;4,$V$24,0))</f>
        <v>0</v>
      </c>
      <c r="AE22">
        <f>IF($Q$2&gt;4,$Q$140,IF($Q$4&gt;4,$Q$141,0))</f>
        <v>0</v>
      </c>
    </row>
    <row r="23" spans="1:31" ht="15.65" customHeight="1" x14ac:dyDescent="0.35">
      <c r="A23" s="528"/>
      <c r="B23" s="2"/>
      <c r="C23" s="961" t="s">
        <v>623</v>
      </c>
      <c r="D23" s="961"/>
      <c r="E23" s="40"/>
      <c r="F23" s="439" t="s">
        <v>384</v>
      </c>
      <c r="G23" s="453">
        <f>General!E98</f>
        <v>0</v>
      </c>
      <c r="H23" s="15"/>
      <c r="I23" s="357"/>
      <c r="J23" s="491"/>
      <c r="K23" s="12">
        <f>$I$17</f>
        <v>0</v>
      </c>
      <c r="L23" s="357"/>
      <c r="M23" s="491"/>
      <c r="N23" s="12">
        <f>$I$17</f>
        <v>0</v>
      </c>
      <c r="O23" s="12"/>
      <c r="P23" s="540"/>
      <c r="Q23" s="540" t="s">
        <v>624</v>
      </c>
      <c r="R23" s="579">
        <f>R20/$Q$2</f>
        <v>0</v>
      </c>
      <c r="S23" s="548">
        <f>S20/$Q$2</f>
        <v>0</v>
      </c>
      <c r="T23" s="548">
        <f>T20/$Q$2</f>
        <v>0</v>
      </c>
      <c r="U23" s="548">
        <f>U20/$Q$2</f>
        <v>0</v>
      </c>
      <c r="V23" s="548">
        <f>V20/$Q$2</f>
        <v>0</v>
      </c>
      <c r="W23" s="557">
        <f t="shared" si="1"/>
        <v>0</v>
      </c>
      <c r="Y23">
        <f t="shared" si="2"/>
        <v>6</v>
      </c>
      <c r="Z23">
        <f>IF($Q$2&gt;5,$R$23,IF($Q$4&gt;5,$R$24,0))</f>
        <v>0</v>
      </c>
      <c r="AA23">
        <f>IF($Q$2&gt;5,$S$23,IF($Q$4&gt;5,$S$24,0))</f>
        <v>0</v>
      </c>
      <c r="AB23">
        <f>IF($Q$2&gt;5,$T$23,IF($Q$4&gt;5,$T$24,0))</f>
        <v>0</v>
      </c>
      <c r="AC23">
        <f>IF($Q$2&gt;5,$U$23,IF($Q$4&gt;5,$U$24,0))</f>
        <v>0</v>
      </c>
      <c r="AD23">
        <f>IF($Q$2&gt;5,$V$23,IF($Q$4&gt;5,$V$24,0))</f>
        <v>0</v>
      </c>
      <c r="AE23">
        <f>IF($Q$2&gt;5,$Q$140,IF($Q$4&gt;5,$Q$141,0))</f>
        <v>0</v>
      </c>
    </row>
    <row r="24" spans="1:31" ht="15.65" customHeight="1" x14ac:dyDescent="0.35">
      <c r="A24" s="528"/>
      <c r="B24" s="2"/>
      <c r="C24" s="961"/>
      <c r="D24" s="961"/>
      <c r="E24" s="40"/>
      <c r="F24" s="439"/>
      <c r="G24" s="71"/>
      <c r="H24" s="15"/>
      <c r="I24" s="354" t="s">
        <v>398</v>
      </c>
      <c r="J24" s="15"/>
      <c r="K24" s="15"/>
      <c r="L24" s="354" t="s">
        <v>398</v>
      </c>
      <c r="M24" s="15"/>
      <c r="N24" s="12"/>
      <c r="O24" s="12"/>
      <c r="P24" s="540"/>
      <c r="Q24" s="540" t="s">
        <v>625</v>
      </c>
      <c r="R24" s="579" t="e">
        <f>R21/$Q$3</f>
        <v>#DIV/0!</v>
      </c>
      <c r="S24" s="545" t="e">
        <f>S21/$Q$3</f>
        <v>#DIV/0!</v>
      </c>
      <c r="T24" s="545" t="e">
        <f>T21/$Q$3</f>
        <v>#DIV/0!</v>
      </c>
      <c r="U24" s="545" t="e">
        <f>U21/$Q$3</f>
        <v>#DIV/0!</v>
      </c>
      <c r="V24" s="545" t="e">
        <f>V21/$Q$3</f>
        <v>#DIV/0!</v>
      </c>
      <c r="W24" s="557" t="e">
        <f t="shared" si="1"/>
        <v>#DIV/0!</v>
      </c>
      <c r="Y24">
        <f t="shared" si="2"/>
        <v>7</v>
      </c>
      <c r="Z24">
        <f>IF($Q$2&gt;6,$R$23,IF($Q$4&gt;6,$R$24,0))</f>
        <v>0</v>
      </c>
      <c r="AA24">
        <f>IF($Q$2&gt;6,$S$23,IF($Q$4&gt;6,$S$24,0))</f>
        <v>0</v>
      </c>
      <c r="AB24">
        <f>IF($Q$2&gt;6,$T$23,IF($Q$4&gt;6,$T$24,0))</f>
        <v>0</v>
      </c>
      <c r="AC24">
        <f>IF($Q$2&gt;6,$U$23,IF($Q$4&gt;6,$U$24,0))</f>
        <v>0</v>
      </c>
      <c r="AD24">
        <f>IF($Q$2&gt;6,$V$23,IF($Q$4&gt;6,$V$24,0))</f>
        <v>0</v>
      </c>
      <c r="AE24">
        <f>IF($Q$2&gt;6,$Q$140,IF($Q$4&gt;6,$Q$141,0))</f>
        <v>0</v>
      </c>
    </row>
    <row r="25" spans="1:31" ht="15.65" customHeight="1" x14ac:dyDescent="0.35">
      <c r="A25" s="528"/>
      <c r="B25" s="2"/>
      <c r="C25" s="961"/>
      <c r="D25" s="961"/>
      <c r="E25" s="40"/>
      <c r="F25" s="439"/>
      <c r="G25" s="71"/>
      <c r="H25" s="15"/>
      <c r="I25" s="655"/>
      <c r="J25" s="491"/>
      <c r="K25" s="12"/>
      <c r="L25" s="655"/>
      <c r="M25" s="491"/>
      <c r="N25" s="12"/>
      <c r="O25" s="12"/>
      <c r="P25" s="540"/>
      <c r="Q25" s="540" t="s">
        <v>626</v>
      </c>
      <c r="R25" s="579">
        <f>R22/$Q$4</f>
        <v>0</v>
      </c>
      <c r="S25" s="548">
        <f>S22/$Q$4</f>
        <v>0</v>
      </c>
      <c r="T25" s="548">
        <f>T22/$Q$4</f>
        <v>0</v>
      </c>
      <c r="U25" s="548">
        <f>U22/$Q$4</f>
        <v>0</v>
      </c>
      <c r="V25" s="548">
        <f>V22/$Q$4</f>
        <v>0</v>
      </c>
      <c r="W25" s="557">
        <f t="shared" si="1"/>
        <v>0</v>
      </c>
      <c r="Y25">
        <f t="shared" si="2"/>
        <v>8</v>
      </c>
      <c r="Z25">
        <f>IF($Q$2&gt;7,$R$23,IF($Q$4&gt;7,$R$24,0))</f>
        <v>0</v>
      </c>
      <c r="AA25">
        <f>IF($Q$2&gt;7,$S$23,IF($Q$4&gt;7,$S$24,0))</f>
        <v>0</v>
      </c>
      <c r="AB25">
        <f>IF($Q$2&gt;7,$T$23,IF($Q$4&gt;7,$T$24,0))</f>
        <v>0</v>
      </c>
      <c r="AC25">
        <f>IF($Q$2&gt;7,$U$23,IF($Q$4&gt;7,$U$24,0))</f>
        <v>0</v>
      </c>
      <c r="AD25">
        <f>IF($Q$2&gt;7,$V$23,IF($Q$4&gt;7,$V$24,0))</f>
        <v>0</v>
      </c>
      <c r="AE25">
        <f>IF($Q$2&gt;7,$Q$140,IF($Q$4&gt;7,$Q$141,0))</f>
        <v>0</v>
      </c>
    </row>
    <row r="26" spans="1:31" ht="15.65" customHeight="1" x14ac:dyDescent="0.35">
      <c r="A26" s="528"/>
      <c r="B26" s="2"/>
      <c r="C26" s="961"/>
      <c r="D26" s="961"/>
      <c r="E26" s="40"/>
      <c r="F26" s="439"/>
      <c r="G26" s="71"/>
      <c r="H26" s="15"/>
      <c r="I26" s="490" t="s">
        <v>406</v>
      </c>
      <c r="J26" s="36"/>
      <c r="K26" s="69"/>
      <c r="L26" s="490" t="s">
        <v>406</v>
      </c>
      <c r="M26" s="36"/>
      <c r="N26" s="12"/>
      <c r="O26" s="12"/>
      <c r="P26" s="540"/>
      <c r="Q26" s="545" t="s">
        <v>627</v>
      </c>
      <c r="R26" s="579" t="e">
        <f>R20/$W$20</f>
        <v>#DIV/0!</v>
      </c>
      <c r="S26" s="579" t="e">
        <f t="shared" ref="S26:V26" si="3">S20/$W$20</f>
        <v>#DIV/0!</v>
      </c>
      <c r="T26" s="579" t="e">
        <f t="shared" si="3"/>
        <v>#DIV/0!</v>
      </c>
      <c r="U26" s="579" t="e">
        <f t="shared" si="3"/>
        <v>#DIV/0!</v>
      </c>
      <c r="V26" s="579" t="e">
        <f t="shared" si="3"/>
        <v>#DIV/0!</v>
      </c>
      <c r="Y26">
        <f t="shared" si="2"/>
        <v>9</v>
      </c>
      <c r="Z26">
        <f>IF($Q$2&gt;8,$R$23,IF($Q$4&gt;8,$R$24,0))</f>
        <v>0</v>
      </c>
      <c r="AA26">
        <f>IF($Q$2&gt;8,$S$23,IF($Q$4&gt;8,$S$24,0))</f>
        <v>0</v>
      </c>
      <c r="AB26">
        <f>IF($Q$2&gt;8,$T$23,IF($Q$4&gt;8,$T$24,0))</f>
        <v>0</v>
      </c>
      <c r="AC26">
        <f>IF($Q$2&gt;8,$U$23,IF($Q$4&gt;8,$U$24,0))</f>
        <v>0</v>
      </c>
      <c r="AD26">
        <f>IF($Q$2&gt;8,$V$23,IF($Q$4&gt;8,$V$24,0))</f>
        <v>0</v>
      </c>
      <c r="AE26">
        <f>IF($Q$2&gt;8,$Q$140,IF($Q$4&gt;8,$Q$141,0))</f>
        <v>0</v>
      </c>
    </row>
    <row r="27" spans="1:31" ht="15.65" customHeight="1" x14ac:dyDescent="0.35">
      <c r="A27" s="528"/>
      <c r="B27" s="2"/>
      <c r="C27" s="961"/>
      <c r="D27" s="961"/>
      <c r="E27" s="40"/>
      <c r="F27" s="439"/>
      <c r="G27" s="71"/>
      <c r="H27" s="15"/>
      <c r="I27" s="655"/>
      <c r="J27" s="36"/>
      <c r="K27" s="69"/>
      <c r="L27" s="655"/>
      <c r="M27" s="36"/>
      <c r="N27" s="12"/>
      <c r="O27" s="12"/>
      <c r="P27" s="540"/>
      <c r="Q27" s="545" t="s">
        <v>628</v>
      </c>
      <c r="R27" s="579" t="e">
        <f>R21/$W$21</f>
        <v>#DIV/0!</v>
      </c>
      <c r="S27" s="579" t="e">
        <f t="shared" ref="S27:V27" si="4">S21/$W$21</f>
        <v>#DIV/0!</v>
      </c>
      <c r="T27" s="579" t="e">
        <f t="shared" si="4"/>
        <v>#DIV/0!</v>
      </c>
      <c r="U27" s="579" t="e">
        <f t="shared" si="4"/>
        <v>#DIV/0!</v>
      </c>
      <c r="V27" s="579" t="e">
        <f t="shared" si="4"/>
        <v>#DIV/0!</v>
      </c>
      <c r="Y27">
        <f t="shared" si="2"/>
        <v>10</v>
      </c>
      <c r="Z27">
        <f>IF($Q$2&gt;9,$R$23,IF($Q$4&gt;9,$R$24,0))</f>
        <v>0</v>
      </c>
      <c r="AA27">
        <f>IF($Q$2&gt;9,$S$23,IF($Q$4&gt;9,$S$24,0))</f>
        <v>0</v>
      </c>
      <c r="AB27">
        <f>IF($Q$2&gt;9,$T$23,IF($Q$4&gt;9,$T$24,0))</f>
        <v>0</v>
      </c>
      <c r="AC27">
        <f>IF($Q$2&gt;9,$U$23,IF($Q$4&gt;9,$U$24,0))</f>
        <v>0</v>
      </c>
      <c r="AD27">
        <f>IF($Q$2&gt;9,$V$23,IF($Q$4&gt;9,$V$24,0))</f>
        <v>0</v>
      </c>
      <c r="AE27">
        <f>IF($Q$2&gt;9,$Q$140,IF($Q$4&gt;9,$Q$141,0))</f>
        <v>0</v>
      </c>
    </row>
    <row r="28" spans="1:31" ht="8.5" customHeight="1" x14ac:dyDescent="0.35">
      <c r="A28" s="528"/>
      <c r="B28" s="2"/>
      <c r="C28" s="961"/>
      <c r="D28" s="961"/>
      <c r="E28" s="40"/>
      <c r="F28" s="439"/>
      <c r="G28" s="71"/>
      <c r="H28" s="15"/>
      <c r="I28" s="490"/>
      <c r="J28" s="36"/>
      <c r="K28" s="861"/>
      <c r="L28" s="490"/>
      <c r="M28" s="36"/>
      <c r="N28" s="12"/>
      <c r="O28" s="12"/>
      <c r="P28" s="540"/>
      <c r="Q28" s="545" t="s">
        <v>629</v>
      </c>
      <c r="R28" s="579" t="e">
        <f>R22/$W$22</f>
        <v>#DIV/0!</v>
      </c>
      <c r="S28" s="579" t="e">
        <f t="shared" ref="S28:V28" si="5">S22/$W$22</f>
        <v>#DIV/0!</v>
      </c>
      <c r="T28" s="579" t="e">
        <f t="shared" si="5"/>
        <v>#DIV/0!</v>
      </c>
      <c r="U28" s="579" t="e">
        <f t="shared" si="5"/>
        <v>#DIV/0!</v>
      </c>
      <c r="V28" s="579" t="e">
        <f t="shared" si="5"/>
        <v>#DIV/0!</v>
      </c>
      <c r="Y28">
        <f t="shared" si="2"/>
        <v>11</v>
      </c>
      <c r="Z28">
        <f>IF($Q$2&gt;10,$R$23,IF($Q$4&gt;10,$R$24,0))</f>
        <v>0</v>
      </c>
      <c r="AA28">
        <f>IF($Q$2&gt;10,$S$23,IF($Q$4&gt;10,$S$24,0))</f>
        <v>0</v>
      </c>
      <c r="AB28">
        <f>IF($Q$2&gt;10,$T$23,IF($Q$4&gt;10,$T$24,0))</f>
        <v>0</v>
      </c>
      <c r="AC28">
        <f>IF($Q$2&gt;10,$U$23,IF($Q$4&gt;10,$U$24,0))</f>
        <v>0</v>
      </c>
      <c r="AD28">
        <f>IF($Q$2&gt;10,$V$23,IF($Q$4&gt;10,$V$24,0))</f>
        <v>0</v>
      </c>
      <c r="AE28">
        <f>IF($Q$2&gt;10,$Q$140,IF($Q$4&gt;10,$Q$141,0))</f>
        <v>0</v>
      </c>
    </row>
    <row r="29" spans="1:31" ht="15.65" customHeight="1" x14ac:dyDescent="0.35">
      <c r="A29" s="528"/>
      <c r="B29" s="2"/>
      <c r="C29" s="961"/>
      <c r="D29" s="961"/>
      <c r="E29" s="40"/>
      <c r="F29" s="439" t="s">
        <v>385</v>
      </c>
      <c r="G29" s="444">
        <f>General!E100</f>
        <v>0</v>
      </c>
      <c r="H29" s="15"/>
      <c r="I29" s="834"/>
      <c r="J29" s="491"/>
      <c r="K29" s="12">
        <f>$I$17</f>
        <v>0</v>
      </c>
      <c r="L29" s="357"/>
      <c r="M29" s="491"/>
      <c r="N29" s="12">
        <f>$I$17</f>
        <v>0</v>
      </c>
      <c r="O29" s="12"/>
      <c r="P29" s="540"/>
      <c r="Q29" s="545" t="s">
        <v>630</v>
      </c>
      <c r="R29" s="579" t="e">
        <f>R23/$W$23</f>
        <v>#DIV/0!</v>
      </c>
      <c r="S29" s="579" t="e">
        <f t="shared" ref="S29:V29" si="6">S23/$W$23</f>
        <v>#DIV/0!</v>
      </c>
      <c r="T29" s="579" t="e">
        <f t="shared" si="6"/>
        <v>#DIV/0!</v>
      </c>
      <c r="U29" s="579" t="e">
        <f t="shared" si="6"/>
        <v>#DIV/0!</v>
      </c>
      <c r="V29" s="579" t="e">
        <f t="shared" si="6"/>
        <v>#DIV/0!</v>
      </c>
      <c r="Y29">
        <f t="shared" si="2"/>
        <v>12</v>
      </c>
      <c r="Z29">
        <f>IF($Q$2&gt;11,$R$23,IF($Q$4&gt;11,$R$24,0))</f>
        <v>0</v>
      </c>
      <c r="AA29">
        <f>IF($Q$2&gt;11,$S$23,IF($Q$4&gt;11,$S$24,0))</f>
        <v>0</v>
      </c>
      <c r="AB29">
        <f>IF($Q$2&gt;11,$T$23,IF($Q$4&gt;11,$T$24,0))</f>
        <v>0</v>
      </c>
      <c r="AC29">
        <f>IF($Q$2&gt;11,$U$23,IF($Q$4&gt;11,$U$24,0))</f>
        <v>0</v>
      </c>
      <c r="AD29">
        <f>IF($Q$2&gt;11,$V$23,IF($Q$4&gt;11,$V$24,0))</f>
        <v>0</v>
      </c>
      <c r="AE29">
        <f>IF($Q$2&gt;11,$Q$140,IF($Q$4&gt;11,$Q$141,0))</f>
        <v>0</v>
      </c>
    </row>
    <row r="30" spans="1:31" ht="8.5" customHeight="1" x14ac:dyDescent="0.35">
      <c r="A30" s="528"/>
      <c r="B30" s="2"/>
      <c r="C30" s="961"/>
      <c r="D30" s="961"/>
      <c r="E30" s="40"/>
      <c r="F30" s="439"/>
      <c r="G30" s="444"/>
      <c r="H30" s="15"/>
      <c r="I30" s="15"/>
      <c r="J30" s="15"/>
      <c r="K30" s="15"/>
      <c r="L30" s="15"/>
      <c r="M30" s="15"/>
      <c r="N30" s="12"/>
      <c r="O30" s="12"/>
      <c r="P30" s="540"/>
      <c r="Q30" s="545" t="s">
        <v>631</v>
      </c>
      <c r="R30" s="579" t="e">
        <f>R24/$W$24</f>
        <v>#DIV/0!</v>
      </c>
      <c r="S30" s="579" t="e">
        <f t="shared" ref="S30:V30" si="7">S24/$W$24</f>
        <v>#DIV/0!</v>
      </c>
      <c r="T30" s="579" t="e">
        <f t="shared" si="7"/>
        <v>#DIV/0!</v>
      </c>
      <c r="U30" s="579" t="e">
        <f t="shared" si="7"/>
        <v>#DIV/0!</v>
      </c>
      <c r="V30" s="579" t="e">
        <f t="shared" si="7"/>
        <v>#DIV/0!</v>
      </c>
      <c r="Y30">
        <f t="shared" si="2"/>
        <v>13</v>
      </c>
      <c r="Z30">
        <f>IF($Q$2&gt;12,$R$23,IF($Q$4&gt;12,$R$24,0))</f>
        <v>0</v>
      </c>
      <c r="AA30">
        <f>IF($Q$2&gt;12,$S$23,IF($Q$4&gt;12,$S$24,0))</f>
        <v>0</v>
      </c>
      <c r="AB30">
        <f>IF($Q$2&gt;12,$T$23,IF($Q$4&gt;12,$T$24,0))</f>
        <v>0</v>
      </c>
      <c r="AC30">
        <f>IF($Q$2&gt;12,$U$23,IF($Q$4&gt;12,$U$24,0))</f>
        <v>0</v>
      </c>
      <c r="AD30">
        <f>IF($Q$2&gt;12,$V$23,IF($Q$4&gt;12,$V$24,0))</f>
        <v>0</v>
      </c>
      <c r="AE30">
        <f>IF($Q$2&gt;12,$Q$140,IF($Q$4&gt;12,$Q$141,0))</f>
        <v>0</v>
      </c>
    </row>
    <row r="31" spans="1:31" ht="15.65" customHeight="1" x14ac:dyDescent="0.35">
      <c r="A31" s="528"/>
      <c r="B31" s="2"/>
      <c r="C31" s="961"/>
      <c r="D31" s="961"/>
      <c r="E31" s="40"/>
      <c r="F31" s="439"/>
      <c r="G31" s="444"/>
      <c r="H31" s="15"/>
      <c r="I31" s="655"/>
      <c r="J31" s="491"/>
      <c r="K31" s="431" t="s">
        <v>425</v>
      </c>
      <c r="L31" s="655"/>
      <c r="M31" s="491"/>
      <c r="N31" s="431" t="s">
        <v>425</v>
      </c>
      <c r="O31" s="431"/>
      <c r="P31" s="540"/>
      <c r="Q31" s="545" t="s">
        <v>632</v>
      </c>
      <c r="R31" s="579" t="e">
        <f>R25/$W$25</f>
        <v>#DIV/0!</v>
      </c>
      <c r="S31" s="579" t="e">
        <f t="shared" ref="S31:V31" si="8">S25/$W$25</f>
        <v>#DIV/0!</v>
      </c>
      <c r="T31" s="579" t="e">
        <f t="shared" si="8"/>
        <v>#DIV/0!</v>
      </c>
      <c r="U31" s="579" t="e">
        <f t="shared" si="8"/>
        <v>#DIV/0!</v>
      </c>
      <c r="V31" s="579" t="e">
        <f t="shared" si="8"/>
        <v>#DIV/0!</v>
      </c>
      <c r="Y31">
        <f t="shared" si="2"/>
        <v>14</v>
      </c>
      <c r="Z31">
        <f>IF($Q$2&gt;13,$R$23,IF($Q$4&gt;13,$R$24,0))</f>
        <v>0</v>
      </c>
      <c r="AA31">
        <f>IF($Q$2&gt;13,$S$23,IF($Q$4&gt;13,$S$24,0))</f>
        <v>0</v>
      </c>
      <c r="AB31">
        <f>IF($Q$2&gt;13,$T$23,IF($Q$4&gt;13,$T$24,0))</f>
        <v>0</v>
      </c>
      <c r="AC31">
        <f>IF($Q$2&gt;13,$U$23,IF($Q$4&gt;13,$U$24,0))</f>
        <v>0</v>
      </c>
      <c r="AD31">
        <f>IF($Q$2&gt;13,$V$23,IF($Q$4&gt;13,$V$24,0))</f>
        <v>0</v>
      </c>
      <c r="AE31">
        <f>IF($Q$2&gt;13,$Q$140,IF($Q$4&gt;13,$Q$141,0))</f>
        <v>0</v>
      </c>
    </row>
    <row r="32" spans="1:31" ht="8.5" customHeight="1" x14ac:dyDescent="0.35">
      <c r="A32" s="528"/>
      <c r="B32" s="2"/>
      <c r="C32" s="961"/>
      <c r="D32" s="961"/>
      <c r="E32" s="40"/>
      <c r="F32" s="439"/>
      <c r="G32" s="453"/>
      <c r="H32" s="15"/>
      <c r="I32" s="490"/>
      <c r="J32" s="36"/>
      <c r="K32" s="69"/>
      <c r="L32" s="490"/>
      <c r="M32" s="36"/>
      <c r="N32" s="12"/>
      <c r="O32" s="12"/>
      <c r="P32" s="540"/>
      <c r="Q32" s="540"/>
      <c r="R32" s="579"/>
      <c r="S32" s="540"/>
      <c r="T32" s="540"/>
      <c r="U32" s="540"/>
      <c r="V32" s="540"/>
      <c r="Y32">
        <f t="shared" si="2"/>
        <v>15</v>
      </c>
      <c r="Z32">
        <f>IF($Q$2&gt;14,$R$23,IF($Q$4&gt;14,$R$24,0))</f>
        <v>0</v>
      </c>
      <c r="AA32">
        <f>IF($Q$2&gt;14,$S$23,IF($Q$4&gt;14,$S$24,0))</f>
        <v>0</v>
      </c>
      <c r="AB32">
        <f>IF($Q$2&gt;14,$T$23,IF($Q$4&gt;14,$T$24,0))</f>
        <v>0</v>
      </c>
      <c r="AC32">
        <f>IF($Q$2&gt;14,$U$23,IF($Q$4&gt;14,$U$24,0))</f>
        <v>0</v>
      </c>
      <c r="AD32">
        <f>IF($Q$2&gt;14,$V$23,IF($Q$4&gt;14,$V$24,0))</f>
        <v>0</v>
      </c>
      <c r="AE32">
        <f>IF($Q$2&gt;14,$Q$140,IF($Q$4&gt;14,$Q$141,0))</f>
        <v>0</v>
      </c>
    </row>
    <row r="33" spans="1:31" ht="15.65" customHeight="1" x14ac:dyDescent="0.35">
      <c r="A33" s="528"/>
      <c r="B33" s="2"/>
      <c r="C33" s="961"/>
      <c r="D33" s="961"/>
      <c r="E33" s="40"/>
      <c r="F33" s="439"/>
      <c r="G33" s="453"/>
      <c r="H33" s="15"/>
      <c r="I33" s="655"/>
      <c r="J33" s="36"/>
      <c r="K33" s="431" t="s">
        <v>431</v>
      </c>
      <c r="L33" s="655"/>
      <c r="M33" s="36"/>
      <c r="N33" s="431" t="s">
        <v>431</v>
      </c>
      <c r="O33" s="431"/>
      <c r="P33" s="540"/>
      <c r="Q33" s="540" t="s">
        <v>633</v>
      </c>
      <c r="R33" s="579">
        <f>I23</f>
        <v>0</v>
      </c>
      <c r="S33" s="547">
        <f>I29</f>
        <v>0</v>
      </c>
      <c r="T33" s="547">
        <f>I35</f>
        <v>0</v>
      </c>
      <c r="U33" s="547">
        <f>I41</f>
        <v>0</v>
      </c>
      <c r="V33" s="547">
        <f>I47</f>
        <v>0</v>
      </c>
      <c r="W33" s="557">
        <f>SUM(R33:V33,I141)</f>
        <v>0</v>
      </c>
      <c r="Y33">
        <f t="shared" si="2"/>
        <v>16</v>
      </c>
      <c r="Z33">
        <f>IF($Q$2&gt;15,$R$23,IF($Q$4&gt;15,$R$24,0))</f>
        <v>0</v>
      </c>
      <c r="AA33">
        <f>IF($Q$2&gt;15,$S$23,IF($Q$4&gt;15,$S$24,0))</f>
        <v>0</v>
      </c>
      <c r="AB33">
        <f>IF($Q$2&gt;15,$T$23,IF($Q$4&gt;15,$T$24,0))</f>
        <v>0</v>
      </c>
      <c r="AC33">
        <f>IF($Q$2&gt;15,$U$23,IF($Q$4&gt;15,$U$24,0))</f>
        <v>0</v>
      </c>
      <c r="AD33">
        <f>IF($Q$2&gt;15,$V$23,IF($Q$4&gt;15,$V$24,0))</f>
        <v>0</v>
      </c>
      <c r="AE33">
        <f>IF($Q$2&gt;15,$Q$140,IF($Q$4&gt;15,$Q$141,0))</f>
        <v>0</v>
      </c>
    </row>
    <row r="34" spans="1:31" ht="8.5" customHeight="1" x14ac:dyDescent="0.35">
      <c r="A34" s="528"/>
      <c r="B34" s="2"/>
      <c r="C34" s="961"/>
      <c r="D34" s="961"/>
      <c r="E34" s="40"/>
      <c r="F34" s="439"/>
      <c r="G34" s="453"/>
      <c r="H34" s="15"/>
      <c r="I34" s="490"/>
      <c r="J34" s="36"/>
      <c r="K34" s="861"/>
      <c r="L34" s="490"/>
      <c r="M34" s="36"/>
      <c r="N34" s="12"/>
      <c r="O34" s="12"/>
      <c r="P34" s="540"/>
      <c r="Q34" s="540" t="s">
        <v>634</v>
      </c>
      <c r="R34" s="579">
        <f>L23</f>
        <v>0</v>
      </c>
      <c r="S34" s="547">
        <f>L29</f>
        <v>0</v>
      </c>
      <c r="T34" s="547">
        <f>L35</f>
        <v>0</v>
      </c>
      <c r="U34" s="547">
        <f>L41</f>
        <v>0</v>
      </c>
      <c r="V34" s="547">
        <f>L47</f>
        <v>0</v>
      </c>
      <c r="W34" s="557">
        <f>SUM(R34:V34,L141)</f>
        <v>0</v>
      </c>
      <c r="Y34">
        <f t="shared" si="2"/>
        <v>17</v>
      </c>
      <c r="Z34">
        <f>IF($Q$2&gt;16,$R$23,IF($Q$4&gt;16,$R$24,0))</f>
        <v>0</v>
      </c>
      <c r="AA34">
        <f>IF($Q$2&gt;16,$S$23,IF($Q$4&gt;16,$S$24,0))</f>
        <v>0</v>
      </c>
      <c r="AB34">
        <f>IF($Q$2&gt;16,$T$23,IF($Q$4&gt;16,$T$24,0))</f>
        <v>0</v>
      </c>
      <c r="AC34">
        <f>IF($Q$2&gt;16,$U$23,IF($Q$4&gt;16,$U$24,0))</f>
        <v>0</v>
      </c>
      <c r="AD34">
        <f>IF($Q$2&gt;16,$V$23,IF($Q$4&gt;16,$V$24,0))</f>
        <v>0</v>
      </c>
      <c r="AE34">
        <f>IF($Q$2&gt;16,$Q$140,IF($Q$4&gt;16,$Q$141,0))</f>
        <v>0</v>
      </c>
    </row>
    <row r="35" spans="1:31" ht="15.65" customHeight="1" x14ac:dyDescent="0.35">
      <c r="A35" s="720"/>
      <c r="B35" s="4"/>
      <c r="C35" s="961"/>
      <c r="D35" s="961"/>
      <c r="E35" s="40"/>
      <c r="F35" s="439" t="s">
        <v>386</v>
      </c>
      <c r="G35" s="444">
        <f>General!E102</f>
        <v>0</v>
      </c>
      <c r="H35" s="15"/>
      <c r="I35" s="357"/>
      <c r="J35" s="491"/>
      <c r="K35" s="12">
        <f>$I$17</f>
        <v>0</v>
      </c>
      <c r="L35" s="357"/>
      <c r="M35" s="491"/>
      <c r="N35" s="12">
        <f>$I$17</f>
        <v>0</v>
      </c>
      <c r="O35" s="12"/>
      <c r="P35" s="540"/>
      <c r="Q35" s="540" t="s">
        <v>635</v>
      </c>
      <c r="R35" s="579">
        <f>I23+L23</f>
        <v>0</v>
      </c>
      <c r="S35" s="547">
        <f>I29+L29</f>
        <v>0</v>
      </c>
      <c r="T35" s="547">
        <f>I35+L35</f>
        <v>0</v>
      </c>
      <c r="U35" s="547">
        <f>I41+L41</f>
        <v>0</v>
      </c>
      <c r="V35" s="548">
        <f>I47+L47</f>
        <v>0</v>
      </c>
      <c r="W35" s="557">
        <f>SUM(W33:W34)</f>
        <v>0</v>
      </c>
      <c r="Y35">
        <f t="shared" si="2"/>
        <v>18</v>
      </c>
      <c r="Z35">
        <f>IF($Q$2&gt;17,$R$23,IF($Q$4&gt;17,$R$24,0))</f>
        <v>0</v>
      </c>
      <c r="AA35">
        <f>IF($Q$2&gt;17,$S$23,IF($Q$4&gt;17,$S$24,0))</f>
        <v>0</v>
      </c>
      <c r="AB35">
        <f>IF($Q$2&gt;17,$T$23,IF($Q$4&gt;17,$T$24,0))</f>
        <v>0</v>
      </c>
      <c r="AC35">
        <f>IF($Q$2&gt;17,$U$23,IF($Q$4&gt;17,$U$24,0))</f>
        <v>0</v>
      </c>
      <c r="AD35">
        <f>IF($Q$2&gt;17,$V$23,IF($Q$4&gt;17,$V$24,0))</f>
        <v>0</v>
      </c>
      <c r="AE35">
        <f>IF($Q$2&gt;17,$Q$140,IF($Q$4&gt;17,$Q$141,0))</f>
        <v>0</v>
      </c>
    </row>
    <row r="36" spans="1:31" ht="8.5" customHeight="1" x14ac:dyDescent="0.35">
      <c r="A36" s="720"/>
      <c r="B36" s="4"/>
      <c r="C36" s="961"/>
      <c r="D36" s="961"/>
      <c r="E36" s="40"/>
      <c r="F36" s="439"/>
      <c r="G36" s="444"/>
      <c r="H36" s="15"/>
      <c r="I36" s="15"/>
      <c r="J36" s="15"/>
      <c r="K36" s="15"/>
      <c r="L36" s="15"/>
      <c r="M36" s="15"/>
      <c r="N36" s="15"/>
      <c r="O36" s="15"/>
      <c r="P36" s="549"/>
      <c r="Q36" s="549" t="s">
        <v>636</v>
      </c>
      <c r="R36" s="581">
        <f>R33/$Q$2</f>
        <v>0</v>
      </c>
      <c r="S36" s="536">
        <f>S33/$Q$2</f>
        <v>0</v>
      </c>
      <c r="T36" s="536">
        <f>T33/$Q$2</f>
        <v>0</v>
      </c>
      <c r="U36" s="536">
        <f>U33/$Q$2</f>
        <v>0</v>
      </c>
      <c r="V36" s="536">
        <f>V33/$Q$2</f>
        <v>0</v>
      </c>
      <c r="W36" s="557">
        <f>W33/Q2</f>
        <v>0</v>
      </c>
      <c r="Y36">
        <f t="shared" si="2"/>
        <v>19</v>
      </c>
      <c r="Z36">
        <f>IF($Q$2&gt;18,$R$23,IF($Q$4&gt;18,$R$24,0))</f>
        <v>0</v>
      </c>
      <c r="AA36">
        <f>IF($Q$2&gt;18,$S$23,IF($Q$4&gt;18,$S$24,0))</f>
        <v>0</v>
      </c>
      <c r="AB36">
        <f>IF($Q$2&gt;18,$T$23,IF($Q$4&gt;18,$T$24,0))</f>
        <v>0</v>
      </c>
      <c r="AC36">
        <f>IF($Q$2&gt;18,$U$23,IF($Q$4&gt;18,$U$24,0))</f>
        <v>0</v>
      </c>
      <c r="AD36">
        <f>IF($Q$2&gt;18,$V$23,IF($Q$4&gt;18,$V$24,0))</f>
        <v>0</v>
      </c>
      <c r="AE36">
        <f>IF($Q$2&gt;18,$Q$140,IF($Q$4&gt;18,$Q$141,0))</f>
        <v>0</v>
      </c>
    </row>
    <row r="37" spans="1:31" ht="15.65" customHeight="1" x14ac:dyDescent="0.35">
      <c r="A37" s="720"/>
      <c r="B37" s="4"/>
      <c r="C37" s="961"/>
      <c r="D37" s="961"/>
      <c r="E37" s="40"/>
      <c r="F37" s="439"/>
      <c r="G37" s="444"/>
      <c r="H37" s="15"/>
      <c r="I37" s="655"/>
      <c r="J37" s="491"/>
      <c r="K37" s="431" t="s">
        <v>425</v>
      </c>
      <c r="L37" s="655"/>
      <c r="M37" s="491"/>
      <c r="N37" s="431" t="s">
        <v>425</v>
      </c>
      <c r="O37" s="431"/>
      <c r="P37" s="540"/>
      <c r="Q37" s="540" t="s">
        <v>637</v>
      </c>
      <c r="R37" s="579" t="e">
        <f>R34/$Q$3</f>
        <v>#DIV/0!</v>
      </c>
      <c r="S37" s="545" t="e">
        <f>S34/$Q$3</f>
        <v>#DIV/0!</v>
      </c>
      <c r="T37" s="545" t="e">
        <f>T34/$Q$3</f>
        <v>#DIV/0!</v>
      </c>
      <c r="U37" s="545" t="e">
        <f>U34/$Q$3</f>
        <v>#DIV/0!</v>
      </c>
      <c r="V37" s="545" t="e">
        <f>V34/$Q$3</f>
        <v>#DIV/0!</v>
      </c>
      <c r="W37" s="557" t="e">
        <f>W34/Q3</f>
        <v>#DIV/0!</v>
      </c>
      <c r="Y37">
        <f t="shared" si="2"/>
        <v>20</v>
      </c>
      <c r="Z37">
        <f>IF($Q$2&gt;19,$R$23,IF($Q$4&gt;19,$R$24,0))</f>
        <v>0</v>
      </c>
      <c r="AA37">
        <f>IF($Q$2&gt;19,$S$23,IF($Q$4&gt;19,$S$24,0))</f>
        <v>0</v>
      </c>
      <c r="AB37">
        <f>IF($Q$2&gt;19,$T$23,IF($Q$4&gt;19,$T$24,0))</f>
        <v>0</v>
      </c>
      <c r="AC37">
        <f>IF($Q$2&gt;19,$U$23,IF($Q$4&gt;19,$U$24,0))</f>
        <v>0</v>
      </c>
      <c r="AD37">
        <f>IF($Q$2&gt;19,$V$23,IF($Q$4&gt;19,$V$24,0))</f>
        <v>0</v>
      </c>
      <c r="AE37">
        <f>IF($Q$2&gt;19,$Q$140,IF($Q$4&gt;19,$Q$141,0))</f>
        <v>0</v>
      </c>
    </row>
    <row r="38" spans="1:31" ht="8.5" customHeight="1" x14ac:dyDescent="0.35">
      <c r="A38" s="720"/>
      <c r="B38" s="4"/>
      <c r="C38" s="961"/>
      <c r="D38" s="961"/>
      <c r="E38" s="40"/>
      <c r="F38" s="439"/>
      <c r="G38" s="444"/>
      <c r="H38" s="15"/>
      <c r="I38" s="490"/>
      <c r="J38" s="36"/>
      <c r="K38" s="69"/>
      <c r="L38" s="490"/>
      <c r="M38" s="36"/>
      <c r="N38" s="12"/>
      <c r="O38" s="12"/>
      <c r="P38" s="540"/>
      <c r="Q38" s="540" t="s">
        <v>638</v>
      </c>
      <c r="R38" s="582">
        <f>R35/$Q$4</f>
        <v>0</v>
      </c>
      <c r="S38" s="548">
        <f>S35/$Q$4</f>
        <v>0</v>
      </c>
      <c r="T38" s="548">
        <f>T35/$Q$4</f>
        <v>0</v>
      </c>
      <c r="U38" s="548">
        <f>U35/$Q$4</f>
        <v>0</v>
      </c>
      <c r="V38" s="548">
        <f>V35/$Q$4</f>
        <v>0</v>
      </c>
      <c r="Y38">
        <f t="shared" si="2"/>
        <v>21</v>
      </c>
      <c r="Z38">
        <f>IF($Q$2&gt;200,$R$23,IF($Q$4&gt;20,$R$24,0))</f>
        <v>0</v>
      </c>
      <c r="AA38">
        <f>IF($Q$2&gt;200,$S$23,IF($Q$4&gt;20,$S$24,0))</f>
        <v>0</v>
      </c>
      <c r="AB38">
        <f>IF($Q$2&gt;200,$T$23,IF($Q$4&gt;20,$T$24,0))</f>
        <v>0</v>
      </c>
      <c r="AC38">
        <f>IF($Q$2&gt;200,$U$23,IF($Q$4&gt;20,$U$24,0))</f>
        <v>0</v>
      </c>
      <c r="AD38">
        <f>IF($Q$2&gt;200,$V$23,IF($Q$4&gt;20,$V$24,0))</f>
        <v>0</v>
      </c>
      <c r="AE38">
        <f>IF($Q$2&gt;200,$Q$140,IF($Q$4&gt;20,$Q$141,0))</f>
        <v>0</v>
      </c>
    </row>
    <row r="39" spans="1:31" ht="15.65" customHeight="1" x14ac:dyDescent="0.35">
      <c r="A39" s="720"/>
      <c r="B39" s="4"/>
      <c r="C39" s="961"/>
      <c r="D39" s="961"/>
      <c r="E39" s="40"/>
      <c r="F39" s="439"/>
      <c r="G39" s="444"/>
      <c r="H39" s="15"/>
      <c r="I39" s="655"/>
      <c r="J39" s="36"/>
      <c r="K39" s="432" t="s">
        <v>431</v>
      </c>
      <c r="L39" s="433"/>
      <c r="M39" s="434"/>
      <c r="N39" s="432" t="s">
        <v>431</v>
      </c>
      <c r="O39" s="432"/>
      <c r="P39" s="540"/>
      <c r="Q39" s="540" t="s">
        <v>639</v>
      </c>
      <c r="R39" s="579" t="e">
        <f t="shared" ref="R39:R44" si="9">R33/R20</f>
        <v>#DIV/0!</v>
      </c>
      <c r="S39" s="579" t="e">
        <f t="shared" ref="S39:V39" si="10">S33/S20</f>
        <v>#DIV/0!</v>
      </c>
      <c r="T39" s="579" t="e">
        <f t="shared" si="10"/>
        <v>#DIV/0!</v>
      </c>
      <c r="U39" s="579" t="e">
        <f t="shared" si="10"/>
        <v>#DIV/0!</v>
      </c>
      <c r="V39" s="579" t="e">
        <f t="shared" si="10"/>
        <v>#DIV/0!</v>
      </c>
      <c r="Y39">
        <f t="shared" si="2"/>
        <v>22</v>
      </c>
      <c r="Z39">
        <f>IF($Q$2&gt;211,$R$23,IF($Q$4&gt;21,$R$24,0))</f>
        <v>0</v>
      </c>
      <c r="AA39">
        <f>IF($Q$2&gt;211,$S$23,IF($Q$4&gt;21,$S$24,0))</f>
        <v>0</v>
      </c>
      <c r="AB39">
        <f>IF($Q$2&gt;211,$T$23,IF($Q$4&gt;21,$T$24,0))</f>
        <v>0</v>
      </c>
      <c r="AC39">
        <f>IF($Q$2&gt;211,$U$23,IF($Q$4&gt;21,$U$24,0))</f>
        <v>0</v>
      </c>
      <c r="AD39">
        <f>IF($Q$2&gt;211,$V$23,IF($Q$4&gt;21,$V$24,0))</f>
        <v>0</v>
      </c>
      <c r="AE39">
        <f>IF($Q$2&gt;211,$Q$140,IF($Q$4&gt;21,$Q$141,0))</f>
        <v>0</v>
      </c>
    </row>
    <row r="40" spans="1:31" ht="8.5" customHeight="1" x14ac:dyDescent="0.35">
      <c r="A40" s="720"/>
      <c r="B40" s="4"/>
      <c r="C40" s="961"/>
      <c r="D40" s="961"/>
      <c r="E40" s="40"/>
      <c r="F40" s="439"/>
      <c r="G40" s="444"/>
      <c r="H40" s="15"/>
      <c r="I40" s="490"/>
      <c r="J40" s="36"/>
      <c r="K40" s="861"/>
      <c r="L40" s="490"/>
      <c r="M40" s="36"/>
      <c r="N40" s="12"/>
      <c r="O40" s="12"/>
      <c r="P40" s="540"/>
      <c r="Q40" s="540" t="s">
        <v>640</v>
      </c>
      <c r="R40" s="579" t="e">
        <f t="shared" si="9"/>
        <v>#DIV/0!</v>
      </c>
      <c r="S40" s="579" t="e">
        <f t="shared" ref="S40:V40" si="11">S34/S21</f>
        <v>#DIV/0!</v>
      </c>
      <c r="T40" s="579" t="e">
        <f t="shared" si="11"/>
        <v>#DIV/0!</v>
      </c>
      <c r="U40" s="579" t="e">
        <f t="shared" si="11"/>
        <v>#DIV/0!</v>
      </c>
      <c r="V40" s="579" t="e">
        <f t="shared" si="11"/>
        <v>#DIV/0!</v>
      </c>
      <c r="Y40">
        <f t="shared" si="2"/>
        <v>23</v>
      </c>
      <c r="Z40">
        <f>IF($Q$2&gt;222,$R$23,IF($Q$4&gt;22,$R$24,0))</f>
        <v>0</v>
      </c>
      <c r="AA40">
        <f>IF($Q$2&gt;222,$S$23,IF($Q$4&gt;22,$S$24,0))</f>
        <v>0</v>
      </c>
      <c r="AB40">
        <f>IF($Q$2&gt;222,$T$23,IF($Q$4&gt;22,$T$24,0))</f>
        <v>0</v>
      </c>
      <c r="AC40">
        <f>IF($Q$2&gt;222,$U$23,IF($Q$4&gt;22,$U$24,0))</f>
        <v>0</v>
      </c>
      <c r="AD40">
        <f>IF($Q$2&gt;222,$V$23,IF($Q$4&gt;22,$V$24,0))</f>
        <v>0</v>
      </c>
      <c r="AE40">
        <f>IF($Q$2&gt;222,$Q$140,IF($Q$4&gt;22,$Q$141,0))</f>
        <v>0</v>
      </c>
    </row>
    <row r="41" spans="1:31" ht="15.65" customHeight="1" x14ac:dyDescent="0.35">
      <c r="A41" s="720"/>
      <c r="B41" s="4"/>
      <c r="C41" s="961"/>
      <c r="D41" s="961"/>
      <c r="E41" s="40"/>
      <c r="F41" s="439" t="s">
        <v>387</v>
      </c>
      <c r="G41" s="444">
        <f>General!E104</f>
        <v>0</v>
      </c>
      <c r="H41" s="15"/>
      <c r="I41" s="357"/>
      <c r="J41" s="491"/>
      <c r="K41" s="12">
        <f>$I$17</f>
        <v>0</v>
      </c>
      <c r="L41" s="357"/>
      <c r="M41" s="491"/>
      <c r="N41" s="12">
        <f>$I$17</f>
        <v>0</v>
      </c>
      <c r="O41" s="12"/>
      <c r="P41" s="540"/>
      <c r="Q41" s="540" t="s">
        <v>641</v>
      </c>
      <c r="R41" s="579" t="e">
        <f t="shared" si="9"/>
        <v>#DIV/0!</v>
      </c>
      <c r="S41" s="579" t="e">
        <f t="shared" ref="S41:V41" si="12">S35/S22</f>
        <v>#DIV/0!</v>
      </c>
      <c r="T41" s="579" t="e">
        <f t="shared" si="12"/>
        <v>#DIV/0!</v>
      </c>
      <c r="U41" s="579" t="e">
        <f t="shared" si="12"/>
        <v>#DIV/0!</v>
      </c>
      <c r="V41" s="579" t="e">
        <f t="shared" si="12"/>
        <v>#DIV/0!</v>
      </c>
      <c r="Y41">
        <f t="shared" si="2"/>
        <v>24</v>
      </c>
      <c r="Z41">
        <f>IF($Q$2&gt;233,$R$23,IF($Q$4&gt;23,$R$24,0))</f>
        <v>0</v>
      </c>
      <c r="AA41">
        <f>IF($Q$2&gt;233,$S$23,IF($Q$4&gt;23,$S$24,0))</f>
        <v>0</v>
      </c>
      <c r="AB41">
        <f>IF($Q$2&gt;233,$T$23,IF($Q$4&gt;23,$T$24,0))</f>
        <v>0</v>
      </c>
      <c r="AC41">
        <f>IF($Q$2&gt;233,$U$23,IF($Q$4&gt;23,$U$24,0))</f>
        <v>0</v>
      </c>
      <c r="AD41">
        <f>IF($Q$2&gt;233,$V$23,IF($Q$4&gt;23,$V$24,0))</f>
        <v>0</v>
      </c>
      <c r="AE41">
        <f>IF($Q$2&gt;233,$Q$140,IF($Q$4&gt;23,$Q$141,0))</f>
        <v>0</v>
      </c>
    </row>
    <row r="42" spans="1:31" ht="8.5" customHeight="1" x14ac:dyDescent="0.35">
      <c r="A42" s="720"/>
      <c r="B42" s="4"/>
      <c r="C42" s="961"/>
      <c r="D42" s="961"/>
      <c r="E42" s="40"/>
      <c r="F42" s="439"/>
      <c r="G42" s="444"/>
      <c r="H42" s="15"/>
      <c r="I42" s="15"/>
      <c r="J42" s="15"/>
      <c r="K42" s="15"/>
      <c r="L42" s="15"/>
      <c r="M42" s="15"/>
      <c r="N42" s="15"/>
      <c r="O42" s="15"/>
      <c r="P42" s="549"/>
      <c r="Q42" s="549" t="s">
        <v>642</v>
      </c>
      <c r="R42" s="581" t="e">
        <f t="shared" si="9"/>
        <v>#DIV/0!</v>
      </c>
      <c r="S42" s="581" t="e">
        <f t="shared" ref="S42:V42" si="13">S36/S23</f>
        <v>#DIV/0!</v>
      </c>
      <c r="T42" s="581" t="e">
        <f t="shared" si="13"/>
        <v>#DIV/0!</v>
      </c>
      <c r="U42" s="581" t="e">
        <f t="shared" si="13"/>
        <v>#DIV/0!</v>
      </c>
      <c r="V42" s="581" t="e">
        <f t="shared" si="13"/>
        <v>#DIV/0!</v>
      </c>
      <c r="Y42">
        <f t="shared" si="2"/>
        <v>25</v>
      </c>
      <c r="Z42">
        <f>IF($Q$2&gt;244,$R$23,IF($Q$4&gt;24,$R$24,0))</f>
        <v>0</v>
      </c>
      <c r="AA42">
        <f>IF($Q$2&gt;244,$S$23,IF($Q$4&gt;24,$S$24,0))</f>
        <v>0</v>
      </c>
      <c r="AB42">
        <f>IF($Q$2&gt;244,$T$23,IF($Q$4&gt;24,$T$24,0))</f>
        <v>0</v>
      </c>
      <c r="AC42">
        <f>IF($Q$2&gt;244,$U$23,IF($Q$4&gt;24,$U$24,0))</f>
        <v>0</v>
      </c>
      <c r="AD42">
        <f>IF($Q$2&gt;244,$V$23,IF($Q$4&gt;24,$V$24,0))</f>
        <v>0</v>
      </c>
      <c r="AE42">
        <f>IF($Q$2&gt;244,$Q$140,IF($Q$4&gt;24,$Q$141,0))</f>
        <v>0</v>
      </c>
    </row>
    <row r="43" spans="1:31" ht="15.65" customHeight="1" x14ac:dyDescent="0.35">
      <c r="A43" s="720"/>
      <c r="B43" s="4"/>
      <c r="C43" s="961"/>
      <c r="D43" s="961"/>
      <c r="E43" s="40"/>
      <c r="F43" s="439"/>
      <c r="G43" s="444"/>
      <c r="H43" s="15"/>
      <c r="I43" s="655"/>
      <c r="J43" s="491"/>
      <c r="K43" s="431" t="s">
        <v>425</v>
      </c>
      <c r="L43" s="655"/>
      <c r="M43" s="491"/>
      <c r="N43" s="431" t="s">
        <v>425</v>
      </c>
      <c r="O43" s="431"/>
      <c r="P43" s="540"/>
      <c r="Q43" s="540" t="s">
        <v>643</v>
      </c>
      <c r="R43" s="579" t="e">
        <f t="shared" si="9"/>
        <v>#DIV/0!</v>
      </c>
      <c r="S43" s="579" t="e">
        <f t="shared" ref="S43:V43" si="14">S37/S24</f>
        <v>#DIV/0!</v>
      </c>
      <c r="T43" s="579" t="e">
        <f t="shared" si="14"/>
        <v>#DIV/0!</v>
      </c>
      <c r="U43" s="579" t="e">
        <f t="shared" si="14"/>
        <v>#DIV/0!</v>
      </c>
      <c r="V43" s="579" t="e">
        <f t="shared" si="14"/>
        <v>#DIV/0!</v>
      </c>
      <c r="Y43">
        <f t="shared" si="2"/>
        <v>26</v>
      </c>
      <c r="Z43">
        <f>IF($Q$2&gt;255,$R$23,IF($Q$4&gt;25,$R$24,0))</f>
        <v>0</v>
      </c>
      <c r="AA43">
        <f>IF($Q$2&gt;255,$S$23,IF($Q$4&gt;25,$S$24,0))</f>
        <v>0</v>
      </c>
      <c r="AB43">
        <f>IF($Q$2&gt;255,$T$23,IF($Q$4&gt;25,$T$24,0))</f>
        <v>0</v>
      </c>
      <c r="AC43">
        <f>IF($Q$2&gt;255,$U$23,IF($Q$4&gt;25,$U$24,0))</f>
        <v>0</v>
      </c>
      <c r="AD43">
        <f>IF($Q$2&gt;255,$V$23,IF($Q$4&gt;25,$V$24,0))</f>
        <v>0</v>
      </c>
      <c r="AE43">
        <f>IF($Q$2&gt;255,$Q$140,IF($Q$4&gt;25,$Q$141,0))</f>
        <v>0</v>
      </c>
    </row>
    <row r="44" spans="1:31" ht="8.5" customHeight="1" x14ac:dyDescent="0.35">
      <c r="A44" s="720"/>
      <c r="B44" s="4"/>
      <c r="C44" s="961"/>
      <c r="D44" s="961"/>
      <c r="E44" s="40"/>
      <c r="F44" s="439"/>
      <c r="G44" s="444"/>
      <c r="H44" s="15"/>
      <c r="I44" s="490"/>
      <c r="J44" s="36"/>
      <c r="K44" s="69"/>
      <c r="L44" s="490"/>
      <c r="M44" s="36"/>
      <c r="N44" s="12"/>
      <c r="O44" s="12"/>
      <c r="P44" s="540"/>
      <c r="Q44" s="540" t="s">
        <v>644</v>
      </c>
      <c r="R44" s="579" t="e">
        <f t="shared" si="9"/>
        <v>#DIV/0!</v>
      </c>
      <c r="S44" s="579" t="e">
        <f t="shared" ref="S44:V44" si="15">S38/S25</f>
        <v>#DIV/0!</v>
      </c>
      <c r="T44" s="579" t="e">
        <f t="shared" si="15"/>
        <v>#DIV/0!</v>
      </c>
      <c r="U44" s="579" t="e">
        <f t="shared" si="15"/>
        <v>#DIV/0!</v>
      </c>
      <c r="V44" s="579" t="e">
        <f t="shared" si="15"/>
        <v>#DIV/0!</v>
      </c>
      <c r="Y44">
        <f t="shared" si="2"/>
        <v>27</v>
      </c>
      <c r="Z44">
        <f>IF($Q$2&gt;266,$R$23,IF($Q$4&gt;26,$R$24,0))</f>
        <v>0</v>
      </c>
      <c r="AA44">
        <f>IF($Q$2&gt;266,$S$23,IF($Q$4&gt;26,$S$24,0))</f>
        <v>0</v>
      </c>
      <c r="AB44">
        <f>IF($Q$2&gt;266,$T$23,IF($Q$4&gt;26,$T$24,0))</f>
        <v>0</v>
      </c>
      <c r="AC44">
        <f>IF($Q$2&gt;266,$U$23,IF($Q$4&gt;26,$U$24,0))</f>
        <v>0</v>
      </c>
      <c r="AD44">
        <f>IF($Q$2&gt;266,$V$23,IF($Q$4&gt;26,$V$24,0))</f>
        <v>0</v>
      </c>
      <c r="AE44">
        <f>IF($Q$2&gt;266,$Q$140,IF($Q$4&gt;26,$Q$141,0))</f>
        <v>0</v>
      </c>
    </row>
    <row r="45" spans="1:31" ht="15.65" customHeight="1" x14ac:dyDescent="0.35">
      <c r="A45" s="720"/>
      <c r="B45" s="4"/>
      <c r="C45" s="961"/>
      <c r="D45" s="961"/>
      <c r="E45" s="40"/>
      <c r="F45" s="439"/>
      <c r="G45" s="444"/>
      <c r="H45" s="15"/>
      <c r="I45" s="655"/>
      <c r="J45" s="36"/>
      <c r="K45" s="432" t="s">
        <v>431</v>
      </c>
      <c r="L45" s="433"/>
      <c r="M45" s="434"/>
      <c r="N45" s="432" t="s">
        <v>431</v>
      </c>
      <c r="O45" s="432"/>
      <c r="P45" s="540"/>
      <c r="Q45" s="540"/>
      <c r="R45" s="579"/>
      <c r="S45" s="540"/>
      <c r="T45" s="540"/>
      <c r="U45" s="540"/>
      <c r="V45" s="540"/>
      <c r="Y45">
        <f t="shared" si="2"/>
        <v>28</v>
      </c>
      <c r="Z45">
        <f>IF($Q$2&gt;277,$R$23,IF($Q$4&gt;27,$R$24,0))</f>
        <v>0</v>
      </c>
      <c r="AA45">
        <f>IF($Q$2&gt;277,$S$23,IF($Q$4&gt;27,$S$24,0))</f>
        <v>0</v>
      </c>
      <c r="AB45">
        <f>IF($Q$2&gt;277,$T$23,IF($Q$4&gt;27,$T$24,0))</f>
        <v>0</v>
      </c>
      <c r="AC45">
        <f>IF($Q$2&gt;277,$U$23,IF($Q$4&gt;27,$U$24,0))</f>
        <v>0</v>
      </c>
      <c r="AD45">
        <f>IF($Q$2&gt;277,$V$23,IF($Q$4&gt;27,$V$24,0))</f>
        <v>0</v>
      </c>
      <c r="AE45">
        <f>IF($Q$2&gt;277,$Q$140,IF($Q$4&gt;27,$Q$141,0))</f>
        <v>0</v>
      </c>
    </row>
    <row r="46" spans="1:31" ht="8.5" customHeight="1" x14ac:dyDescent="0.35">
      <c r="A46" s="720"/>
      <c r="B46" s="4"/>
      <c r="C46" s="961"/>
      <c r="D46" s="961"/>
      <c r="E46" s="40"/>
      <c r="F46" s="439"/>
      <c r="G46" s="444"/>
      <c r="H46" s="15"/>
      <c r="I46" s="490"/>
      <c r="J46" s="36"/>
      <c r="K46" s="861"/>
      <c r="L46" s="490"/>
      <c r="M46" s="36"/>
      <c r="N46" s="12"/>
      <c r="O46" s="12"/>
      <c r="P46" s="540"/>
      <c r="Q46" s="540" t="s">
        <v>645</v>
      </c>
      <c r="R46" s="579">
        <f>$I58</f>
        <v>0</v>
      </c>
      <c r="S46" s="548">
        <f>$I60</f>
        <v>0</v>
      </c>
      <c r="T46" s="548">
        <f>$I62</f>
        <v>0</v>
      </c>
      <c r="U46" s="548">
        <f>$I64</f>
        <v>0</v>
      </c>
      <c r="V46" s="548">
        <f>$I66</f>
        <v>0</v>
      </c>
      <c r="W46" s="557">
        <f>SUM(R46:V46,I157)</f>
        <v>0</v>
      </c>
      <c r="Y46">
        <f t="shared" si="2"/>
        <v>29</v>
      </c>
      <c r="Z46">
        <f>IF($Q$2&gt;288,$R$23,IF($Q$4&gt;28,$R$24,0))</f>
        <v>0</v>
      </c>
      <c r="AA46">
        <f>IF($Q$2&gt;288,$S$23,IF($Q$4&gt;28,$S$24,0))</f>
        <v>0</v>
      </c>
      <c r="AB46">
        <f>IF($Q$2&gt;288,$T$23,IF($Q$4&gt;28,$T$24,0))</f>
        <v>0</v>
      </c>
      <c r="AC46">
        <f>IF($Q$2&gt;288,$U$23,IF($Q$4&gt;28,$U$24,0))</f>
        <v>0</v>
      </c>
      <c r="AD46">
        <f>IF($Q$2&gt;288,$V$23,IF($Q$4&gt;28,$V$24,0))</f>
        <v>0</v>
      </c>
      <c r="AE46">
        <f>IF($Q$2&gt;288,$Q$140,IF($Q$4&gt;28,$Q$141,0))</f>
        <v>0</v>
      </c>
    </row>
    <row r="47" spans="1:31" ht="15.65" customHeight="1" x14ac:dyDescent="0.35">
      <c r="A47" s="720"/>
      <c r="B47" s="4"/>
      <c r="C47" s="961"/>
      <c r="D47" s="961"/>
      <c r="E47" s="40"/>
      <c r="F47" s="439" t="s">
        <v>388</v>
      </c>
      <c r="G47" s="444">
        <f>General!E106</f>
        <v>0</v>
      </c>
      <c r="H47" s="15"/>
      <c r="I47" s="357"/>
      <c r="J47" s="491"/>
      <c r="K47" s="12">
        <f>$I$17</f>
        <v>0</v>
      </c>
      <c r="L47" s="357"/>
      <c r="M47" s="491"/>
      <c r="N47" s="12">
        <f>$I$17</f>
        <v>0</v>
      </c>
      <c r="O47" s="12"/>
      <c r="P47" s="540"/>
      <c r="Q47" s="540" t="s">
        <v>646</v>
      </c>
      <c r="R47" s="579">
        <f>$L58</f>
        <v>0</v>
      </c>
      <c r="S47" s="548">
        <f>$L60</f>
        <v>0</v>
      </c>
      <c r="T47" s="548">
        <f>$L62</f>
        <v>0</v>
      </c>
      <c r="U47" s="548">
        <f>$L64</f>
        <v>0</v>
      </c>
      <c r="V47" s="548">
        <f>$L66</f>
        <v>0</v>
      </c>
      <c r="W47" s="557">
        <f>SUM(R47:V47,L157)</f>
        <v>0</v>
      </c>
      <c r="Y47">
        <f t="shared" si="2"/>
        <v>30</v>
      </c>
      <c r="Z47">
        <f>IF($Q$2&gt;299,$R$23,IF($Q$4&gt;29,$R$24,0))</f>
        <v>0</v>
      </c>
      <c r="AA47">
        <f>IF($Q$2&gt;299,$S$23,IF($Q$4&gt;29,$S$24,0))</f>
        <v>0</v>
      </c>
      <c r="AB47">
        <f>IF($Q$2&gt;299,$T$23,IF($Q$4&gt;29,$T$24,0))</f>
        <v>0</v>
      </c>
      <c r="AC47">
        <f>IF($Q$2&gt;299,$U$23,IF($Q$4&gt;29,$U$24,0))</f>
        <v>0</v>
      </c>
      <c r="AD47">
        <f>IF($Q$2&gt;299,$V$23,IF($Q$4&gt;29,$V$24,0))</f>
        <v>0</v>
      </c>
      <c r="AE47">
        <f>IF($Q$2&gt;299,$Q$140,IF($Q$4&gt;29,$Q$141,0))</f>
        <v>0</v>
      </c>
    </row>
    <row r="48" spans="1:31" ht="8.5" customHeight="1" x14ac:dyDescent="0.35">
      <c r="A48" s="720"/>
      <c r="B48" s="4"/>
      <c r="C48" s="961"/>
      <c r="D48" s="961"/>
      <c r="E48" s="40"/>
      <c r="F48" s="439"/>
      <c r="G48" s="444"/>
      <c r="H48" s="15"/>
      <c r="I48" s="15"/>
      <c r="J48" s="15"/>
      <c r="K48" s="15"/>
      <c r="L48" s="15"/>
      <c r="M48" s="15"/>
      <c r="N48" s="15"/>
      <c r="O48" s="15"/>
      <c r="P48" s="549"/>
      <c r="Q48" s="545" t="s">
        <v>647</v>
      </c>
      <c r="R48" s="581">
        <f>R46+R47</f>
        <v>0</v>
      </c>
      <c r="S48" s="536">
        <f>S46+S47</f>
        <v>0</v>
      </c>
      <c r="T48" s="536">
        <f>T46+T47</f>
        <v>0</v>
      </c>
      <c r="U48" s="536">
        <f>U46+U47</f>
        <v>0</v>
      </c>
      <c r="V48" s="536">
        <f>V46+V47</f>
        <v>0</v>
      </c>
      <c r="W48" s="557">
        <f>SUM(W46:W47)</f>
        <v>0</v>
      </c>
      <c r="Y48">
        <f t="shared" si="2"/>
        <v>31</v>
      </c>
      <c r="Z48">
        <f>IF($Q$2&gt;30,$R$23,IF($Q$4&gt;30,$R$24,0))</f>
        <v>0</v>
      </c>
      <c r="AA48">
        <f>IF($Q$2&gt;30,$S$23,IF($Q$4&gt;30,$S$24,0))</f>
        <v>0</v>
      </c>
      <c r="AB48">
        <f>IF($Q$2&gt;30,$T$23,IF($Q$4&gt;30,$T$24,0))</f>
        <v>0</v>
      </c>
      <c r="AC48">
        <f>IF($Q$2&gt;30,$U$23,IF($Q$4&gt;30,$U$24,0))</f>
        <v>0</v>
      </c>
      <c r="AD48">
        <f>IF($Q$2&gt;30,$V$23,IF($Q$4&gt;30,$V$24,0))</f>
        <v>0</v>
      </c>
      <c r="AE48">
        <f>IF($Q$2&gt;30,$Q$140,IF($Q$4&gt;30,$Q$141,0))</f>
        <v>0</v>
      </c>
    </row>
    <row r="49" spans="1:31" ht="15.65" customHeight="1" x14ac:dyDescent="0.35">
      <c r="A49" s="720"/>
      <c r="B49" s="4"/>
      <c r="C49" s="961"/>
      <c r="D49" s="961"/>
      <c r="E49" s="40"/>
      <c r="F49" s="439"/>
      <c r="G49" s="444"/>
      <c r="H49" s="15"/>
      <c r="I49" s="655"/>
      <c r="J49" s="491"/>
      <c r="K49" s="431" t="s">
        <v>425</v>
      </c>
      <c r="L49" s="655"/>
      <c r="M49" s="491"/>
      <c r="N49" s="431" t="s">
        <v>425</v>
      </c>
      <c r="O49" s="431"/>
      <c r="P49" s="540"/>
      <c r="Q49" s="535" t="s">
        <v>648</v>
      </c>
      <c r="R49" s="579">
        <f>R46/$Q$2</f>
        <v>0</v>
      </c>
      <c r="S49" s="548">
        <f>S46/$Q$2</f>
        <v>0</v>
      </c>
      <c r="T49" s="548">
        <f>T46/$Q$2</f>
        <v>0</v>
      </c>
      <c r="U49" s="548">
        <f>U46/$Q$2</f>
        <v>0</v>
      </c>
      <c r="V49" s="548">
        <f>V46/$Q$2</f>
        <v>0</v>
      </c>
      <c r="W49" s="557">
        <f>W46/Q2</f>
        <v>0</v>
      </c>
      <c r="Y49">
        <f t="shared" si="2"/>
        <v>32</v>
      </c>
      <c r="Z49">
        <f>IF($Q$2&gt;31,$R$23,IF($Q$4&gt;31,$R$24,0))</f>
        <v>0</v>
      </c>
      <c r="AA49">
        <f>IF($Q$2&gt;31,$S$23,IF($Q$4&gt;31,$S$24,0))</f>
        <v>0</v>
      </c>
      <c r="AB49">
        <f>IF($Q$2&gt;31,$T$23,IF($Q$4&gt;31,$T$24,0))</f>
        <v>0</v>
      </c>
      <c r="AC49">
        <f>IF($Q$2&gt;31,$U$23,IF($Q$4&gt;31,$U$24,0))</f>
        <v>0</v>
      </c>
      <c r="AD49">
        <f>IF($Q$2&gt;31,$V$23,IF($Q$4&gt;31,$V$24,0))</f>
        <v>0</v>
      </c>
      <c r="AE49">
        <f>IF($Q$2&gt;31,$Q$140,IF($Q$4&gt;31,$Q$141,0))</f>
        <v>0</v>
      </c>
    </row>
    <row r="50" spans="1:31" ht="8.5" customHeight="1" x14ac:dyDescent="0.35">
      <c r="A50" s="720"/>
      <c r="B50" s="4"/>
      <c r="C50" s="961"/>
      <c r="D50" s="961"/>
      <c r="E50" s="40"/>
      <c r="F50" s="439"/>
      <c r="G50" s="437"/>
      <c r="H50" s="15"/>
      <c r="I50" s="490"/>
      <c r="J50" s="36"/>
      <c r="K50" s="69"/>
      <c r="L50" s="490"/>
      <c r="M50" s="36"/>
      <c r="N50" s="12"/>
      <c r="O50" s="12"/>
      <c r="P50" s="540"/>
      <c r="Q50" s="540" t="s">
        <v>649</v>
      </c>
      <c r="R50" s="579" t="e">
        <f>R47/$Q$3</f>
        <v>#DIV/0!</v>
      </c>
      <c r="S50" s="545" t="e">
        <f>S47/$Q$3</f>
        <v>#DIV/0!</v>
      </c>
      <c r="T50" s="545" t="e">
        <f>T47/$Q$3</f>
        <v>#DIV/0!</v>
      </c>
      <c r="U50" s="545" t="e">
        <f>U47/$Q$3</f>
        <v>#DIV/0!</v>
      </c>
      <c r="V50" s="545" t="e">
        <f>V47/$Q$3</f>
        <v>#DIV/0!</v>
      </c>
      <c r="W50" s="557" t="e">
        <f>W47/Q3</f>
        <v>#DIV/0!</v>
      </c>
      <c r="Y50">
        <f t="shared" si="2"/>
        <v>33</v>
      </c>
      <c r="Z50">
        <f>IF($Q$2&gt;32,$R$23,IF($Q$4&gt;32,$R$24,0))</f>
        <v>0</v>
      </c>
      <c r="AA50">
        <f>IF($Q$2&gt;32,$S$23,IF($Q$4&gt;32,$S$24,0))</f>
        <v>0</v>
      </c>
      <c r="AB50">
        <f>IF($Q$2&gt;32,$T$23,IF($Q$4&gt;32,$T$24,0))</f>
        <v>0</v>
      </c>
      <c r="AC50">
        <f>IF($Q$2&gt;32,$U$23,IF($Q$4&gt;32,$U$24,0))</f>
        <v>0</v>
      </c>
      <c r="AD50">
        <f>IF($Q$2&gt;32,$V$23,IF($Q$4&gt;32,$V$24,0))</f>
        <v>0</v>
      </c>
      <c r="AE50">
        <f>IF($Q$2&gt;32,$Q$140,IF($Q$4&gt;32,$Q$141,0))</f>
        <v>0</v>
      </c>
    </row>
    <row r="51" spans="1:31" ht="15.65" customHeight="1" x14ac:dyDescent="0.35">
      <c r="A51" s="528"/>
      <c r="B51" s="2"/>
      <c r="C51" s="961"/>
      <c r="D51" s="961"/>
      <c r="E51" s="36"/>
      <c r="F51" s="439"/>
      <c r="G51" s="71"/>
      <c r="H51" s="15"/>
      <c r="I51" s="655"/>
      <c r="J51" s="36"/>
      <c r="K51" s="432" t="s">
        <v>431</v>
      </c>
      <c r="L51" s="433"/>
      <c r="M51" s="434"/>
      <c r="N51" s="432" t="s">
        <v>431</v>
      </c>
      <c r="O51" s="432"/>
      <c r="P51" s="540"/>
      <c r="Q51" s="540" t="s">
        <v>650</v>
      </c>
      <c r="R51" s="579">
        <f>R48/$Q$4</f>
        <v>0</v>
      </c>
      <c r="S51" s="548">
        <f>S48/$Q$4</f>
        <v>0</v>
      </c>
      <c r="T51" s="548">
        <f>T48/$Q$4</f>
        <v>0</v>
      </c>
      <c r="U51" s="548">
        <f>U48/$Q$4</f>
        <v>0</v>
      </c>
      <c r="V51" s="548">
        <f>V48/$Q$4</f>
        <v>0</v>
      </c>
      <c r="Y51">
        <f t="shared" si="2"/>
        <v>34</v>
      </c>
      <c r="Z51">
        <f>IF($Q$2&gt;33,$R$23,IF($Q$4&gt;33,$R$24,0))</f>
        <v>0</v>
      </c>
      <c r="AA51">
        <f>IF($Q$2&gt;33,$S$23,IF($Q$4&gt;33,$S$24,0))</f>
        <v>0</v>
      </c>
      <c r="AB51">
        <f>IF($Q$2&gt;33,$T$23,IF($Q$4&gt;33,$T$24,0))</f>
        <v>0</v>
      </c>
      <c r="AC51">
        <f>IF($Q$2&gt;33,$U$23,IF($Q$4&gt;33,$U$24,0))</f>
        <v>0</v>
      </c>
      <c r="AD51">
        <f>IF($Q$2&gt;33,$V$23,IF($Q$4&gt;33,$V$24,0))</f>
        <v>0</v>
      </c>
      <c r="AE51">
        <f>IF($Q$2&gt;33,$Q$140,IF($Q$4&gt;33,$Q$141,0))</f>
        <v>0</v>
      </c>
    </row>
    <row r="52" spans="1:31" ht="8.5" customHeight="1" x14ac:dyDescent="0.35">
      <c r="A52" s="528"/>
      <c r="B52" s="2"/>
      <c r="C52" s="856"/>
      <c r="D52" s="856"/>
      <c r="E52" s="36"/>
      <c r="F52" s="439"/>
      <c r="G52" s="71"/>
      <c r="H52" s="15"/>
      <c r="I52" s="15"/>
      <c r="J52" s="15"/>
      <c r="K52" s="15"/>
      <c r="L52" s="15"/>
      <c r="M52" s="15"/>
      <c r="N52" s="15"/>
      <c r="O52" s="15"/>
      <c r="P52" s="549"/>
      <c r="Q52" s="545" t="s">
        <v>651</v>
      </c>
      <c r="R52" s="581" t="e">
        <f>R46/R20</f>
        <v>#DIV/0!</v>
      </c>
      <c r="S52" s="581" t="e">
        <f t="shared" ref="S52:V52" si="16">S46/S20</f>
        <v>#DIV/0!</v>
      </c>
      <c r="T52" s="581" t="e">
        <f t="shared" si="16"/>
        <v>#DIV/0!</v>
      </c>
      <c r="U52" s="581" t="e">
        <f t="shared" si="16"/>
        <v>#DIV/0!</v>
      </c>
      <c r="V52" s="581" t="e">
        <f t="shared" si="16"/>
        <v>#DIV/0!</v>
      </c>
      <c r="Y52">
        <f t="shared" si="2"/>
        <v>35</v>
      </c>
      <c r="Z52">
        <f>IF($Q$2&gt;34,$R$23,IF($Q$4&gt;34,$R$24,0))</f>
        <v>0</v>
      </c>
      <c r="AA52">
        <f>IF($Q$2&gt;34,$S$23,IF($Q$4&gt;34,$S$24,0))</f>
        <v>0</v>
      </c>
      <c r="AB52">
        <f>IF($Q$2&gt;34,$T$23,IF($Q$4&gt;34,$T$24,0))</f>
        <v>0</v>
      </c>
      <c r="AC52">
        <f>IF($Q$2&gt;34,$U$23,IF($Q$4&gt;34,$U$24,0))</f>
        <v>0</v>
      </c>
      <c r="AD52">
        <f>IF($Q$2&gt;34,$V$23,IF($Q$4&gt;34,$V$24,0))</f>
        <v>0</v>
      </c>
      <c r="AE52">
        <f>IF($Q$2&gt;34,$Q$140,IF($Q$4&gt;34,$Q$141,0))</f>
        <v>0</v>
      </c>
    </row>
    <row r="53" spans="1:31" ht="105" customHeight="1" x14ac:dyDescent="0.35">
      <c r="A53" s="528"/>
      <c r="B53" s="2"/>
      <c r="C53" s="856"/>
      <c r="D53" s="856"/>
      <c r="E53" s="36"/>
      <c r="F53" s="37" t="s">
        <v>504</v>
      </c>
      <c r="G53" s="71"/>
      <c r="H53" s="15"/>
      <c r="I53" s="655"/>
      <c r="J53" s="36"/>
      <c r="K53" s="432"/>
      <c r="L53" s="498"/>
      <c r="M53" s="434"/>
      <c r="N53" s="432"/>
      <c r="O53" s="432"/>
      <c r="P53" s="540"/>
      <c r="Q53" s="540" t="s">
        <v>652</v>
      </c>
      <c r="R53" s="581" t="e">
        <f t="shared" ref="R53:V57" si="17">R47/R21</f>
        <v>#DIV/0!</v>
      </c>
      <c r="S53" s="581" t="e">
        <f t="shared" si="17"/>
        <v>#DIV/0!</v>
      </c>
      <c r="T53" s="581" t="e">
        <f t="shared" si="17"/>
        <v>#DIV/0!</v>
      </c>
      <c r="U53" s="581" t="e">
        <f t="shared" si="17"/>
        <v>#DIV/0!</v>
      </c>
      <c r="V53" s="581" t="e">
        <f t="shared" si="17"/>
        <v>#DIV/0!</v>
      </c>
    </row>
    <row r="54" spans="1:31" ht="14.25" customHeight="1" x14ac:dyDescent="0.35">
      <c r="A54" s="528"/>
      <c r="B54" s="2"/>
      <c r="C54" s="42"/>
      <c r="D54" s="46"/>
      <c r="E54" s="36"/>
      <c r="F54" s="2"/>
      <c r="G54" s="56"/>
      <c r="H54" s="2"/>
      <c r="I54" s="2"/>
      <c r="J54" s="2"/>
      <c r="K54" s="11"/>
      <c r="L54" s="2"/>
      <c r="M54" s="2"/>
      <c r="N54" s="67"/>
      <c r="O54" s="67"/>
      <c r="P54" s="539"/>
      <c r="Q54" s="545" t="s">
        <v>653</v>
      </c>
      <c r="R54" s="581" t="e">
        <f t="shared" si="17"/>
        <v>#DIV/0!</v>
      </c>
      <c r="S54" s="581" t="e">
        <f t="shared" si="17"/>
        <v>#DIV/0!</v>
      </c>
      <c r="T54" s="581" t="e">
        <f t="shared" si="17"/>
        <v>#DIV/0!</v>
      </c>
      <c r="U54" s="581" t="e">
        <f t="shared" si="17"/>
        <v>#DIV/0!</v>
      </c>
      <c r="V54" s="581" t="e">
        <f t="shared" si="17"/>
        <v>#DIV/0!</v>
      </c>
    </row>
    <row r="55" spans="1:31" ht="8.25" customHeight="1" x14ac:dyDescent="0.35">
      <c r="A55" s="716"/>
      <c r="B55" s="6"/>
      <c r="C55" s="38"/>
      <c r="D55" s="43"/>
      <c r="E55" s="29"/>
      <c r="F55" s="6"/>
      <c r="G55" s="49"/>
      <c r="H55" s="6"/>
      <c r="I55" s="6"/>
      <c r="J55" s="6"/>
      <c r="K55" s="9"/>
      <c r="L55" s="6"/>
      <c r="M55" s="6"/>
      <c r="N55" s="10"/>
      <c r="O55" s="10"/>
      <c r="P55" s="539"/>
      <c r="Q55" s="535" t="s">
        <v>654</v>
      </c>
      <c r="R55" s="581" t="e">
        <f t="shared" si="17"/>
        <v>#DIV/0!</v>
      </c>
      <c r="S55" s="581" t="e">
        <f t="shared" si="17"/>
        <v>#DIV/0!</v>
      </c>
      <c r="T55" s="581" t="e">
        <f t="shared" si="17"/>
        <v>#DIV/0!</v>
      </c>
      <c r="U55" s="581" t="e">
        <f t="shared" si="17"/>
        <v>#DIV/0!</v>
      </c>
      <c r="V55" s="581" t="e">
        <f t="shared" si="17"/>
        <v>#DIV/0!</v>
      </c>
    </row>
    <row r="56" spans="1:31" ht="7.5" customHeight="1" x14ac:dyDescent="0.35">
      <c r="A56" s="720"/>
      <c r="B56" s="4"/>
      <c r="C56" s="37"/>
      <c r="D56" s="47"/>
      <c r="E56" s="37"/>
      <c r="F56" s="4"/>
      <c r="G56" s="4"/>
      <c r="H56" s="4"/>
      <c r="I56" s="2"/>
      <c r="J56" s="2"/>
      <c r="K56" s="11"/>
      <c r="L56" s="2"/>
      <c r="M56" s="2"/>
      <c r="N56" s="12"/>
      <c r="O56" s="12"/>
      <c r="P56" s="540"/>
      <c r="Q56" s="540" t="s">
        <v>655</v>
      </c>
      <c r="R56" s="581" t="e">
        <f t="shared" si="17"/>
        <v>#DIV/0!</v>
      </c>
      <c r="S56" s="535" t="e">
        <f>S50/$L$5</f>
        <v>#DIV/0!</v>
      </c>
      <c r="T56" s="535" t="e">
        <f>T50/$L$5</f>
        <v>#DIV/0!</v>
      </c>
      <c r="U56" s="535" t="e">
        <f>U50/$L$5</f>
        <v>#DIV/0!</v>
      </c>
      <c r="V56" s="535" t="e">
        <f>V50/$L$5</f>
        <v>#DIV/0!</v>
      </c>
    </row>
    <row r="57" spans="1:31" ht="17.25" customHeight="1" x14ac:dyDescent="0.35">
      <c r="A57" s="528"/>
      <c r="B57" s="2"/>
      <c r="C57" s="37"/>
      <c r="D57" s="46"/>
      <c r="E57" s="36"/>
      <c r="F57" s="2"/>
      <c r="G57" s="2"/>
      <c r="H57" s="2"/>
      <c r="I57" s="490" t="s">
        <v>380</v>
      </c>
      <c r="J57" s="36"/>
      <c r="K57" s="861"/>
      <c r="L57" s="490" t="s">
        <v>380</v>
      </c>
      <c r="M57" s="36"/>
      <c r="N57" s="11"/>
      <c r="O57" s="11"/>
      <c r="P57" s="539"/>
      <c r="Q57" s="545" t="s">
        <v>656</v>
      </c>
      <c r="R57" s="581" t="e">
        <f t="shared" si="17"/>
        <v>#DIV/0!</v>
      </c>
      <c r="S57" s="581" t="e">
        <f t="shared" si="17"/>
        <v>#DIV/0!</v>
      </c>
      <c r="T57" s="581" t="e">
        <f t="shared" si="17"/>
        <v>#DIV/0!</v>
      </c>
      <c r="U57" s="581" t="e">
        <f t="shared" si="17"/>
        <v>#DIV/0!</v>
      </c>
      <c r="V57" s="581" t="e">
        <f t="shared" si="17"/>
        <v>#DIV/0!</v>
      </c>
    </row>
    <row r="58" spans="1:31" ht="15.65" customHeight="1" x14ac:dyDescent="0.35">
      <c r="A58" s="728" t="s">
        <v>119</v>
      </c>
      <c r="B58" s="494"/>
      <c r="C58" s="35" t="s">
        <v>527</v>
      </c>
      <c r="D58" s="40"/>
      <c r="E58" s="40"/>
      <c r="F58" s="439" t="s">
        <v>384</v>
      </c>
      <c r="G58" s="454">
        <f>$G$23</f>
        <v>0</v>
      </c>
      <c r="H58" s="100"/>
      <c r="I58" s="834"/>
      <c r="J58" s="491"/>
      <c r="K58" s="12">
        <f>$I$17</f>
        <v>0</v>
      </c>
      <c r="L58" s="834"/>
      <c r="M58" s="491"/>
      <c r="N58" s="12">
        <f>$I$17</f>
        <v>0</v>
      </c>
      <c r="O58" s="12"/>
      <c r="P58" s="540"/>
      <c r="Q58" s="540"/>
      <c r="R58" s="579"/>
      <c r="S58" s="540"/>
      <c r="T58" s="540"/>
      <c r="U58" s="540"/>
      <c r="V58" s="540"/>
    </row>
    <row r="59" spans="1:31" ht="8.5" customHeight="1" x14ac:dyDescent="0.35">
      <c r="A59" s="528"/>
      <c r="B59" s="2"/>
      <c r="C59" s="35"/>
      <c r="D59" s="40"/>
      <c r="E59" s="40"/>
      <c r="F59" s="439"/>
      <c r="G59" s="15"/>
      <c r="H59" s="100"/>
      <c r="I59" s="457"/>
      <c r="J59" s="491"/>
      <c r="K59" s="12"/>
      <c r="L59" s="457"/>
      <c r="M59" s="491"/>
      <c r="N59" s="12"/>
      <c r="O59" s="12"/>
      <c r="P59" s="540"/>
      <c r="Q59" s="540"/>
      <c r="R59" s="579"/>
      <c r="S59" s="540"/>
      <c r="T59" s="540"/>
      <c r="U59" s="540"/>
      <c r="V59" s="540"/>
    </row>
    <row r="60" spans="1:31" ht="15.65" customHeight="1" x14ac:dyDescent="0.35">
      <c r="A60" s="528"/>
      <c r="B60" s="2"/>
      <c r="C60" s="961" t="s">
        <v>532</v>
      </c>
      <c r="D60" s="961"/>
      <c r="E60" s="40"/>
      <c r="F60" s="439" t="s">
        <v>385</v>
      </c>
      <c r="G60" s="454">
        <f>$G$29</f>
        <v>0</v>
      </c>
      <c r="H60" s="100"/>
      <c r="I60" s="834"/>
      <c r="J60" s="491"/>
      <c r="K60" s="12">
        <f>$I$17</f>
        <v>0</v>
      </c>
      <c r="L60" s="834"/>
      <c r="M60" s="491"/>
      <c r="N60" s="12">
        <f>$I$17</f>
        <v>0</v>
      </c>
      <c r="O60" s="12"/>
      <c r="P60" s="540"/>
      <c r="Q60" s="540" t="s">
        <v>657</v>
      </c>
      <c r="R60" s="579">
        <f>$I73</f>
        <v>0</v>
      </c>
      <c r="S60" s="548">
        <f>$I75</f>
        <v>0</v>
      </c>
      <c r="T60" s="548">
        <f>$I77</f>
        <v>0</v>
      </c>
      <c r="U60" s="548">
        <f>$I79</f>
        <v>0</v>
      </c>
      <c r="V60" s="548">
        <f>$I81</f>
        <v>0</v>
      </c>
      <c r="W60" s="557">
        <f>SUM(R60:V60,I163)</f>
        <v>0</v>
      </c>
    </row>
    <row r="61" spans="1:31" ht="8.5" customHeight="1" x14ac:dyDescent="0.35">
      <c r="A61" s="528"/>
      <c r="B61" s="2"/>
      <c r="C61" s="961"/>
      <c r="D61" s="961"/>
      <c r="E61" s="40"/>
      <c r="F61" s="439"/>
      <c r="G61" s="454"/>
      <c r="H61" s="100"/>
      <c r="I61" s="457"/>
      <c r="J61" s="491"/>
      <c r="K61" s="12"/>
      <c r="L61" s="457"/>
      <c r="M61" s="491"/>
      <c r="N61" s="12"/>
      <c r="O61" s="12"/>
      <c r="P61" s="540"/>
      <c r="Q61" s="540" t="s">
        <v>658</v>
      </c>
      <c r="R61" s="579">
        <f>$L73</f>
        <v>0</v>
      </c>
      <c r="S61" s="548">
        <f>$L75</f>
        <v>0</v>
      </c>
      <c r="T61" s="548">
        <f>$L77</f>
        <v>0</v>
      </c>
      <c r="U61" s="548">
        <f>$L79</f>
        <v>0</v>
      </c>
      <c r="V61" s="548">
        <f>$L81</f>
        <v>0</v>
      </c>
      <c r="W61" s="557">
        <f>SUM(R61:V61,L163)</f>
        <v>0</v>
      </c>
    </row>
    <row r="62" spans="1:31" ht="15.65" customHeight="1" x14ac:dyDescent="0.35">
      <c r="A62" s="528"/>
      <c r="B62" s="2"/>
      <c r="C62" s="961"/>
      <c r="D62" s="961"/>
      <c r="E62" s="40"/>
      <c r="F62" s="439" t="s">
        <v>386</v>
      </c>
      <c r="G62" s="454">
        <f>$G$35</f>
        <v>0</v>
      </c>
      <c r="H62" s="100"/>
      <c r="I62" s="834"/>
      <c r="J62" s="491"/>
      <c r="K62" s="12">
        <f>$I$17</f>
        <v>0</v>
      </c>
      <c r="L62" s="834"/>
      <c r="M62" s="491"/>
      <c r="N62" s="12">
        <f>$I$17</f>
        <v>0</v>
      </c>
      <c r="O62" s="12"/>
      <c r="P62" s="540"/>
      <c r="Q62" s="540" t="s">
        <v>659</v>
      </c>
      <c r="R62" s="579">
        <f>R61+R60</f>
        <v>0</v>
      </c>
      <c r="S62" s="548">
        <f>S61+S60</f>
        <v>0</v>
      </c>
      <c r="T62" s="548">
        <f>T61+T60</f>
        <v>0</v>
      </c>
      <c r="U62" s="548">
        <f>U61+U60</f>
        <v>0</v>
      </c>
      <c r="V62" s="548">
        <f>V61+V60</f>
        <v>0</v>
      </c>
      <c r="W62" s="557">
        <f>SUM(W60:W61)</f>
        <v>0</v>
      </c>
    </row>
    <row r="63" spans="1:31" ht="8.5" customHeight="1" x14ac:dyDescent="0.35">
      <c r="A63" s="528"/>
      <c r="B63" s="2"/>
      <c r="C63" s="961"/>
      <c r="D63" s="961"/>
      <c r="E63" s="40"/>
      <c r="F63" s="439"/>
      <c r="G63" s="454"/>
      <c r="H63" s="100"/>
      <c r="I63" s="457"/>
      <c r="J63" s="491"/>
      <c r="K63" s="12"/>
      <c r="L63" s="457"/>
      <c r="M63" s="491"/>
      <c r="N63" s="12"/>
      <c r="O63" s="12"/>
      <c r="P63" s="540"/>
      <c r="Q63" s="540" t="s">
        <v>660</v>
      </c>
      <c r="R63" s="579">
        <f>R60/$Q$2</f>
        <v>0</v>
      </c>
      <c r="S63" s="548">
        <f>S60/$Q$2</f>
        <v>0</v>
      </c>
      <c r="T63" s="548">
        <f>T60/$Q$2</f>
        <v>0</v>
      </c>
      <c r="U63" s="548">
        <f>U60/$Q$2</f>
        <v>0</v>
      </c>
      <c r="V63" s="548">
        <f>V60/$Q$2</f>
        <v>0</v>
      </c>
      <c r="W63" s="557">
        <f>W60/Q2</f>
        <v>0</v>
      </c>
    </row>
    <row r="64" spans="1:31" ht="15.65" customHeight="1" x14ac:dyDescent="0.35">
      <c r="A64" s="528"/>
      <c r="B64" s="2"/>
      <c r="C64" s="961"/>
      <c r="D64" s="961"/>
      <c r="E64" s="40"/>
      <c r="F64" s="439" t="s">
        <v>387</v>
      </c>
      <c r="G64" s="454">
        <f>$G$41</f>
        <v>0</v>
      </c>
      <c r="H64" s="100"/>
      <c r="I64" s="834"/>
      <c r="J64" s="491"/>
      <c r="K64" s="12">
        <f>$I$17</f>
        <v>0</v>
      </c>
      <c r="L64" s="834"/>
      <c r="M64" s="491"/>
      <c r="N64" s="12">
        <f>$I$17</f>
        <v>0</v>
      </c>
      <c r="O64" s="12"/>
      <c r="P64" s="540"/>
      <c r="Q64" s="540" t="s">
        <v>661</v>
      </c>
      <c r="R64" s="579" t="e">
        <f>R61/$Q$3</f>
        <v>#DIV/0!</v>
      </c>
      <c r="S64" s="545" t="e">
        <f>S61/$Q$3</f>
        <v>#DIV/0!</v>
      </c>
      <c r="T64" s="545" t="e">
        <f>T61/$Q$3</f>
        <v>#DIV/0!</v>
      </c>
      <c r="U64" s="545" t="e">
        <f>U61/$Q$3</f>
        <v>#DIV/0!</v>
      </c>
      <c r="V64" s="545" t="e">
        <f>V61/$Q$3</f>
        <v>#DIV/0!</v>
      </c>
      <c r="W64" s="557" t="e">
        <f>W61/Q3</f>
        <v>#DIV/0!</v>
      </c>
    </row>
    <row r="65" spans="1:23" ht="8.5" customHeight="1" x14ac:dyDescent="0.35">
      <c r="A65" s="528"/>
      <c r="B65" s="2"/>
      <c r="C65" s="961"/>
      <c r="D65" s="961"/>
      <c r="E65" s="40"/>
      <c r="F65" s="439"/>
      <c r="G65" s="454"/>
      <c r="H65" s="100"/>
      <c r="I65" s="457"/>
      <c r="J65" s="491"/>
      <c r="K65" s="12"/>
      <c r="L65" s="457"/>
      <c r="M65" s="491"/>
      <c r="N65" s="12"/>
      <c r="O65" s="12"/>
      <c r="P65" s="540"/>
      <c r="Q65" s="540" t="s">
        <v>662</v>
      </c>
      <c r="R65" s="579">
        <f>R62/$Q$4</f>
        <v>0</v>
      </c>
      <c r="S65" s="548">
        <f>S62/$Q$4</f>
        <v>0</v>
      </c>
      <c r="T65" s="548">
        <f>T62/$Q$4</f>
        <v>0</v>
      </c>
      <c r="U65" s="548">
        <f>U62/$Q$4</f>
        <v>0</v>
      </c>
      <c r="V65" s="548">
        <f>V62/$Q$4</f>
        <v>0</v>
      </c>
    </row>
    <row r="66" spans="1:23" ht="15.65" customHeight="1" x14ac:dyDescent="0.35">
      <c r="A66" s="528"/>
      <c r="B66" s="2"/>
      <c r="C66" s="961"/>
      <c r="D66" s="961"/>
      <c r="E66" s="40"/>
      <c r="F66" s="439" t="s">
        <v>388</v>
      </c>
      <c r="G66" s="454">
        <f>$G$47</f>
        <v>0</v>
      </c>
      <c r="H66" s="100"/>
      <c r="I66" s="834"/>
      <c r="J66" s="491"/>
      <c r="K66" s="12">
        <f>$I$17</f>
        <v>0</v>
      </c>
      <c r="L66" s="834"/>
      <c r="M66" s="491"/>
      <c r="N66" s="12">
        <f>$I$17</f>
        <v>0</v>
      </c>
      <c r="O66" s="12"/>
      <c r="P66" s="540"/>
      <c r="Q66" s="540" t="s">
        <v>663</v>
      </c>
      <c r="R66" s="579" t="e">
        <f>R60/R20</f>
        <v>#DIV/0!</v>
      </c>
      <c r="S66" s="579" t="e">
        <f t="shared" ref="S66:V66" si="18">S60/S20</f>
        <v>#DIV/0!</v>
      </c>
      <c r="T66" s="579" t="e">
        <f t="shared" si="18"/>
        <v>#DIV/0!</v>
      </c>
      <c r="U66" s="579" t="e">
        <f t="shared" si="18"/>
        <v>#DIV/0!</v>
      </c>
      <c r="V66" s="579" t="e">
        <f t="shared" si="18"/>
        <v>#DIV/0!</v>
      </c>
    </row>
    <row r="67" spans="1:23" ht="8.5" customHeight="1" x14ac:dyDescent="0.35">
      <c r="A67" s="723"/>
      <c r="B67" s="36"/>
      <c r="C67" s="961"/>
      <c r="D67" s="961"/>
      <c r="E67" s="37"/>
      <c r="F67" s="37"/>
      <c r="G67" s="37"/>
      <c r="H67" s="37"/>
      <c r="I67" s="490"/>
      <c r="J67" s="36"/>
      <c r="K67" s="69"/>
      <c r="L67" s="490"/>
      <c r="M67" s="36"/>
      <c r="N67" s="69"/>
      <c r="O67" s="69"/>
      <c r="P67" s="540"/>
      <c r="Q67" s="540" t="s">
        <v>664</v>
      </c>
      <c r="R67" s="579" t="e">
        <f>R61/R21</f>
        <v>#DIV/0!</v>
      </c>
      <c r="S67" s="579" t="e">
        <f t="shared" ref="R67:V71" si="19">S61/S21</f>
        <v>#DIV/0!</v>
      </c>
      <c r="T67" s="579" t="e">
        <f t="shared" si="19"/>
        <v>#DIV/0!</v>
      </c>
      <c r="U67" s="579" t="e">
        <f t="shared" si="19"/>
        <v>#DIV/0!</v>
      </c>
      <c r="V67" s="579" t="e">
        <f t="shared" si="19"/>
        <v>#DIV/0!</v>
      </c>
    </row>
    <row r="68" spans="1:23" ht="105" customHeight="1" x14ac:dyDescent="0.35">
      <c r="A68" s="528"/>
      <c r="B68" s="2"/>
      <c r="C68" s="961"/>
      <c r="D68" s="961"/>
      <c r="E68" s="36"/>
      <c r="F68" s="37" t="s">
        <v>504</v>
      </c>
      <c r="G68" s="2"/>
      <c r="H68" s="2"/>
      <c r="I68" s="655"/>
      <c r="J68" s="101"/>
      <c r="K68" s="11"/>
      <c r="L68" s="655"/>
      <c r="M68" s="101"/>
      <c r="N68" s="11"/>
      <c r="O68" s="11"/>
      <c r="P68" s="539"/>
      <c r="Q68" s="539" t="s">
        <v>665</v>
      </c>
      <c r="R68" s="579" t="e">
        <f>R62/R22</f>
        <v>#DIV/0!</v>
      </c>
      <c r="S68" s="579" t="e">
        <f t="shared" si="19"/>
        <v>#DIV/0!</v>
      </c>
      <c r="T68" s="579" t="e">
        <f t="shared" si="19"/>
        <v>#DIV/0!</v>
      </c>
      <c r="U68" s="579" t="e">
        <f t="shared" si="19"/>
        <v>#DIV/0!</v>
      </c>
      <c r="V68" s="579" t="e">
        <f t="shared" si="19"/>
        <v>#DIV/0!</v>
      </c>
    </row>
    <row r="69" spans="1:23" ht="14.25" customHeight="1" x14ac:dyDescent="0.35">
      <c r="A69" s="528"/>
      <c r="B69" s="2"/>
      <c r="C69" s="42"/>
      <c r="D69" s="46"/>
      <c r="E69" s="36"/>
      <c r="F69" s="2"/>
      <c r="G69" s="56"/>
      <c r="H69" s="2"/>
      <c r="I69" s="2"/>
      <c r="J69" s="2"/>
      <c r="K69" s="11"/>
      <c r="L69" s="2"/>
      <c r="M69" s="2"/>
      <c r="N69" s="67"/>
      <c r="O69" s="67"/>
      <c r="P69" s="539"/>
      <c r="Q69" s="539" t="s">
        <v>666</v>
      </c>
      <c r="R69" s="579" t="e">
        <f t="shared" si="19"/>
        <v>#DIV/0!</v>
      </c>
      <c r="S69" s="579" t="e">
        <f t="shared" si="19"/>
        <v>#DIV/0!</v>
      </c>
      <c r="T69" s="579" t="e">
        <f t="shared" si="19"/>
        <v>#DIV/0!</v>
      </c>
      <c r="U69" s="579" t="e">
        <f t="shared" si="19"/>
        <v>#DIV/0!</v>
      </c>
      <c r="V69" s="579" t="e">
        <f t="shared" si="19"/>
        <v>#DIV/0!</v>
      </c>
    </row>
    <row r="70" spans="1:23" ht="8.25" customHeight="1" x14ac:dyDescent="0.35">
      <c r="A70" s="716"/>
      <c r="B70" s="6"/>
      <c r="C70" s="38"/>
      <c r="D70" s="43"/>
      <c r="E70" s="29"/>
      <c r="F70" s="6"/>
      <c r="G70" s="49"/>
      <c r="H70" s="6"/>
      <c r="I70" s="6"/>
      <c r="J70" s="6"/>
      <c r="K70" s="9"/>
      <c r="L70" s="6"/>
      <c r="M70" s="6"/>
      <c r="N70" s="10"/>
      <c r="O70" s="10"/>
      <c r="P70" s="539"/>
      <c r="Q70" s="539" t="s">
        <v>667</v>
      </c>
      <c r="R70" s="579" t="e">
        <f t="shared" si="19"/>
        <v>#DIV/0!</v>
      </c>
      <c r="S70" s="579" t="e">
        <f t="shared" si="19"/>
        <v>#DIV/0!</v>
      </c>
      <c r="T70" s="579" t="e">
        <f t="shared" si="19"/>
        <v>#DIV/0!</v>
      </c>
      <c r="U70" s="579" t="e">
        <f t="shared" si="19"/>
        <v>#DIV/0!</v>
      </c>
      <c r="V70" s="579" t="e">
        <f t="shared" si="19"/>
        <v>#DIV/0!</v>
      </c>
    </row>
    <row r="71" spans="1:23" ht="7.5" customHeight="1" x14ac:dyDescent="0.35">
      <c r="A71" s="720"/>
      <c r="B71" s="4"/>
      <c r="C71" s="37"/>
      <c r="D71" s="47"/>
      <c r="E71" s="37"/>
      <c r="F71" s="4"/>
      <c r="G71" s="4"/>
      <c r="H71" s="4"/>
      <c r="I71" s="2"/>
      <c r="J71" s="2"/>
      <c r="K71" s="11"/>
      <c r="L71" s="2"/>
      <c r="M71" s="2"/>
      <c r="N71" s="12"/>
      <c r="O71" s="12"/>
      <c r="P71" s="540"/>
      <c r="Q71" s="540" t="s">
        <v>668</v>
      </c>
      <c r="R71" s="579" t="e">
        <f t="shared" si="19"/>
        <v>#DIV/0!</v>
      </c>
      <c r="S71" s="540" t="e">
        <f>S65/$Q$5</f>
        <v>#DIV/0!</v>
      </c>
      <c r="T71" s="540" t="e">
        <f>T65/$Q$5</f>
        <v>#DIV/0!</v>
      </c>
      <c r="U71" s="540" t="e">
        <f>U65/$Q$5</f>
        <v>#DIV/0!</v>
      </c>
      <c r="V71" s="540" t="e">
        <f>V65/$Q$5</f>
        <v>#DIV/0!</v>
      </c>
    </row>
    <row r="72" spans="1:23" ht="17.25" customHeight="1" x14ac:dyDescent="0.35">
      <c r="A72" s="528"/>
      <c r="B72" s="2"/>
      <c r="C72" s="37"/>
      <c r="D72" s="46"/>
      <c r="E72" s="36"/>
      <c r="F72" s="2"/>
      <c r="G72" s="2"/>
      <c r="H72" s="2"/>
      <c r="I72" s="36" t="s">
        <v>380</v>
      </c>
      <c r="J72" s="36"/>
      <c r="K72" s="861"/>
      <c r="L72" s="36" t="s">
        <v>380</v>
      </c>
      <c r="M72" s="36"/>
      <c r="N72" s="11"/>
      <c r="O72" s="11"/>
      <c r="P72" s="539"/>
      <c r="Q72" s="539"/>
      <c r="R72" s="578"/>
      <c r="S72" s="539"/>
      <c r="T72" s="539"/>
      <c r="U72" s="539"/>
      <c r="V72" s="539"/>
    </row>
    <row r="73" spans="1:23" ht="15.65" customHeight="1" x14ac:dyDescent="0.35">
      <c r="A73" s="724" t="s">
        <v>15</v>
      </c>
      <c r="B73" s="478"/>
      <c r="C73" s="35" t="s">
        <v>538</v>
      </c>
      <c r="D73" s="40"/>
      <c r="E73" s="40"/>
      <c r="F73" s="439" t="s">
        <v>384</v>
      </c>
      <c r="G73" s="454">
        <f>$G$23</f>
        <v>0</v>
      </c>
      <c r="H73" s="100"/>
      <c r="I73" s="834"/>
      <c r="J73" s="491"/>
      <c r="K73" s="12">
        <f>$I$17</f>
        <v>0</v>
      </c>
      <c r="L73" s="834"/>
      <c r="M73" s="491"/>
      <c r="N73" s="12">
        <f>$I$17</f>
        <v>0</v>
      </c>
      <c r="O73" s="12"/>
      <c r="P73" s="540"/>
      <c r="Q73" s="540" t="s">
        <v>669</v>
      </c>
      <c r="R73" s="579">
        <f>$I88</f>
        <v>0</v>
      </c>
      <c r="S73" s="548">
        <f>$I90</f>
        <v>0</v>
      </c>
      <c r="T73" s="548">
        <f>$I92</f>
        <v>0</v>
      </c>
      <c r="U73" s="548">
        <f>$I94</f>
        <v>0</v>
      </c>
      <c r="V73" s="548">
        <f>$I96</f>
        <v>0</v>
      </c>
    </row>
    <row r="74" spans="1:23" ht="8.5" customHeight="1" x14ac:dyDescent="0.35">
      <c r="A74" s="528"/>
      <c r="B74" s="2"/>
      <c r="C74" s="35"/>
      <c r="D74" s="40"/>
      <c r="E74" s="40"/>
      <c r="F74" s="439"/>
      <c r="G74" s="15"/>
      <c r="H74" s="100"/>
      <c r="I74" s="457"/>
      <c r="J74" s="491"/>
      <c r="K74" s="12"/>
      <c r="L74" s="457"/>
      <c r="M74" s="491"/>
      <c r="N74" s="12"/>
      <c r="O74" s="12"/>
      <c r="P74" s="540"/>
      <c r="Q74" s="540" t="s">
        <v>670</v>
      </c>
      <c r="R74" s="579">
        <f>$L88</f>
        <v>0</v>
      </c>
      <c r="S74" s="548">
        <f>$L90</f>
        <v>0</v>
      </c>
      <c r="T74" s="548">
        <f>$L92</f>
        <v>0</v>
      </c>
      <c r="U74" s="548">
        <f>$L94</f>
        <v>0</v>
      </c>
      <c r="V74" s="548">
        <f>$L96</f>
        <v>0</v>
      </c>
    </row>
    <row r="75" spans="1:23" ht="15.65" customHeight="1" x14ac:dyDescent="0.35">
      <c r="A75" s="528"/>
      <c r="B75" s="2"/>
      <c r="C75" s="961" t="s">
        <v>556</v>
      </c>
      <c r="D75" s="961"/>
      <c r="E75" s="40"/>
      <c r="F75" s="439" t="s">
        <v>385</v>
      </c>
      <c r="G75" s="454">
        <f>$G$29</f>
        <v>0</v>
      </c>
      <c r="H75" s="100"/>
      <c r="I75" s="834"/>
      <c r="J75" s="491"/>
      <c r="K75" s="12">
        <f>$I$17</f>
        <v>0</v>
      </c>
      <c r="L75" s="834"/>
      <c r="M75" s="491"/>
      <c r="N75" s="12">
        <f>$I$17</f>
        <v>0</v>
      </c>
      <c r="O75" s="12"/>
      <c r="P75" s="540"/>
      <c r="Q75" s="540" t="s">
        <v>671</v>
      </c>
      <c r="R75" s="579">
        <f>R73+R74</f>
        <v>0</v>
      </c>
      <c r="S75" s="540">
        <f>S73+S74</f>
        <v>0</v>
      </c>
      <c r="T75" s="540">
        <f>T73+T74</f>
        <v>0</v>
      </c>
      <c r="U75" s="540">
        <f>U73+U74</f>
        <v>0</v>
      </c>
      <c r="V75" s="540">
        <f>V73+V74</f>
        <v>0</v>
      </c>
      <c r="W75" s="557">
        <f>SUM(R75:V75)</f>
        <v>0</v>
      </c>
    </row>
    <row r="76" spans="1:23" ht="8.5" customHeight="1" x14ac:dyDescent="0.35">
      <c r="A76" s="528"/>
      <c r="B76" s="2"/>
      <c r="C76" s="961"/>
      <c r="D76" s="961"/>
      <c r="E76" s="40"/>
      <c r="F76" s="439"/>
      <c r="G76" s="454"/>
      <c r="H76" s="100"/>
      <c r="I76" s="457"/>
      <c r="J76" s="491"/>
      <c r="K76" s="12"/>
      <c r="L76" s="457"/>
      <c r="M76" s="491"/>
      <c r="N76" s="12"/>
      <c r="O76" s="12"/>
      <c r="P76" s="540"/>
      <c r="Q76" s="540" t="s">
        <v>672</v>
      </c>
      <c r="R76" s="579">
        <f>R73/$Q$2</f>
        <v>0</v>
      </c>
      <c r="S76" s="540">
        <f>S73/$Q$2</f>
        <v>0</v>
      </c>
      <c r="T76" s="540">
        <f>T73/$Q$2</f>
        <v>0</v>
      </c>
      <c r="U76" s="540">
        <f>U73/$Q$2</f>
        <v>0</v>
      </c>
      <c r="V76" s="540">
        <f>V73/$Q$2</f>
        <v>0</v>
      </c>
      <c r="W76" s="557">
        <f>SUM(R76:V76)</f>
        <v>0</v>
      </c>
    </row>
    <row r="77" spans="1:23" ht="15.65" customHeight="1" x14ac:dyDescent="0.35">
      <c r="A77" s="528"/>
      <c r="B77" s="2"/>
      <c r="C77" s="961"/>
      <c r="D77" s="961"/>
      <c r="E77" s="40"/>
      <c r="F77" s="439" t="s">
        <v>386</v>
      </c>
      <c r="G77" s="454">
        <f>$G$35</f>
        <v>0</v>
      </c>
      <c r="H77" s="100"/>
      <c r="I77" s="834"/>
      <c r="J77" s="491"/>
      <c r="K77" s="12">
        <f>$I$17</f>
        <v>0</v>
      </c>
      <c r="L77" s="834"/>
      <c r="M77" s="491"/>
      <c r="N77" s="12">
        <f>$I$17</f>
        <v>0</v>
      </c>
      <c r="O77" s="12"/>
      <c r="P77" s="540"/>
      <c r="Q77" s="540" t="s">
        <v>673</v>
      </c>
      <c r="R77" s="579" t="e">
        <f>R74/$Q$3</f>
        <v>#DIV/0!</v>
      </c>
      <c r="S77" s="540" t="e">
        <f>S74/$Q$3</f>
        <v>#DIV/0!</v>
      </c>
      <c r="T77" s="540" t="e">
        <f>T74/$Q$3</f>
        <v>#DIV/0!</v>
      </c>
      <c r="U77" s="540" t="e">
        <f>U74/$Q$3</f>
        <v>#DIV/0!</v>
      </c>
      <c r="V77" s="540" t="e">
        <f>V74/$Q$3</f>
        <v>#DIV/0!</v>
      </c>
      <c r="W77" s="557" t="e">
        <f>SUM(R77:V77)</f>
        <v>#DIV/0!</v>
      </c>
    </row>
    <row r="78" spans="1:23" ht="8.5" customHeight="1" x14ac:dyDescent="0.35">
      <c r="A78" s="528"/>
      <c r="B78" s="2"/>
      <c r="C78" s="961"/>
      <c r="D78" s="961"/>
      <c r="E78" s="40"/>
      <c r="F78" s="439"/>
      <c r="G78" s="454"/>
      <c r="H78" s="100"/>
      <c r="I78" s="457"/>
      <c r="J78" s="491"/>
      <c r="K78" s="12"/>
      <c r="L78" s="457"/>
      <c r="M78" s="491"/>
      <c r="N78" s="12"/>
      <c r="O78" s="12"/>
      <c r="P78" s="540"/>
      <c r="Q78" s="540" t="s">
        <v>674</v>
      </c>
      <c r="R78" s="579">
        <f>R75/$Q$4</f>
        <v>0</v>
      </c>
      <c r="S78" s="545">
        <f>S75/$Q$4</f>
        <v>0</v>
      </c>
      <c r="T78" s="545">
        <f>T75/$Q$4</f>
        <v>0</v>
      </c>
      <c r="U78" s="545">
        <f>U75/$Q$4</f>
        <v>0</v>
      </c>
      <c r="V78" s="545">
        <f>V75/$Q$4</f>
        <v>0</v>
      </c>
    </row>
    <row r="79" spans="1:23" ht="15.65" customHeight="1" x14ac:dyDescent="0.35">
      <c r="A79" s="528"/>
      <c r="B79" s="2"/>
      <c r="C79" s="961"/>
      <c r="D79" s="961"/>
      <c r="E79" s="40"/>
      <c r="F79" s="439" t="s">
        <v>387</v>
      </c>
      <c r="G79" s="454">
        <f>$G$41</f>
        <v>0</v>
      </c>
      <c r="H79" s="100"/>
      <c r="I79" s="834"/>
      <c r="J79" s="491"/>
      <c r="K79" s="12">
        <f>$I$17</f>
        <v>0</v>
      </c>
      <c r="L79" s="834"/>
      <c r="M79" s="491"/>
      <c r="N79" s="12">
        <f>$I$17</f>
        <v>0</v>
      </c>
      <c r="O79" s="12"/>
      <c r="P79" s="540"/>
      <c r="Q79" s="540" t="s">
        <v>675</v>
      </c>
      <c r="R79" s="579" t="e">
        <f>R73/R20</f>
        <v>#DIV/0!</v>
      </c>
      <c r="S79" s="579" t="e">
        <f t="shared" ref="S79:V79" si="20">S73/S20</f>
        <v>#DIV/0!</v>
      </c>
      <c r="T79" s="579" t="e">
        <f t="shared" si="20"/>
        <v>#DIV/0!</v>
      </c>
      <c r="U79" s="579" t="e">
        <f t="shared" si="20"/>
        <v>#DIV/0!</v>
      </c>
      <c r="V79" s="579" t="e">
        <f t="shared" si="20"/>
        <v>#DIV/0!</v>
      </c>
    </row>
    <row r="80" spans="1:23" ht="8.5" customHeight="1" x14ac:dyDescent="0.35">
      <c r="A80" s="528"/>
      <c r="B80" s="2"/>
      <c r="C80" s="961"/>
      <c r="D80" s="961"/>
      <c r="E80" s="40"/>
      <c r="F80" s="439"/>
      <c r="G80" s="454"/>
      <c r="H80" s="100"/>
      <c r="I80" s="457"/>
      <c r="J80" s="491"/>
      <c r="K80" s="12"/>
      <c r="L80" s="457"/>
      <c r="M80" s="491"/>
      <c r="N80" s="12"/>
      <c r="O80" s="12"/>
      <c r="P80" s="540"/>
      <c r="Q80" s="540" t="s">
        <v>676</v>
      </c>
      <c r="R80" s="579" t="e">
        <f t="shared" ref="R80:V84" si="21">R74/R21</f>
        <v>#DIV/0!</v>
      </c>
      <c r="S80" s="579" t="e">
        <f t="shared" si="21"/>
        <v>#DIV/0!</v>
      </c>
      <c r="T80" s="579" t="e">
        <f t="shared" si="21"/>
        <v>#DIV/0!</v>
      </c>
      <c r="U80" s="579" t="e">
        <f t="shared" si="21"/>
        <v>#DIV/0!</v>
      </c>
      <c r="V80" s="579" t="e">
        <f t="shared" si="21"/>
        <v>#DIV/0!</v>
      </c>
    </row>
    <row r="81" spans="1:22" ht="15.65" customHeight="1" x14ac:dyDescent="0.35">
      <c r="A81" s="528"/>
      <c r="B81" s="2"/>
      <c r="C81" s="961"/>
      <c r="D81" s="961"/>
      <c r="E81" s="40"/>
      <c r="F81" s="439" t="s">
        <v>388</v>
      </c>
      <c r="G81" s="454">
        <f>$G$47</f>
        <v>0</v>
      </c>
      <c r="H81" s="100"/>
      <c r="I81" s="834"/>
      <c r="J81" s="491"/>
      <c r="K81" s="12">
        <f>$I$17</f>
        <v>0</v>
      </c>
      <c r="L81" s="834"/>
      <c r="M81" s="491"/>
      <c r="N81" s="12">
        <f>$I$17</f>
        <v>0</v>
      </c>
      <c r="O81" s="12"/>
      <c r="P81" s="540"/>
      <c r="Q81" s="540" t="s">
        <v>677</v>
      </c>
      <c r="R81" s="579" t="e">
        <f t="shared" si="21"/>
        <v>#DIV/0!</v>
      </c>
      <c r="S81" s="579" t="e">
        <f t="shared" si="21"/>
        <v>#DIV/0!</v>
      </c>
      <c r="T81" s="579" t="e">
        <f t="shared" si="21"/>
        <v>#DIV/0!</v>
      </c>
      <c r="U81" s="579" t="e">
        <f t="shared" si="21"/>
        <v>#DIV/0!</v>
      </c>
      <c r="V81" s="579" t="e">
        <f t="shared" si="21"/>
        <v>#DIV/0!</v>
      </c>
    </row>
    <row r="82" spans="1:22" ht="8.5" customHeight="1" x14ac:dyDescent="0.35">
      <c r="A82" s="528"/>
      <c r="B82" s="2"/>
      <c r="C82" s="961"/>
      <c r="D82" s="961"/>
      <c r="E82" s="40"/>
      <c r="F82" s="4"/>
      <c r="G82" s="4"/>
      <c r="H82" s="4"/>
      <c r="I82" s="36"/>
      <c r="J82" s="36"/>
      <c r="K82" s="69"/>
      <c r="L82" s="36"/>
      <c r="M82" s="36"/>
      <c r="N82" s="12"/>
      <c r="O82" s="12"/>
      <c r="P82" s="540"/>
      <c r="Q82" s="540" t="s">
        <v>678</v>
      </c>
      <c r="R82" s="579" t="e">
        <f t="shared" si="21"/>
        <v>#DIV/0!</v>
      </c>
      <c r="S82" s="579" t="e">
        <f t="shared" si="21"/>
        <v>#DIV/0!</v>
      </c>
      <c r="T82" s="579" t="e">
        <f t="shared" si="21"/>
        <v>#DIV/0!</v>
      </c>
      <c r="U82" s="579" t="e">
        <f t="shared" si="21"/>
        <v>#DIV/0!</v>
      </c>
      <c r="V82" s="579" t="e">
        <f t="shared" si="21"/>
        <v>#DIV/0!</v>
      </c>
    </row>
    <row r="83" spans="1:22" ht="105" customHeight="1" x14ac:dyDescent="0.35">
      <c r="A83" s="528"/>
      <c r="B83" s="2"/>
      <c r="C83" s="961"/>
      <c r="D83" s="961"/>
      <c r="E83" s="36"/>
      <c r="F83" s="37" t="s">
        <v>504</v>
      </c>
      <c r="G83" s="2"/>
      <c r="H83" s="2"/>
      <c r="I83" s="655"/>
      <c r="J83" s="101"/>
      <c r="K83" s="11"/>
      <c r="L83" s="655"/>
      <c r="M83" s="101"/>
      <c r="N83" s="11"/>
      <c r="O83" s="11"/>
      <c r="P83" s="539"/>
      <c r="Q83" s="539" t="s">
        <v>679</v>
      </c>
      <c r="R83" s="579" t="e">
        <f t="shared" si="21"/>
        <v>#DIV/0!</v>
      </c>
      <c r="S83" s="579" t="e">
        <f t="shared" si="21"/>
        <v>#DIV/0!</v>
      </c>
      <c r="T83" s="579" t="e">
        <f t="shared" si="21"/>
        <v>#DIV/0!</v>
      </c>
      <c r="U83" s="579" t="e">
        <f t="shared" si="21"/>
        <v>#DIV/0!</v>
      </c>
      <c r="V83" s="579" t="e">
        <f t="shared" si="21"/>
        <v>#DIV/0!</v>
      </c>
    </row>
    <row r="84" spans="1:22" ht="14.25" customHeight="1" x14ac:dyDescent="0.35">
      <c r="A84" s="528"/>
      <c r="B84" s="2"/>
      <c r="C84" s="42"/>
      <c r="D84" s="46"/>
      <c r="E84" s="36"/>
      <c r="F84" s="2"/>
      <c r="G84" s="56"/>
      <c r="H84" s="2"/>
      <c r="I84" s="2"/>
      <c r="J84" s="2"/>
      <c r="K84" s="11"/>
      <c r="L84" s="2"/>
      <c r="M84" s="2"/>
      <c r="N84" s="67"/>
      <c r="O84" s="67"/>
      <c r="P84" s="539"/>
      <c r="Q84" s="539" t="s">
        <v>680</v>
      </c>
      <c r="R84" s="579" t="e">
        <f t="shared" si="21"/>
        <v>#DIV/0!</v>
      </c>
      <c r="S84" s="579" t="e">
        <f t="shared" si="21"/>
        <v>#DIV/0!</v>
      </c>
      <c r="T84" s="579" t="e">
        <f t="shared" si="21"/>
        <v>#DIV/0!</v>
      </c>
      <c r="U84" s="579" t="e">
        <f t="shared" si="21"/>
        <v>#DIV/0!</v>
      </c>
      <c r="V84" s="579" t="e">
        <f t="shared" si="21"/>
        <v>#DIV/0!</v>
      </c>
    </row>
    <row r="85" spans="1:22" ht="8.25" customHeight="1" x14ac:dyDescent="0.35">
      <c r="A85" s="716"/>
      <c r="B85" s="6"/>
      <c r="C85" s="38"/>
      <c r="D85" s="43"/>
      <c r="E85" s="29"/>
      <c r="F85" s="6"/>
      <c r="G85" s="49"/>
      <c r="H85" s="6"/>
      <c r="I85" s="6"/>
      <c r="J85" s="6"/>
      <c r="K85" s="9"/>
      <c r="L85" s="6"/>
      <c r="M85" s="6"/>
      <c r="N85" s="10"/>
      <c r="O85" s="10"/>
      <c r="P85" s="539"/>
      <c r="Q85" s="539"/>
      <c r="R85" s="578"/>
      <c r="S85" s="541"/>
      <c r="T85" s="541"/>
      <c r="U85" s="541"/>
      <c r="V85" s="541"/>
    </row>
    <row r="86" spans="1:22" ht="7.5" customHeight="1" x14ac:dyDescent="0.35">
      <c r="A86" s="720"/>
      <c r="B86" s="4"/>
      <c r="C86" s="37"/>
      <c r="D86" s="47"/>
      <c r="E86" s="37"/>
      <c r="F86" s="4"/>
      <c r="G86" s="4"/>
      <c r="H86" s="4"/>
      <c r="I86" s="2"/>
      <c r="J86" s="2"/>
      <c r="K86" s="11"/>
      <c r="L86" s="2"/>
      <c r="M86" s="2"/>
      <c r="N86" s="12"/>
      <c r="O86" s="12"/>
      <c r="P86" s="540"/>
      <c r="Q86" s="540"/>
      <c r="R86" s="579"/>
      <c r="S86" s="540"/>
      <c r="T86" s="540"/>
      <c r="U86" s="540"/>
      <c r="V86" s="540"/>
    </row>
    <row r="87" spans="1:22" ht="17.25" customHeight="1" x14ac:dyDescent="0.35">
      <c r="A87" s="528"/>
      <c r="B87" s="2"/>
      <c r="C87" s="37"/>
      <c r="D87" s="46"/>
      <c r="E87" s="36"/>
      <c r="F87" s="2"/>
      <c r="G87" s="2"/>
      <c r="H87" s="2"/>
      <c r="I87" s="490" t="s">
        <v>380</v>
      </c>
      <c r="J87" s="36"/>
      <c r="K87" s="861"/>
      <c r="L87" s="490" t="s">
        <v>380</v>
      </c>
      <c r="M87" s="36"/>
      <c r="N87" s="11"/>
      <c r="O87" s="11"/>
      <c r="P87" s="539"/>
      <c r="Q87" s="539"/>
      <c r="R87" s="578"/>
      <c r="S87" s="539"/>
      <c r="T87" s="539"/>
      <c r="U87" s="539"/>
      <c r="V87" s="539"/>
    </row>
    <row r="88" spans="1:22" ht="15.65" customHeight="1" x14ac:dyDescent="0.35">
      <c r="A88" s="724" t="s">
        <v>17</v>
      </c>
      <c r="B88" s="478"/>
      <c r="C88" s="962" t="s">
        <v>561</v>
      </c>
      <c r="D88" s="40"/>
      <c r="E88" s="40"/>
      <c r="F88" s="439" t="s">
        <v>384</v>
      </c>
      <c r="G88" s="454">
        <f>$G$23</f>
        <v>0</v>
      </c>
      <c r="H88" s="100"/>
      <c r="I88" s="834"/>
      <c r="J88" s="491"/>
      <c r="K88" s="12">
        <f>$I$17</f>
        <v>0</v>
      </c>
      <c r="L88" s="834"/>
      <c r="M88" s="491"/>
      <c r="N88" s="12">
        <f>$I$17</f>
        <v>0</v>
      </c>
      <c r="O88" s="12"/>
      <c r="P88" s="540"/>
      <c r="Q88" s="540"/>
      <c r="R88" s="579"/>
      <c r="S88" s="540"/>
      <c r="T88" s="540"/>
      <c r="U88" s="540"/>
      <c r="V88" s="540"/>
    </row>
    <row r="89" spans="1:22" ht="8.5" customHeight="1" x14ac:dyDescent="0.35">
      <c r="A89" s="528"/>
      <c r="B89" s="2"/>
      <c r="C89" s="962"/>
      <c r="D89" s="40"/>
      <c r="E89" s="40"/>
      <c r="F89" s="439"/>
      <c r="G89" s="15"/>
      <c r="H89" s="100"/>
      <c r="I89" s="457"/>
      <c r="J89" s="491"/>
      <c r="K89" s="12"/>
      <c r="L89" s="457"/>
      <c r="M89" s="491"/>
      <c r="N89" s="12"/>
      <c r="O89" s="12"/>
      <c r="P89" s="540"/>
      <c r="Q89" s="540"/>
      <c r="R89" s="579"/>
      <c r="S89" s="540"/>
      <c r="T89" s="540"/>
      <c r="U89" s="540"/>
      <c r="V89" s="540"/>
    </row>
    <row r="90" spans="1:22" ht="15.65" customHeight="1" x14ac:dyDescent="0.35">
      <c r="A90" s="528"/>
      <c r="B90" s="2"/>
      <c r="C90" s="962"/>
      <c r="D90" s="46"/>
      <c r="E90" s="40"/>
      <c r="F90" s="439" t="s">
        <v>385</v>
      </c>
      <c r="G90" s="454">
        <f>$G$29</f>
        <v>0</v>
      </c>
      <c r="H90" s="100"/>
      <c r="I90" s="834"/>
      <c r="J90" s="491"/>
      <c r="K90" s="12">
        <f>$I$17</f>
        <v>0</v>
      </c>
      <c r="L90" s="834"/>
      <c r="M90" s="491"/>
      <c r="N90" s="12">
        <f>$I$17</f>
        <v>0</v>
      </c>
      <c r="O90" s="12"/>
      <c r="P90" s="540"/>
      <c r="Q90" s="540"/>
      <c r="R90" s="579"/>
      <c r="S90" s="540"/>
      <c r="T90" s="540"/>
      <c r="U90" s="540"/>
      <c r="V90" s="540"/>
    </row>
    <row r="91" spans="1:22" ht="8.5" customHeight="1" x14ac:dyDescent="0.35">
      <c r="A91" s="528"/>
      <c r="B91" s="2"/>
      <c r="C91" s="859"/>
      <c r="D91" s="46"/>
      <c r="E91" s="40"/>
      <c r="F91" s="439"/>
      <c r="G91" s="454"/>
      <c r="H91" s="100"/>
      <c r="I91" s="457"/>
      <c r="J91" s="491"/>
      <c r="K91" s="12"/>
      <c r="L91" s="457"/>
      <c r="M91" s="491"/>
      <c r="N91" s="12"/>
      <c r="O91" s="12"/>
      <c r="P91" s="540"/>
      <c r="Q91" s="540"/>
      <c r="R91" s="579"/>
      <c r="S91" s="540"/>
      <c r="T91" s="540"/>
      <c r="U91" s="540"/>
      <c r="V91" s="540"/>
    </row>
    <row r="92" spans="1:22" ht="15.65" customHeight="1" x14ac:dyDescent="0.35">
      <c r="A92" s="528"/>
      <c r="B92" s="2"/>
      <c r="C92" s="442"/>
      <c r="D92" s="46"/>
      <c r="E92" s="40"/>
      <c r="F92" s="439" t="s">
        <v>386</v>
      </c>
      <c r="G92" s="454">
        <f>$G$35</f>
        <v>0</v>
      </c>
      <c r="H92" s="100"/>
      <c r="I92" s="834"/>
      <c r="J92" s="491"/>
      <c r="K92" s="12">
        <f>$I$17</f>
        <v>0</v>
      </c>
      <c r="L92" s="834"/>
      <c r="M92" s="491"/>
      <c r="N92" s="12">
        <f>$I$17</f>
        <v>0</v>
      </c>
      <c r="O92" s="12"/>
      <c r="P92" s="540"/>
      <c r="Q92" s="540"/>
      <c r="R92" s="579"/>
      <c r="S92" s="540"/>
      <c r="T92" s="540"/>
      <c r="U92" s="540"/>
      <c r="V92" s="540"/>
    </row>
    <row r="93" spans="1:22" ht="8.5" customHeight="1" x14ac:dyDescent="0.35">
      <c r="A93" s="528"/>
      <c r="B93" s="2"/>
      <c r="C93" s="442"/>
      <c r="D93" s="46"/>
      <c r="E93" s="40"/>
      <c r="F93" s="439"/>
      <c r="G93" s="454"/>
      <c r="H93" s="100"/>
      <c r="I93" s="457"/>
      <c r="J93" s="491"/>
      <c r="K93" s="12"/>
      <c r="L93" s="457"/>
      <c r="M93" s="491"/>
      <c r="N93" s="12"/>
      <c r="O93" s="12"/>
      <c r="P93" s="540"/>
      <c r="Q93" s="540"/>
      <c r="R93" s="579"/>
      <c r="S93" s="540"/>
      <c r="T93" s="540"/>
      <c r="U93" s="540"/>
      <c r="V93" s="540"/>
    </row>
    <row r="94" spans="1:22" ht="15.65" customHeight="1" x14ac:dyDescent="0.35">
      <c r="A94" s="528"/>
      <c r="B94" s="2"/>
      <c r="C94" s="961" t="s">
        <v>567</v>
      </c>
      <c r="D94" s="962"/>
      <c r="E94" s="40"/>
      <c r="F94" s="439" t="s">
        <v>387</v>
      </c>
      <c r="G94" s="454">
        <f>$G$41</f>
        <v>0</v>
      </c>
      <c r="H94" s="100"/>
      <c r="I94" s="834"/>
      <c r="J94" s="491"/>
      <c r="K94" s="12">
        <f>$I$17</f>
        <v>0</v>
      </c>
      <c r="L94" s="834"/>
      <c r="M94" s="491"/>
      <c r="N94" s="12">
        <f>$I$17</f>
        <v>0</v>
      </c>
      <c r="O94" s="12"/>
      <c r="P94" s="540"/>
      <c r="Q94" s="540"/>
      <c r="R94" s="579"/>
      <c r="S94" s="540"/>
      <c r="T94" s="540"/>
      <c r="U94" s="540"/>
      <c r="V94" s="540"/>
    </row>
    <row r="95" spans="1:22" ht="8.5" customHeight="1" x14ac:dyDescent="0.35">
      <c r="A95" s="528"/>
      <c r="B95" s="2"/>
      <c r="C95" s="961"/>
      <c r="D95" s="962"/>
      <c r="E95" s="40"/>
      <c r="F95" s="439"/>
      <c r="G95" s="454"/>
      <c r="H95" s="100"/>
      <c r="I95" s="457"/>
      <c r="J95" s="491"/>
      <c r="K95" s="12"/>
      <c r="L95" s="457"/>
      <c r="M95" s="491"/>
      <c r="N95" s="12"/>
      <c r="O95" s="12"/>
      <c r="P95" s="540"/>
      <c r="Q95" s="540"/>
      <c r="R95" s="579"/>
      <c r="S95" s="540"/>
      <c r="T95" s="540"/>
      <c r="U95" s="540"/>
      <c r="V95" s="540"/>
    </row>
    <row r="96" spans="1:22" ht="15.65" customHeight="1" x14ac:dyDescent="0.35">
      <c r="A96" s="528"/>
      <c r="B96" s="2"/>
      <c r="C96" s="962"/>
      <c r="D96" s="962"/>
      <c r="E96" s="100"/>
      <c r="F96" s="439" t="s">
        <v>388</v>
      </c>
      <c r="G96" s="454">
        <f>$G$47</f>
        <v>0</v>
      </c>
      <c r="H96" s="100"/>
      <c r="I96" s="834"/>
      <c r="J96" s="491"/>
      <c r="K96" s="12">
        <f>$I$17</f>
        <v>0</v>
      </c>
      <c r="L96" s="834"/>
      <c r="M96" s="491"/>
      <c r="N96" s="12">
        <f>$I$17</f>
        <v>0</v>
      </c>
      <c r="O96" s="12"/>
      <c r="P96" s="540"/>
      <c r="Q96" s="540"/>
      <c r="R96" s="579"/>
      <c r="S96" s="540"/>
      <c r="T96" s="540"/>
      <c r="U96" s="540"/>
      <c r="V96" s="540"/>
    </row>
    <row r="97" spans="1:22" ht="8.5" customHeight="1" x14ac:dyDescent="0.35">
      <c r="A97" s="528"/>
      <c r="B97" s="2"/>
      <c r="C97" s="962"/>
      <c r="D97" s="962"/>
      <c r="E97" s="4"/>
      <c r="F97" s="4"/>
      <c r="G97" s="4"/>
      <c r="H97" s="4"/>
      <c r="I97" s="490"/>
      <c r="J97" s="36"/>
      <c r="K97" s="69"/>
      <c r="L97" s="490"/>
      <c r="M97" s="36"/>
      <c r="N97" s="12"/>
      <c r="O97" s="12"/>
      <c r="P97" s="540"/>
      <c r="Q97" s="540"/>
      <c r="R97" s="579"/>
      <c r="S97" s="540"/>
      <c r="T97" s="540"/>
      <c r="U97" s="540"/>
      <c r="V97" s="540"/>
    </row>
    <row r="98" spans="1:22" ht="105" customHeight="1" x14ac:dyDescent="0.35">
      <c r="A98" s="528"/>
      <c r="B98" s="2"/>
      <c r="C98" s="962"/>
      <c r="D98" s="962"/>
      <c r="E98" s="2"/>
      <c r="F98" s="37" t="s">
        <v>504</v>
      </c>
      <c r="G98" s="2"/>
      <c r="H98" s="2"/>
      <c r="I98" s="655"/>
      <c r="J98" s="101"/>
      <c r="K98" s="11"/>
      <c r="L98" s="655"/>
      <c r="M98" s="101"/>
      <c r="N98" s="11"/>
      <c r="O98" s="11"/>
      <c r="P98" s="539"/>
      <c r="Q98" s="539"/>
      <c r="R98" s="578"/>
      <c r="S98" s="539"/>
      <c r="T98" s="539"/>
      <c r="U98" s="539"/>
      <c r="V98" s="539"/>
    </row>
    <row r="99" spans="1:22" ht="27" customHeight="1" x14ac:dyDescent="0.35">
      <c r="A99" s="528"/>
      <c r="B99" s="2"/>
      <c r="C99" s="17"/>
      <c r="D99" s="2"/>
      <c r="E99" s="2"/>
      <c r="F99" s="2"/>
      <c r="G99" s="2"/>
      <c r="H99" s="2"/>
      <c r="I99" s="2"/>
      <c r="J99" s="2"/>
      <c r="K99" s="11"/>
      <c r="L99" s="2"/>
      <c r="M99" s="2"/>
      <c r="N99" s="11"/>
      <c r="O99" s="11"/>
      <c r="P99" s="539"/>
      <c r="Q99" s="539"/>
      <c r="R99" s="578"/>
      <c r="S99" s="539"/>
      <c r="T99" s="539"/>
      <c r="U99" s="539"/>
      <c r="V99" s="539"/>
    </row>
    <row r="100" spans="1:22" ht="8.25" customHeight="1" x14ac:dyDescent="0.35">
      <c r="A100" s="716"/>
      <c r="B100" s="6"/>
      <c r="C100" s="38"/>
      <c r="D100" s="6"/>
      <c r="E100" s="6"/>
      <c r="F100" s="6"/>
      <c r="G100" s="6"/>
      <c r="H100" s="6"/>
      <c r="I100" s="6"/>
      <c r="J100" s="6"/>
      <c r="K100" s="9"/>
      <c r="L100" s="6"/>
      <c r="M100" s="6"/>
      <c r="N100" s="9"/>
      <c r="O100" s="9"/>
      <c r="P100" s="539"/>
      <c r="Q100" s="539"/>
      <c r="R100" s="578"/>
      <c r="S100" s="539"/>
      <c r="T100" s="539"/>
      <c r="U100" s="539"/>
      <c r="V100" s="539"/>
    </row>
    <row r="101" spans="1:22" ht="27.25" customHeight="1" x14ac:dyDescent="0.35">
      <c r="A101" s="725" t="s">
        <v>20</v>
      </c>
      <c r="B101" s="479"/>
      <c r="C101" s="443" t="s">
        <v>578</v>
      </c>
      <c r="D101" s="2"/>
      <c r="E101" s="2"/>
      <c r="F101" s="2"/>
      <c r="G101" s="2"/>
      <c r="H101" s="2"/>
      <c r="I101" s="2"/>
      <c r="J101" s="2"/>
      <c r="K101" s="11"/>
      <c r="L101" s="2"/>
      <c r="M101" s="2"/>
      <c r="N101" s="11"/>
      <c r="O101" s="11"/>
      <c r="P101" s="539"/>
      <c r="Q101" s="539"/>
      <c r="R101" s="578"/>
      <c r="S101" s="539"/>
      <c r="T101" s="539"/>
      <c r="U101" s="539"/>
      <c r="V101" s="539"/>
    </row>
    <row r="102" spans="1:22" ht="15.65" customHeight="1" x14ac:dyDescent="0.35">
      <c r="A102" s="528"/>
      <c r="B102" s="2"/>
      <c r="C102" s="961" t="s">
        <v>580</v>
      </c>
      <c r="D102" s="961"/>
      <c r="E102" s="2"/>
      <c r="F102" s="437" t="s">
        <v>384</v>
      </c>
      <c r="G102" s="454">
        <f>$G$23</f>
        <v>0</v>
      </c>
      <c r="H102" s="2"/>
      <c r="I102" s="834"/>
      <c r="J102" s="2"/>
      <c r="K102" s="431" t="s">
        <v>431</v>
      </c>
      <c r="L102" s="834"/>
      <c r="M102" s="2"/>
      <c r="N102" s="431" t="s">
        <v>431</v>
      </c>
      <c r="O102" s="431"/>
      <c r="P102" s="540"/>
      <c r="Q102" s="538" t="s">
        <v>681</v>
      </c>
      <c r="R102" s="579">
        <f>$I102</f>
        <v>0</v>
      </c>
      <c r="S102" s="548">
        <f>$I106</f>
        <v>0</v>
      </c>
      <c r="T102" s="548">
        <f>$I110</f>
        <v>0</v>
      </c>
      <c r="U102" s="548">
        <f>$I114</f>
        <v>0</v>
      </c>
      <c r="V102" s="548">
        <f>$I118</f>
        <v>0</v>
      </c>
    </row>
    <row r="103" spans="1:22" ht="8.5" customHeight="1" x14ac:dyDescent="0.35">
      <c r="A103" s="528"/>
      <c r="B103" s="2"/>
      <c r="C103" s="961"/>
      <c r="D103" s="961"/>
      <c r="E103" s="2"/>
      <c r="F103" s="437"/>
      <c r="G103" s="15"/>
      <c r="H103" s="2"/>
      <c r="I103" s="2"/>
      <c r="J103" s="2"/>
      <c r="K103" s="2"/>
      <c r="L103" s="2"/>
      <c r="M103" s="2"/>
      <c r="N103" s="2"/>
      <c r="O103" s="2"/>
      <c r="P103" s="542"/>
      <c r="Q103" s="538" t="s">
        <v>682</v>
      </c>
      <c r="R103" s="583">
        <f>R$102/$Q$2</f>
        <v>0</v>
      </c>
      <c r="S103" s="583">
        <f t="shared" ref="S103:V103" si="22">S$102/$Q$2</f>
        <v>0</v>
      </c>
      <c r="T103" s="583">
        <f t="shared" si="22"/>
        <v>0</v>
      </c>
      <c r="U103" s="583">
        <f t="shared" si="22"/>
        <v>0</v>
      </c>
      <c r="V103" s="583">
        <f t="shared" si="22"/>
        <v>0</v>
      </c>
    </row>
    <row r="104" spans="1:22" ht="15.65" customHeight="1" x14ac:dyDescent="0.35">
      <c r="A104" s="528"/>
      <c r="B104" s="2"/>
      <c r="C104" s="961"/>
      <c r="D104" s="961"/>
      <c r="E104" s="2"/>
      <c r="F104" s="437"/>
      <c r="G104" s="15"/>
      <c r="H104" s="2"/>
      <c r="I104" s="655"/>
      <c r="J104" s="491"/>
      <c r="K104" s="431" t="s">
        <v>425</v>
      </c>
      <c r="L104" s="655"/>
      <c r="M104" s="491"/>
      <c r="N104" s="431" t="s">
        <v>425</v>
      </c>
      <c r="O104" s="431"/>
      <c r="P104" s="540"/>
      <c r="Q104" s="538" t="s">
        <v>683</v>
      </c>
      <c r="R104" s="584">
        <f>$I104/$Q$2</f>
        <v>0</v>
      </c>
      <c r="S104" s="552">
        <f>$I108/$Q$2</f>
        <v>0</v>
      </c>
      <c r="T104" s="552">
        <f>$I112/$Q$2</f>
        <v>0</v>
      </c>
      <c r="U104" s="552">
        <f>$I116/$Q$2</f>
        <v>0</v>
      </c>
      <c r="V104" s="552">
        <f>$I120/$Q$2</f>
        <v>0</v>
      </c>
    </row>
    <row r="105" spans="1:22" ht="8.5" customHeight="1" x14ac:dyDescent="0.35">
      <c r="A105" s="528"/>
      <c r="B105" s="2"/>
      <c r="C105" s="961"/>
      <c r="D105" s="961"/>
      <c r="E105" s="2"/>
      <c r="F105" s="437"/>
      <c r="G105" s="15"/>
      <c r="H105" s="2"/>
      <c r="I105" s="462"/>
      <c r="J105" s="2"/>
      <c r="K105" s="431"/>
      <c r="L105" s="462"/>
      <c r="M105" s="2"/>
      <c r="N105" s="431"/>
      <c r="O105" s="431"/>
      <c r="P105" s="540"/>
      <c r="Q105" t="s">
        <v>684</v>
      </c>
      <c r="R105" s="579">
        <f>$L102</f>
        <v>0</v>
      </c>
      <c r="S105" s="548">
        <f>$L106</f>
        <v>0</v>
      </c>
      <c r="T105" s="548">
        <f>$L110</f>
        <v>0</v>
      </c>
      <c r="U105" s="548">
        <f>$L114</f>
        <v>0</v>
      </c>
      <c r="V105" s="548">
        <f>$L118</f>
        <v>0</v>
      </c>
    </row>
    <row r="106" spans="1:22" ht="15.65" customHeight="1" x14ac:dyDescent="0.35">
      <c r="A106" s="528"/>
      <c r="B106" s="2"/>
      <c r="C106" s="961"/>
      <c r="D106" s="961"/>
      <c r="E106" s="2"/>
      <c r="F106" s="437" t="s">
        <v>385</v>
      </c>
      <c r="G106" s="454">
        <f>$G$29</f>
        <v>0</v>
      </c>
      <c r="H106" s="2"/>
      <c r="I106" s="834"/>
      <c r="J106" s="2"/>
      <c r="K106" s="431" t="s">
        <v>431</v>
      </c>
      <c r="L106" s="834"/>
      <c r="M106" s="50"/>
      <c r="N106" s="431" t="s">
        <v>431</v>
      </c>
      <c r="O106" s="431"/>
      <c r="P106" s="540"/>
      <c r="Q106" t="s">
        <v>685</v>
      </c>
      <c r="R106" s="579" t="e">
        <f>R105/$Q$3</f>
        <v>#DIV/0!</v>
      </c>
      <c r="S106" s="545" t="e">
        <f>S105/$Q$3</f>
        <v>#DIV/0!</v>
      </c>
      <c r="T106" s="545" t="e">
        <f>T105/$Q$3</f>
        <v>#DIV/0!</v>
      </c>
      <c r="U106" s="545" t="e">
        <f>U105/$Q$3</f>
        <v>#DIV/0!</v>
      </c>
      <c r="V106" s="545" t="e">
        <f>V105/$Q$3</f>
        <v>#DIV/0!</v>
      </c>
    </row>
    <row r="107" spans="1:22" ht="8.5" customHeight="1" x14ac:dyDescent="0.35">
      <c r="A107" s="528"/>
      <c r="B107" s="2"/>
      <c r="C107" s="961"/>
      <c r="D107" s="961"/>
      <c r="E107" s="2"/>
      <c r="F107" s="437"/>
      <c r="G107" s="454"/>
      <c r="H107" s="2"/>
      <c r="I107" s="2"/>
      <c r="J107" s="2"/>
      <c r="K107" s="2"/>
      <c r="L107" s="2"/>
      <c r="M107" s="2"/>
      <c r="N107" s="2"/>
      <c r="O107" s="2"/>
      <c r="P107" s="542"/>
      <c r="Q107" t="s">
        <v>686</v>
      </c>
      <c r="R107" s="583" t="e">
        <f>$L104/$Q$3</f>
        <v>#DIV/0!</v>
      </c>
      <c r="S107" s="542" t="e">
        <f>$L108/$Q$3</f>
        <v>#DIV/0!</v>
      </c>
      <c r="T107" s="542" t="e">
        <f>$L112/$Q$3</f>
        <v>#DIV/0!</v>
      </c>
      <c r="U107" s="542" t="e">
        <f>$L116/$Q$3</f>
        <v>#DIV/0!</v>
      </c>
      <c r="V107" s="542" t="e">
        <f>$L120/$Q$3</f>
        <v>#DIV/0!</v>
      </c>
    </row>
    <row r="108" spans="1:22" ht="15.65" customHeight="1" x14ac:dyDescent="0.35">
      <c r="A108" s="528"/>
      <c r="B108" s="2"/>
      <c r="C108" s="961"/>
      <c r="D108" s="961"/>
      <c r="E108" s="2"/>
      <c r="F108" s="437"/>
      <c r="G108" s="454"/>
      <c r="H108" s="2"/>
      <c r="I108" s="655"/>
      <c r="J108" s="491"/>
      <c r="K108" s="431" t="s">
        <v>425</v>
      </c>
      <c r="L108" s="655"/>
      <c r="M108" s="491"/>
      <c r="N108" s="431" t="s">
        <v>425</v>
      </c>
      <c r="O108" s="431"/>
      <c r="P108" s="540"/>
      <c r="Q108" t="s">
        <v>687</v>
      </c>
      <c r="R108" s="579">
        <f>R102+R105</f>
        <v>0</v>
      </c>
      <c r="S108" s="548">
        <f>S102+S105</f>
        <v>0</v>
      </c>
      <c r="T108" s="548">
        <f>T102+T105</f>
        <v>0</v>
      </c>
      <c r="U108" s="548">
        <f>U102+U105</f>
        <v>0</v>
      </c>
      <c r="V108" s="548">
        <f>V102+V105</f>
        <v>0</v>
      </c>
    </row>
    <row r="109" spans="1:22" ht="8.5" customHeight="1" x14ac:dyDescent="0.35">
      <c r="A109" s="528"/>
      <c r="B109" s="2"/>
      <c r="C109" s="961"/>
      <c r="D109" s="961"/>
      <c r="E109" s="2"/>
      <c r="F109" s="437"/>
      <c r="G109" s="454"/>
      <c r="H109" s="2"/>
      <c r="I109" s="462"/>
      <c r="J109" s="2"/>
      <c r="K109" s="431"/>
      <c r="L109" s="462"/>
      <c r="M109" s="50"/>
      <c r="N109" s="431"/>
      <c r="O109" s="431"/>
      <c r="P109" s="540"/>
      <c r="Q109" t="s">
        <v>688</v>
      </c>
      <c r="R109" s="579">
        <f>R108/$Q$4</f>
        <v>0</v>
      </c>
      <c r="S109" s="548">
        <f>S108/$Q$4</f>
        <v>0</v>
      </c>
      <c r="T109" s="548">
        <f>T108/$Q$4</f>
        <v>0</v>
      </c>
      <c r="U109" s="548">
        <f>U108/$Q$4</f>
        <v>0</v>
      </c>
      <c r="V109" s="548">
        <f>V108/$Q$4</f>
        <v>0</v>
      </c>
    </row>
    <row r="110" spans="1:22" ht="15.65" customHeight="1" x14ac:dyDescent="0.35">
      <c r="A110" s="528"/>
      <c r="B110" s="2"/>
      <c r="C110" s="961"/>
      <c r="D110" s="961"/>
      <c r="E110" s="2"/>
      <c r="F110" s="437" t="s">
        <v>386</v>
      </c>
      <c r="G110" s="454">
        <f>$G$35</f>
        <v>0</v>
      </c>
      <c r="H110" s="2"/>
      <c r="I110" s="834"/>
      <c r="J110" s="2"/>
      <c r="K110" s="432" t="s">
        <v>431</v>
      </c>
      <c r="L110" s="834"/>
      <c r="M110" s="2"/>
      <c r="N110" s="432" t="s">
        <v>431</v>
      </c>
      <c r="O110" s="432"/>
      <c r="P110" s="540"/>
      <c r="Q110" t="s">
        <v>689</v>
      </c>
      <c r="R110" s="579">
        <f>($I104+$L104)/$Q$4</f>
        <v>0</v>
      </c>
      <c r="S110" s="540">
        <f>($I108+$L108)/$Q$4</f>
        <v>0</v>
      </c>
      <c r="T110" s="540">
        <f>($I112+$L112)/$Q$4</f>
        <v>0</v>
      </c>
      <c r="U110" s="540">
        <f>($I116+$L116)/$Q$4</f>
        <v>0</v>
      </c>
      <c r="V110" s="540">
        <f>($I120+$L120)/$Q$4</f>
        <v>0</v>
      </c>
    </row>
    <row r="111" spans="1:22" ht="8.5" customHeight="1" x14ac:dyDescent="0.35">
      <c r="A111" s="528"/>
      <c r="B111" s="2"/>
      <c r="C111" s="961"/>
      <c r="D111" s="961"/>
      <c r="E111" s="2"/>
      <c r="F111" s="437"/>
      <c r="G111" s="454"/>
      <c r="H111" s="2"/>
      <c r="I111" s="2"/>
      <c r="J111" s="2"/>
      <c r="K111" s="2"/>
      <c r="L111" s="2"/>
      <c r="M111" s="2"/>
      <c r="N111" s="2"/>
      <c r="O111" s="2"/>
      <c r="P111" s="542"/>
      <c r="Q111" s="542"/>
      <c r="R111" s="583"/>
      <c r="S111" s="542"/>
      <c r="T111" s="542"/>
      <c r="U111" s="542"/>
      <c r="V111" s="542"/>
    </row>
    <row r="112" spans="1:22" ht="15.65" customHeight="1" x14ac:dyDescent="0.35">
      <c r="A112" s="528"/>
      <c r="B112" s="2"/>
      <c r="C112" s="961"/>
      <c r="D112" s="961"/>
      <c r="E112" s="2"/>
      <c r="F112" s="437"/>
      <c r="G112" s="454"/>
      <c r="H112" s="2"/>
      <c r="I112" s="655"/>
      <c r="J112" s="491"/>
      <c r="K112" s="431" t="s">
        <v>425</v>
      </c>
      <c r="L112" s="655"/>
      <c r="M112" s="491"/>
      <c r="N112" s="431" t="s">
        <v>425</v>
      </c>
      <c r="O112" s="431"/>
      <c r="P112" s="540"/>
      <c r="Q112" s="540"/>
      <c r="R112" s="579"/>
      <c r="S112" s="540"/>
      <c r="T112" s="540"/>
      <c r="U112" s="540"/>
      <c r="V112" s="540"/>
    </row>
    <row r="113" spans="1:23" ht="8.5" customHeight="1" x14ac:dyDescent="0.35">
      <c r="A113" s="528"/>
      <c r="B113" s="2"/>
      <c r="C113" s="961"/>
      <c r="D113" s="961"/>
      <c r="E113" s="2"/>
      <c r="F113" s="437"/>
      <c r="G113" s="454"/>
      <c r="H113" s="2"/>
      <c r="I113" s="462"/>
      <c r="J113" s="2"/>
      <c r="K113" s="492"/>
      <c r="L113" s="462"/>
      <c r="M113" s="2"/>
      <c r="N113" s="492"/>
      <c r="O113" s="492"/>
      <c r="P113" s="540"/>
      <c r="Q113" s="540"/>
      <c r="R113" s="579"/>
      <c r="S113" s="540"/>
      <c r="T113" s="540"/>
      <c r="U113" s="540"/>
      <c r="V113" s="540"/>
    </row>
    <row r="114" spans="1:23" ht="15.65" customHeight="1" x14ac:dyDescent="0.35">
      <c r="A114" s="528"/>
      <c r="B114" s="2"/>
      <c r="C114" s="961"/>
      <c r="D114" s="961"/>
      <c r="E114" s="2"/>
      <c r="F114" s="437" t="s">
        <v>387</v>
      </c>
      <c r="G114" s="454">
        <f>$G$41</f>
        <v>0</v>
      </c>
      <c r="H114" s="2"/>
      <c r="I114" s="834"/>
      <c r="J114" s="2"/>
      <c r="K114" s="432" t="s">
        <v>431</v>
      </c>
      <c r="L114" s="834"/>
      <c r="M114" s="2"/>
      <c r="N114" s="431" t="s">
        <v>431</v>
      </c>
      <c r="O114" s="431"/>
      <c r="P114" s="540"/>
      <c r="Q114" s="540"/>
      <c r="R114" s="579"/>
      <c r="S114" s="540"/>
      <c r="T114" s="540"/>
      <c r="U114" s="540"/>
      <c r="V114" s="540"/>
    </row>
    <row r="115" spans="1:23" ht="8.5" customHeight="1" x14ac:dyDescent="0.35">
      <c r="A115" s="528"/>
      <c r="B115" s="2"/>
      <c r="C115" s="961"/>
      <c r="D115" s="961"/>
      <c r="E115" s="2"/>
      <c r="F115" s="437"/>
      <c r="G115" s="454"/>
      <c r="H115" s="2"/>
      <c r="I115" s="2"/>
      <c r="J115" s="2"/>
      <c r="K115" s="2"/>
      <c r="L115" s="2"/>
      <c r="M115" s="2"/>
      <c r="N115" s="2"/>
      <c r="O115" s="2"/>
      <c r="P115" s="542"/>
      <c r="Q115" s="542"/>
      <c r="R115" s="583"/>
      <c r="S115" s="542"/>
      <c r="T115" s="542"/>
      <c r="U115" s="542"/>
      <c r="V115" s="542"/>
    </row>
    <row r="116" spans="1:23" ht="15.65" customHeight="1" x14ac:dyDescent="0.35">
      <c r="A116" s="528"/>
      <c r="B116" s="2"/>
      <c r="C116" s="961"/>
      <c r="D116" s="961"/>
      <c r="E116" s="2"/>
      <c r="F116" s="437"/>
      <c r="G116" s="454"/>
      <c r="H116" s="2"/>
      <c r="I116" s="655"/>
      <c r="J116" s="491"/>
      <c r="K116" s="431" t="s">
        <v>425</v>
      </c>
      <c r="L116" s="655"/>
      <c r="M116" s="491"/>
      <c r="N116" s="431" t="s">
        <v>425</v>
      </c>
      <c r="O116" s="431"/>
      <c r="P116" s="540"/>
      <c r="Q116" s="540"/>
      <c r="R116" s="579"/>
      <c r="S116" s="540"/>
      <c r="T116" s="540"/>
      <c r="U116" s="540"/>
      <c r="V116" s="540"/>
    </row>
    <row r="117" spans="1:23" ht="8.5" customHeight="1" x14ac:dyDescent="0.35">
      <c r="A117" s="528"/>
      <c r="B117" s="2"/>
      <c r="C117" s="961"/>
      <c r="D117" s="961"/>
      <c r="E117" s="2"/>
      <c r="F117" s="437"/>
      <c r="G117" s="454"/>
      <c r="H117" s="2"/>
      <c r="I117" s="462"/>
      <c r="J117" s="2"/>
      <c r="K117" s="492"/>
      <c r="L117" s="462"/>
      <c r="M117" s="2"/>
      <c r="N117" s="431"/>
      <c r="O117" s="431"/>
      <c r="P117" s="540"/>
      <c r="Q117" s="540"/>
      <c r="R117" s="579"/>
      <c r="S117" s="540"/>
      <c r="T117" s="540"/>
      <c r="U117" s="540"/>
      <c r="V117" s="540"/>
    </row>
    <row r="118" spans="1:23" ht="15.65" customHeight="1" x14ac:dyDescent="0.35">
      <c r="A118" s="528"/>
      <c r="B118" s="2"/>
      <c r="C118" s="961"/>
      <c r="D118" s="961"/>
      <c r="E118" s="2"/>
      <c r="F118" s="437" t="s">
        <v>388</v>
      </c>
      <c r="G118" s="454">
        <f>$G$47</f>
        <v>0</v>
      </c>
      <c r="H118" s="2"/>
      <c r="I118" s="834"/>
      <c r="J118" s="2"/>
      <c r="K118" s="432" t="s">
        <v>431</v>
      </c>
      <c r="L118" s="834"/>
      <c r="M118" s="2"/>
      <c r="N118" s="432" t="s">
        <v>431</v>
      </c>
      <c r="O118" s="432"/>
      <c r="P118" s="540"/>
      <c r="Q118" s="540"/>
      <c r="R118" s="579"/>
      <c r="S118" s="540"/>
      <c r="T118" s="540"/>
      <c r="U118" s="540"/>
      <c r="V118" s="540"/>
    </row>
    <row r="119" spans="1:23" ht="8.5" customHeight="1" x14ac:dyDescent="0.35">
      <c r="A119" s="528"/>
      <c r="B119" s="2"/>
      <c r="C119" s="961"/>
      <c r="D119" s="961"/>
      <c r="E119" s="2"/>
      <c r="F119" s="437"/>
      <c r="G119" s="454"/>
      <c r="H119" s="2"/>
      <c r="I119" s="2"/>
      <c r="J119" s="2"/>
      <c r="K119" s="2"/>
      <c r="L119" s="2"/>
      <c r="M119" s="2"/>
      <c r="N119" s="2"/>
      <c r="O119" s="2"/>
      <c r="P119" s="542"/>
      <c r="Q119" s="542"/>
      <c r="R119" s="583"/>
      <c r="S119" s="542"/>
      <c r="T119" s="542"/>
      <c r="U119" s="542"/>
      <c r="V119" s="542"/>
    </row>
    <row r="120" spans="1:23" ht="15.65" customHeight="1" x14ac:dyDescent="0.35">
      <c r="A120" s="528"/>
      <c r="B120" s="2"/>
      <c r="C120" s="961"/>
      <c r="D120" s="961"/>
      <c r="E120" s="2"/>
      <c r="F120" s="437"/>
      <c r="G120" s="454"/>
      <c r="H120" s="2"/>
      <c r="I120" s="655"/>
      <c r="J120" s="491"/>
      <c r="K120" s="431" t="s">
        <v>425</v>
      </c>
      <c r="L120" s="655"/>
      <c r="M120" s="491"/>
      <c r="N120" s="431" t="s">
        <v>425</v>
      </c>
      <c r="O120" s="431"/>
      <c r="P120" s="540"/>
      <c r="Q120" s="540"/>
      <c r="R120" s="579"/>
      <c r="S120" s="540"/>
      <c r="T120" s="540"/>
      <c r="U120" s="540"/>
      <c r="V120" s="540"/>
    </row>
    <row r="121" spans="1:23" ht="8.5" customHeight="1" x14ac:dyDescent="0.35">
      <c r="A121" s="528"/>
      <c r="B121" s="2"/>
      <c r="C121" s="961"/>
      <c r="D121" s="961"/>
      <c r="E121" s="2"/>
      <c r="F121" s="2"/>
      <c r="G121" s="2"/>
      <c r="H121" s="2"/>
      <c r="I121" s="490"/>
      <c r="J121" s="2"/>
      <c r="K121" s="11"/>
      <c r="L121" s="490"/>
      <c r="M121" s="2"/>
      <c r="N121" s="11"/>
      <c r="O121" s="11"/>
      <c r="P121" s="539"/>
      <c r="Q121" s="539"/>
      <c r="R121" s="578"/>
      <c r="S121" s="539"/>
      <c r="T121" s="539"/>
      <c r="U121" s="539"/>
      <c r="V121" s="539"/>
    </row>
    <row r="122" spans="1:23" ht="105" customHeight="1" x14ac:dyDescent="0.35">
      <c r="A122" s="528"/>
      <c r="B122" s="2"/>
      <c r="C122" s="961"/>
      <c r="D122" s="961"/>
      <c r="E122" s="2"/>
      <c r="F122" s="37" t="s">
        <v>504</v>
      </c>
      <c r="G122" s="2"/>
      <c r="H122" s="2"/>
      <c r="I122" s="655"/>
      <c r="J122" s="2"/>
      <c r="K122" s="11"/>
      <c r="L122" s="655"/>
      <c r="M122" s="2"/>
      <c r="N122" s="11"/>
      <c r="O122" s="11"/>
      <c r="P122" s="539"/>
      <c r="Q122" s="539"/>
      <c r="R122" s="578"/>
      <c r="S122" s="539"/>
      <c r="T122" s="539"/>
      <c r="U122" s="539"/>
      <c r="V122" s="539"/>
    </row>
    <row r="123" spans="1:23" ht="25.5" customHeight="1" x14ac:dyDescent="0.35">
      <c r="A123" s="720"/>
      <c r="B123" s="4"/>
      <c r="C123" s="37"/>
      <c r="D123" s="47"/>
      <c r="E123" s="37"/>
      <c r="F123" s="4"/>
      <c r="G123" s="4"/>
      <c r="H123" s="4"/>
      <c r="I123" s="2"/>
      <c r="J123" s="2"/>
      <c r="K123" s="11"/>
      <c r="L123" s="2"/>
      <c r="M123" s="2"/>
      <c r="N123" s="12"/>
      <c r="O123" s="12"/>
      <c r="P123" s="539"/>
      <c r="Q123" s="539"/>
      <c r="R123" s="578"/>
      <c r="S123" s="539"/>
      <c r="T123" s="539"/>
      <c r="U123" s="539"/>
      <c r="V123" s="539"/>
    </row>
    <row r="124" spans="1:23" ht="8.25" customHeight="1" x14ac:dyDescent="0.35">
      <c r="A124" s="716"/>
      <c r="B124" s="6"/>
      <c r="C124" s="38"/>
      <c r="D124" s="6"/>
      <c r="E124" s="6"/>
      <c r="F124" s="6"/>
      <c r="G124" s="6"/>
      <c r="H124" s="6"/>
      <c r="I124" s="6"/>
      <c r="J124" s="6"/>
      <c r="K124" s="9"/>
      <c r="L124" s="6"/>
      <c r="M124" s="6"/>
      <c r="N124" s="9"/>
      <c r="O124" s="9"/>
      <c r="P124" s="539"/>
      <c r="Q124" s="539"/>
      <c r="R124" s="578"/>
      <c r="S124" s="539"/>
      <c r="T124" s="539"/>
      <c r="U124" s="539"/>
      <c r="V124" s="539"/>
    </row>
    <row r="125" spans="1:23" ht="15.65" customHeight="1" x14ac:dyDescent="0.35">
      <c r="A125" s="528"/>
      <c r="B125" s="2"/>
      <c r="C125" s="37"/>
      <c r="D125" s="46"/>
      <c r="E125" s="36"/>
      <c r="F125" s="2"/>
      <c r="G125" s="2"/>
      <c r="H125" s="2"/>
      <c r="I125" s="490" t="s">
        <v>380</v>
      </c>
      <c r="J125" s="36"/>
      <c r="K125" s="861"/>
      <c r="L125" s="490" t="s">
        <v>380</v>
      </c>
      <c r="M125" s="36"/>
      <c r="N125" s="11"/>
      <c r="O125" s="11"/>
      <c r="P125" s="539"/>
      <c r="Q125" s="540" t="s">
        <v>690</v>
      </c>
      <c r="R125" s="579">
        <f>$I126</f>
        <v>0</v>
      </c>
      <c r="S125" s="548">
        <f>$I128</f>
        <v>0</v>
      </c>
      <c r="T125" s="548">
        <f>$I130</f>
        <v>0</v>
      </c>
      <c r="U125" s="548">
        <f>$I132</f>
        <v>0</v>
      </c>
      <c r="V125" s="548">
        <f>$I134</f>
        <v>0</v>
      </c>
      <c r="W125" s="557">
        <f>SUM(R125:V125,I175)</f>
        <v>0</v>
      </c>
    </row>
    <row r="126" spans="1:23" ht="15.65" customHeight="1" x14ac:dyDescent="0.35">
      <c r="A126" s="724" t="s">
        <v>22</v>
      </c>
      <c r="B126" s="478"/>
      <c r="C126" s="962" t="s">
        <v>553</v>
      </c>
      <c r="D126" s="40"/>
      <c r="E126" s="40"/>
      <c r="F126" s="439" t="s">
        <v>384</v>
      </c>
      <c r="G126" s="454">
        <f>$G$23</f>
        <v>0</v>
      </c>
      <c r="H126" s="100"/>
      <c r="I126" s="834"/>
      <c r="J126" s="491"/>
      <c r="K126" s="12">
        <f>$I$17</f>
        <v>0</v>
      </c>
      <c r="L126" s="834"/>
      <c r="M126" s="491"/>
      <c r="N126" s="12">
        <f>$I$17</f>
        <v>0</v>
      </c>
      <c r="O126" s="12"/>
      <c r="P126" s="539"/>
      <c r="Q126" s="540" t="s">
        <v>691</v>
      </c>
      <c r="R126" s="579">
        <f>$L126</f>
        <v>0</v>
      </c>
      <c r="S126" s="548">
        <f>$L128</f>
        <v>0</v>
      </c>
      <c r="T126" s="548">
        <f>$L130</f>
        <v>0</v>
      </c>
      <c r="U126" s="548">
        <f>$L132</f>
        <v>0</v>
      </c>
      <c r="V126" s="548">
        <f>$L134</f>
        <v>0</v>
      </c>
      <c r="W126" s="557">
        <f>SUM(R126:V126,L175)</f>
        <v>0</v>
      </c>
    </row>
    <row r="127" spans="1:23" ht="8.5" customHeight="1" x14ac:dyDescent="0.35">
      <c r="A127" s="528"/>
      <c r="B127" s="2"/>
      <c r="C127" s="962"/>
      <c r="D127" s="40"/>
      <c r="E127" s="40"/>
      <c r="F127" s="439"/>
      <c r="G127" s="15"/>
      <c r="H127" s="100"/>
      <c r="I127" s="457"/>
      <c r="J127" s="491"/>
      <c r="K127" s="12"/>
      <c r="L127" s="457"/>
      <c r="M127" s="491"/>
      <c r="N127" s="12"/>
      <c r="O127" s="12"/>
      <c r="P127" s="540"/>
      <c r="Q127" s="545" t="s">
        <v>692</v>
      </c>
      <c r="R127" s="581">
        <f>R125+R126</f>
        <v>0</v>
      </c>
      <c r="S127" s="536">
        <f>S125+S126</f>
        <v>0</v>
      </c>
      <c r="T127" s="536">
        <f>T125+T126</f>
        <v>0</v>
      </c>
      <c r="U127" s="536">
        <f>U125+U126</f>
        <v>0</v>
      </c>
      <c r="V127" s="536">
        <f>V125+V126</f>
        <v>0</v>
      </c>
      <c r="W127" s="557">
        <f>SUM(W125:W126)</f>
        <v>0</v>
      </c>
    </row>
    <row r="128" spans="1:23" ht="15.65" customHeight="1" x14ac:dyDescent="0.35">
      <c r="A128" s="528"/>
      <c r="B128" s="2"/>
      <c r="C128" s="512"/>
      <c r="D128" s="46"/>
      <c r="E128" s="40"/>
      <c r="F128" s="439" t="s">
        <v>385</v>
      </c>
      <c r="G128" s="454">
        <f>$G$29</f>
        <v>0</v>
      </c>
      <c r="H128" s="100"/>
      <c r="I128" s="834"/>
      <c r="J128" s="491"/>
      <c r="K128" s="12">
        <f>$I$17</f>
        <v>0</v>
      </c>
      <c r="L128" s="834"/>
      <c r="M128" s="491"/>
      <c r="N128" s="12">
        <f>$I$17</f>
        <v>0</v>
      </c>
      <c r="O128" s="12"/>
      <c r="P128" s="543"/>
      <c r="Q128" s="535" t="s">
        <v>693</v>
      </c>
      <c r="R128" s="579">
        <f>R125/$Q$2</f>
        <v>0</v>
      </c>
      <c r="S128" s="548">
        <f>S125/$Q$2</f>
        <v>0</v>
      </c>
      <c r="T128" s="548">
        <f>T125/$Q$2</f>
        <v>0</v>
      </c>
      <c r="U128" s="548">
        <f>U125/$Q$2</f>
        <v>0</v>
      </c>
      <c r="V128" s="548">
        <f>V125/$Q$2</f>
        <v>0</v>
      </c>
      <c r="W128" s="557">
        <f>W125/Q2</f>
        <v>0</v>
      </c>
    </row>
    <row r="129" spans="1:23" ht="8.5" customHeight="1" x14ac:dyDescent="0.35">
      <c r="A129" s="528"/>
      <c r="B129" s="2"/>
      <c r="C129" s="859"/>
      <c r="D129" s="46"/>
      <c r="E129" s="40"/>
      <c r="F129" s="439"/>
      <c r="G129" s="454"/>
      <c r="H129" s="100"/>
      <c r="I129" s="457"/>
      <c r="J129" s="491"/>
      <c r="K129" s="12"/>
      <c r="L129" s="457"/>
      <c r="M129" s="491"/>
      <c r="N129" s="12"/>
      <c r="O129" s="12"/>
      <c r="P129" s="540"/>
      <c r="Q129" s="540" t="s">
        <v>694</v>
      </c>
      <c r="R129" s="579" t="e">
        <f>R126/$Q$3</f>
        <v>#DIV/0!</v>
      </c>
      <c r="S129" s="545" t="e">
        <f>S126/$Q$3</f>
        <v>#DIV/0!</v>
      </c>
      <c r="T129" s="545" t="e">
        <f>T126/$Q$3</f>
        <v>#DIV/0!</v>
      </c>
      <c r="U129" s="545" t="e">
        <f>U126/$Q$3</f>
        <v>#DIV/0!</v>
      </c>
      <c r="V129" s="545" t="e">
        <f>V126/$Q$3</f>
        <v>#DIV/0!</v>
      </c>
      <c r="W129" s="557" t="e">
        <f>W126/Q3</f>
        <v>#DIV/0!</v>
      </c>
    </row>
    <row r="130" spans="1:23" ht="15.65" customHeight="1" x14ac:dyDescent="0.35">
      <c r="A130" s="528"/>
      <c r="B130" s="2"/>
      <c r="C130" s="442"/>
      <c r="D130" s="46"/>
      <c r="E130" s="40"/>
      <c r="F130" s="439" t="s">
        <v>386</v>
      </c>
      <c r="G130" s="454">
        <f>$G$35</f>
        <v>0</v>
      </c>
      <c r="H130" s="100"/>
      <c r="I130" s="834"/>
      <c r="J130" s="491"/>
      <c r="K130" s="12">
        <f>$I$17</f>
        <v>0</v>
      </c>
      <c r="L130" s="834"/>
      <c r="M130" s="491"/>
      <c r="N130" s="12">
        <f>$I$17</f>
        <v>0</v>
      </c>
      <c r="O130" s="12"/>
      <c r="P130" s="540"/>
      <c r="Q130" s="540" t="s">
        <v>695</v>
      </c>
      <c r="R130" s="579">
        <f>R127/$Q$4</f>
        <v>0</v>
      </c>
      <c r="S130" s="548">
        <f>S127/$Q$4</f>
        <v>0</v>
      </c>
      <c r="T130" s="548">
        <f>T127/$Q$4</f>
        <v>0</v>
      </c>
      <c r="U130" s="548">
        <f>U127/$Q$4</f>
        <v>0</v>
      </c>
      <c r="V130" s="548">
        <f>V127/$Q$4</f>
        <v>0</v>
      </c>
    </row>
    <row r="131" spans="1:23" ht="8.5" customHeight="1" x14ac:dyDescent="0.35">
      <c r="A131" s="528"/>
      <c r="B131" s="2"/>
      <c r="C131" s="442"/>
      <c r="D131" s="46"/>
      <c r="E131" s="40"/>
      <c r="F131" s="439"/>
      <c r="G131" s="454"/>
      <c r="H131" s="100"/>
      <c r="I131" s="457"/>
      <c r="J131" s="491"/>
      <c r="K131" s="12"/>
      <c r="L131" s="457"/>
      <c r="M131" s="491"/>
      <c r="N131" s="12"/>
      <c r="O131" s="12"/>
      <c r="P131" s="539"/>
      <c r="Q131" s="545" t="s">
        <v>696</v>
      </c>
      <c r="R131" s="581" t="e">
        <f>R125/R20</f>
        <v>#DIV/0!</v>
      </c>
      <c r="S131" s="581" t="e">
        <f t="shared" ref="S131:V131" si="23">S125/S20</f>
        <v>#DIV/0!</v>
      </c>
      <c r="T131" s="581" t="e">
        <f t="shared" si="23"/>
        <v>#DIV/0!</v>
      </c>
      <c r="U131" s="581" t="e">
        <f t="shared" si="23"/>
        <v>#DIV/0!</v>
      </c>
      <c r="V131" s="581" t="e">
        <f t="shared" si="23"/>
        <v>#DIV/0!</v>
      </c>
    </row>
    <row r="132" spans="1:23" ht="15.65" customHeight="1" x14ac:dyDescent="0.35">
      <c r="A132" s="528"/>
      <c r="B132" s="2"/>
      <c r="C132" s="961" t="s">
        <v>592</v>
      </c>
      <c r="D132" s="961"/>
      <c r="E132" s="40"/>
      <c r="F132" s="439" t="s">
        <v>387</v>
      </c>
      <c r="G132" s="454">
        <f>$G$41</f>
        <v>0</v>
      </c>
      <c r="H132" s="100"/>
      <c r="I132" s="834"/>
      <c r="J132" s="491"/>
      <c r="K132" s="12">
        <f>$I$17</f>
        <v>0</v>
      </c>
      <c r="L132" s="834"/>
      <c r="M132" s="491"/>
      <c r="N132" s="12">
        <f>$I$17</f>
        <v>0</v>
      </c>
      <c r="O132" s="12"/>
      <c r="P132" s="539"/>
      <c r="Q132" s="540" t="s">
        <v>697</v>
      </c>
      <c r="R132" s="581" t="e">
        <f t="shared" ref="R132:V136" si="24">R126/R21</f>
        <v>#DIV/0!</v>
      </c>
      <c r="S132" s="581" t="e">
        <f t="shared" si="24"/>
        <v>#DIV/0!</v>
      </c>
      <c r="T132" s="581" t="e">
        <f t="shared" si="24"/>
        <v>#DIV/0!</v>
      </c>
      <c r="U132" s="581" t="e">
        <f t="shared" si="24"/>
        <v>#DIV/0!</v>
      </c>
      <c r="V132" s="581" t="e">
        <f t="shared" si="24"/>
        <v>#DIV/0!</v>
      </c>
    </row>
    <row r="133" spans="1:23" ht="8.5" customHeight="1" x14ac:dyDescent="0.35">
      <c r="A133" s="528"/>
      <c r="B133" s="2"/>
      <c r="C133" s="961"/>
      <c r="D133" s="961"/>
      <c r="E133" s="40"/>
      <c r="F133" s="439"/>
      <c r="G133" s="454"/>
      <c r="H133" s="100"/>
      <c r="I133" s="457"/>
      <c r="J133" s="491"/>
      <c r="K133" s="12"/>
      <c r="L133" s="457"/>
      <c r="M133" s="491"/>
      <c r="N133" s="12"/>
      <c r="O133" s="12"/>
      <c r="P133" s="539"/>
      <c r="Q133" s="545" t="s">
        <v>698</v>
      </c>
      <c r="R133" s="581" t="e">
        <f t="shared" si="24"/>
        <v>#DIV/0!</v>
      </c>
      <c r="S133" s="581" t="e">
        <f t="shared" si="24"/>
        <v>#DIV/0!</v>
      </c>
      <c r="T133" s="581" t="e">
        <f t="shared" si="24"/>
        <v>#DIV/0!</v>
      </c>
      <c r="U133" s="581" t="e">
        <f t="shared" si="24"/>
        <v>#DIV/0!</v>
      </c>
      <c r="V133" s="581" t="e">
        <f t="shared" si="24"/>
        <v>#DIV/0!</v>
      </c>
    </row>
    <row r="134" spans="1:23" ht="15.65" customHeight="1" x14ac:dyDescent="0.35">
      <c r="A134" s="528"/>
      <c r="B134" s="2"/>
      <c r="C134" s="961"/>
      <c r="D134" s="961"/>
      <c r="E134" s="100"/>
      <c r="F134" s="439" t="s">
        <v>388</v>
      </c>
      <c r="G134" s="454">
        <f>$G$47</f>
        <v>0</v>
      </c>
      <c r="H134" s="100"/>
      <c r="I134" s="834"/>
      <c r="J134" s="491"/>
      <c r="K134" s="12">
        <f>$I$17</f>
        <v>0</v>
      </c>
      <c r="L134" s="834"/>
      <c r="M134" s="491"/>
      <c r="N134" s="12">
        <f>$I$17</f>
        <v>0</v>
      </c>
      <c r="O134" s="12"/>
      <c r="P134" s="539"/>
      <c r="Q134" s="535" t="s">
        <v>699</v>
      </c>
      <c r="R134" s="581" t="e">
        <f t="shared" si="24"/>
        <v>#DIV/0!</v>
      </c>
      <c r="S134" s="581" t="e">
        <f t="shared" si="24"/>
        <v>#DIV/0!</v>
      </c>
      <c r="T134" s="581" t="e">
        <f t="shared" si="24"/>
        <v>#DIV/0!</v>
      </c>
      <c r="U134" s="581" t="e">
        <f t="shared" si="24"/>
        <v>#DIV/0!</v>
      </c>
      <c r="V134" s="581" t="e">
        <f t="shared" si="24"/>
        <v>#DIV/0!</v>
      </c>
    </row>
    <row r="135" spans="1:23" ht="8.5" customHeight="1" x14ac:dyDescent="0.35">
      <c r="A135" s="528"/>
      <c r="B135" s="2"/>
      <c r="C135" s="961"/>
      <c r="D135" s="961"/>
      <c r="E135" s="4"/>
      <c r="F135" s="4"/>
      <c r="G135" s="4"/>
      <c r="H135" s="4"/>
      <c r="I135" s="490"/>
      <c r="J135" s="36"/>
      <c r="K135" s="69"/>
      <c r="L135" s="490"/>
      <c r="M135" s="36"/>
      <c r="N135" s="12"/>
      <c r="O135" s="12"/>
      <c r="P135" s="539"/>
      <c r="Q135" s="540" t="s">
        <v>700</v>
      </c>
      <c r="R135" s="581" t="e">
        <f t="shared" si="24"/>
        <v>#DIV/0!</v>
      </c>
      <c r="S135" s="581" t="e">
        <f t="shared" si="24"/>
        <v>#DIV/0!</v>
      </c>
      <c r="T135" s="581" t="e">
        <f t="shared" si="24"/>
        <v>#DIV/0!</v>
      </c>
      <c r="U135" s="581" t="e">
        <f t="shared" si="24"/>
        <v>#DIV/0!</v>
      </c>
      <c r="V135" s="581" t="e">
        <f t="shared" si="24"/>
        <v>#DIV/0!</v>
      </c>
    </row>
    <row r="136" spans="1:23" ht="105" customHeight="1" x14ac:dyDescent="0.35">
      <c r="A136" s="528"/>
      <c r="B136" s="2"/>
      <c r="C136" s="961"/>
      <c r="D136" s="961"/>
      <c r="E136" s="2"/>
      <c r="F136" s="37" t="s">
        <v>504</v>
      </c>
      <c r="G136" s="2"/>
      <c r="H136" s="2"/>
      <c r="I136" s="655"/>
      <c r="J136" s="101"/>
      <c r="K136" s="11"/>
      <c r="L136" s="655"/>
      <c r="M136" s="101"/>
      <c r="N136" s="11"/>
      <c r="O136" s="11"/>
      <c r="P136" s="540"/>
      <c r="Q136" s="545" t="s">
        <v>701</v>
      </c>
      <c r="R136" s="581" t="e">
        <f t="shared" si="24"/>
        <v>#DIV/0!</v>
      </c>
      <c r="S136" s="581" t="e">
        <f t="shared" si="24"/>
        <v>#DIV/0!</v>
      </c>
      <c r="T136" s="581" t="e">
        <f t="shared" si="24"/>
        <v>#DIV/0!</v>
      </c>
      <c r="U136" s="581" t="e">
        <f t="shared" si="24"/>
        <v>#DIV/0!</v>
      </c>
      <c r="V136" s="581" t="e">
        <f t="shared" si="24"/>
        <v>#DIV/0!</v>
      </c>
    </row>
    <row r="137" spans="1:23" ht="15.65" customHeight="1" x14ac:dyDescent="0.35">
      <c r="A137" s="528"/>
      <c r="B137" s="2"/>
      <c r="C137" s="17"/>
      <c r="D137" s="2"/>
      <c r="E137" s="2"/>
      <c r="F137" s="2"/>
      <c r="G137" s="2"/>
      <c r="H137" s="2"/>
      <c r="I137" s="2"/>
      <c r="J137" s="2"/>
      <c r="K137" s="11"/>
      <c r="L137" s="2"/>
      <c r="M137" s="2"/>
      <c r="N137" s="11"/>
      <c r="O137" s="11"/>
      <c r="P137" s="540" t="s">
        <v>702</v>
      </c>
      <c r="Q137" s="547">
        <f>I151+L151</f>
        <v>0</v>
      </c>
      <c r="R137" s="579" t="s">
        <v>703</v>
      </c>
      <c r="S137" s="547">
        <f>I151/Q2</f>
        <v>0</v>
      </c>
      <c r="T137" s="540"/>
      <c r="U137" s="540"/>
      <c r="V137" s="540"/>
    </row>
    <row r="138" spans="1:23" ht="15.65" customHeight="1" x14ac:dyDescent="0.35">
      <c r="A138" s="528"/>
      <c r="B138" s="2"/>
      <c r="C138" s="425"/>
      <c r="D138" s="425"/>
      <c r="E138" s="2"/>
      <c r="F138" s="2"/>
      <c r="G138" s="2"/>
      <c r="H138" s="2"/>
      <c r="I138" s="2"/>
      <c r="J138" s="2"/>
      <c r="K138" s="11"/>
      <c r="L138" s="2"/>
      <c r="M138" s="2"/>
      <c r="N138" s="11"/>
      <c r="O138" s="11"/>
      <c r="P138" s="540" t="s">
        <v>559</v>
      </c>
      <c r="Q138" s="547">
        <f>Q137/Q4</f>
        <v>0</v>
      </c>
      <c r="R138" s="579" t="s">
        <v>704</v>
      </c>
      <c r="S138" s="553" t="e">
        <f>L151/Q3</f>
        <v>#DIV/0!</v>
      </c>
      <c r="T138" s="540"/>
      <c r="U138" s="540"/>
      <c r="V138" s="540"/>
    </row>
    <row r="139" spans="1:23" ht="43.5" customHeight="1" x14ac:dyDescent="0.35">
      <c r="A139" s="716"/>
      <c r="B139" s="6"/>
      <c r="C139" s="38" t="s">
        <v>551</v>
      </c>
      <c r="D139" s="43"/>
      <c r="E139" s="29"/>
      <c r="F139" s="6"/>
      <c r="G139" s="49"/>
      <c r="H139" s="6"/>
      <c r="I139" s="6"/>
      <c r="J139" s="6"/>
      <c r="K139" s="9"/>
      <c r="L139" s="6"/>
      <c r="M139" s="6"/>
      <c r="N139" s="10"/>
      <c r="O139" s="10"/>
      <c r="P139" s="539" t="s">
        <v>705</v>
      </c>
      <c r="Q139" s="546">
        <f>SUM(S140,S141)</f>
        <v>0</v>
      </c>
      <c r="R139" s="578" t="s">
        <v>706</v>
      </c>
      <c r="S139" s="546">
        <f>Q139/Q4</f>
        <v>0</v>
      </c>
      <c r="T139" s="539"/>
      <c r="U139" s="539"/>
      <c r="V139" s="539"/>
    </row>
    <row r="140" spans="1:23" ht="15.65" customHeight="1" x14ac:dyDescent="0.35">
      <c r="A140" s="528"/>
      <c r="B140" s="2"/>
      <c r="C140" s="42"/>
      <c r="D140" s="46"/>
      <c r="E140" s="36"/>
      <c r="F140" s="2"/>
      <c r="G140" s="56"/>
      <c r="H140" s="2"/>
      <c r="I140" s="2"/>
      <c r="J140" s="2"/>
      <c r="K140" s="11"/>
      <c r="L140" s="2"/>
      <c r="M140" s="2"/>
      <c r="N140" s="67"/>
      <c r="O140" s="67"/>
      <c r="P140" s="539" t="s">
        <v>707</v>
      </c>
      <c r="Q140" s="546">
        <f>S140/Q2</f>
        <v>0</v>
      </c>
      <c r="R140" s="578" t="s">
        <v>708</v>
      </c>
      <c r="S140" s="678">
        <f>SUM(I151,I141,I157,I163,I169,I175)</f>
        <v>0</v>
      </c>
      <c r="T140" s="541"/>
      <c r="U140" s="541"/>
      <c r="V140" s="541"/>
    </row>
    <row r="141" spans="1:23" ht="15.65" customHeight="1" x14ac:dyDescent="0.35">
      <c r="A141" s="724" t="s">
        <v>26</v>
      </c>
      <c r="B141" s="478"/>
      <c r="C141" s="35" t="s">
        <v>378</v>
      </c>
      <c r="D141" s="46"/>
      <c r="E141" s="40"/>
      <c r="F141" s="69" t="s">
        <v>380</v>
      </c>
      <c r="G141" s="2"/>
      <c r="H141" s="100"/>
      <c r="I141" s="834"/>
      <c r="J141" s="53"/>
      <c r="K141" s="12">
        <f>$I$17</f>
        <v>0</v>
      </c>
      <c r="L141" s="834"/>
      <c r="M141" s="53"/>
      <c r="N141" s="12">
        <f>$I$17</f>
        <v>0</v>
      </c>
      <c r="O141" s="12"/>
      <c r="P141" s="539" t="s">
        <v>709</v>
      </c>
      <c r="Q141" s="546" t="e">
        <f>S141/Q3</f>
        <v>#DIV/0!</v>
      </c>
      <c r="R141" s="578" t="s">
        <v>710</v>
      </c>
      <c r="S141" s="678">
        <f>SUM(L141,L151,L157,L163,L169,L175)</f>
        <v>0</v>
      </c>
      <c r="T141" s="541"/>
      <c r="U141" s="541"/>
      <c r="V141" s="541"/>
    </row>
    <row r="142" spans="1:23" ht="8.5" customHeight="1" x14ac:dyDescent="0.35">
      <c r="A142" s="724"/>
      <c r="B142" s="478"/>
      <c r="C142" s="35"/>
      <c r="D142" s="46"/>
      <c r="E142" s="40"/>
      <c r="F142" s="69"/>
      <c r="G142" s="2"/>
      <c r="H142" s="100"/>
      <c r="I142" s="100"/>
      <c r="J142" s="100"/>
      <c r="K142" s="100"/>
      <c r="L142" s="100"/>
      <c r="M142" s="100"/>
      <c r="N142" s="100"/>
      <c r="O142" s="100"/>
      <c r="P142" s="540"/>
      <c r="Q142" s="540"/>
      <c r="R142" s="579"/>
      <c r="S142" s="540"/>
      <c r="T142" s="540"/>
      <c r="U142" s="540"/>
      <c r="V142" s="540"/>
    </row>
    <row r="143" spans="1:23" ht="15.65" customHeight="1" x14ac:dyDescent="0.35">
      <c r="A143" s="724"/>
      <c r="B143" s="478"/>
      <c r="C143" s="35"/>
      <c r="D143" s="46"/>
      <c r="E143" s="40"/>
      <c r="F143" s="69" t="s">
        <v>398</v>
      </c>
      <c r="G143" s="2"/>
      <c r="H143" s="100"/>
      <c r="I143" s="655"/>
      <c r="J143" s="53"/>
      <c r="K143" s="12"/>
      <c r="L143" s="655"/>
      <c r="M143" s="53"/>
      <c r="N143" s="12"/>
      <c r="O143" s="12"/>
      <c r="P143" s="540"/>
      <c r="Q143" s="540"/>
      <c r="R143" s="579"/>
      <c r="S143" s="540"/>
      <c r="T143" s="540"/>
      <c r="U143" s="540"/>
      <c r="V143" s="540"/>
    </row>
    <row r="144" spans="1:23" ht="8.5" customHeight="1" x14ac:dyDescent="0.35">
      <c r="A144" s="720"/>
      <c r="B144" s="4"/>
      <c r="C144" s="961" t="s">
        <v>711</v>
      </c>
      <c r="D144" s="436"/>
      <c r="E144" s="37"/>
      <c r="F144" s="37"/>
      <c r="G144" s="4"/>
      <c r="H144" s="4"/>
      <c r="I144" s="2"/>
      <c r="J144" s="101"/>
      <c r="K144" s="12"/>
      <c r="L144" s="2"/>
      <c r="M144" s="101"/>
      <c r="N144" s="12"/>
      <c r="O144" s="12"/>
      <c r="P144" s="540"/>
      <c r="Q144" s="540"/>
      <c r="R144" s="579"/>
      <c r="S144" s="540"/>
      <c r="T144" s="540"/>
      <c r="U144" s="540"/>
      <c r="V144" s="540"/>
    </row>
    <row r="145" spans="1:22" ht="15.65" customHeight="1" x14ac:dyDescent="0.35">
      <c r="A145" s="528"/>
      <c r="B145" s="2"/>
      <c r="C145" s="961"/>
      <c r="D145" s="436"/>
      <c r="E145" s="36"/>
      <c r="F145" s="36" t="s">
        <v>406</v>
      </c>
      <c r="G145" s="2"/>
      <c r="H145" s="2"/>
      <c r="I145" s="655"/>
      <c r="J145" s="101"/>
      <c r="K145" s="11"/>
      <c r="L145" s="655"/>
      <c r="M145" s="101"/>
      <c r="N145" s="11"/>
      <c r="O145" s="11"/>
      <c r="P145" s="539"/>
      <c r="Q145" s="539"/>
      <c r="R145" s="578"/>
      <c r="S145" s="539"/>
      <c r="T145" s="539"/>
      <c r="U145" s="539"/>
      <c r="V145" s="539"/>
    </row>
    <row r="146" spans="1:22" ht="8.5" customHeight="1" x14ac:dyDescent="0.35">
      <c r="A146" s="528"/>
      <c r="B146" s="2"/>
      <c r="C146" s="961"/>
      <c r="D146" s="436"/>
      <c r="E146" s="441"/>
      <c r="F146" s="441"/>
      <c r="G146" s="441"/>
      <c r="H146" s="2"/>
      <c r="I146" s="490"/>
      <c r="J146" s="2"/>
      <c r="K146" s="11"/>
      <c r="L146" s="490"/>
      <c r="M146" s="2"/>
      <c r="N146" s="11"/>
      <c r="O146" s="11"/>
      <c r="P146" s="539"/>
      <c r="Q146" s="539"/>
      <c r="R146" s="578"/>
      <c r="S146" s="541"/>
      <c r="T146" s="541"/>
      <c r="U146" s="541"/>
      <c r="V146" s="541"/>
    </row>
    <row r="147" spans="1:22" ht="105" customHeight="1" x14ac:dyDescent="0.35">
      <c r="A147" s="528"/>
      <c r="B147" s="2"/>
      <c r="C147" s="961"/>
      <c r="D147" s="436"/>
      <c r="E147" s="441"/>
      <c r="F147" s="37" t="s">
        <v>504</v>
      </c>
      <c r="G147" s="441"/>
      <c r="H147" s="2"/>
      <c r="I147" s="655"/>
      <c r="J147" s="2"/>
      <c r="K147" s="11"/>
      <c r="L147" s="655"/>
      <c r="M147" s="2"/>
      <c r="N147" s="11"/>
      <c r="O147" s="11"/>
      <c r="P147" s="539"/>
      <c r="Q147" s="539"/>
      <c r="R147" s="578"/>
      <c r="S147" s="541"/>
      <c r="T147" s="541"/>
      <c r="U147" s="541"/>
      <c r="V147" s="541"/>
    </row>
    <row r="148" spans="1:22" ht="15.65" customHeight="1" x14ac:dyDescent="0.35">
      <c r="A148" s="528"/>
      <c r="B148" s="2"/>
      <c r="C148" s="425"/>
      <c r="D148" s="425"/>
      <c r="E148" s="441"/>
      <c r="F148" s="441"/>
      <c r="G148" s="441"/>
      <c r="H148" s="2"/>
      <c r="I148" s="2"/>
      <c r="J148" s="2"/>
      <c r="K148" s="11"/>
      <c r="L148" s="2"/>
      <c r="M148" s="2"/>
      <c r="N148" s="67"/>
      <c r="O148" s="67"/>
      <c r="P148" s="540"/>
      <c r="Q148" s="540"/>
      <c r="R148" s="579"/>
      <c r="S148" s="540"/>
      <c r="T148" s="540"/>
      <c r="U148" s="540"/>
      <c r="V148" s="540"/>
    </row>
    <row r="149" spans="1:22" ht="8.25" customHeight="1" x14ac:dyDescent="0.35">
      <c r="A149" s="716"/>
      <c r="B149" s="6"/>
      <c r="C149" s="38"/>
      <c r="D149" s="43"/>
      <c r="E149" s="29"/>
      <c r="F149" s="6"/>
      <c r="G149" s="49"/>
      <c r="H149" s="6"/>
      <c r="I149" s="6"/>
      <c r="J149" s="6"/>
      <c r="K149" s="9"/>
      <c r="L149" s="6"/>
      <c r="M149" s="6"/>
      <c r="N149" s="10"/>
      <c r="O149" s="10"/>
      <c r="P149" s="540"/>
      <c r="Q149" s="540"/>
      <c r="R149" s="579"/>
      <c r="S149" s="540"/>
      <c r="T149" s="540"/>
      <c r="U149" s="540"/>
      <c r="V149" s="540"/>
    </row>
    <row r="150" spans="1:22" ht="15.65" customHeight="1" x14ac:dyDescent="0.35">
      <c r="A150" s="720"/>
      <c r="B150" s="4"/>
      <c r="C150" s="37"/>
      <c r="D150" s="47"/>
      <c r="E150" s="37"/>
      <c r="F150" s="4"/>
      <c r="G150" s="4"/>
      <c r="H150" s="4"/>
      <c r="I150" s="2"/>
      <c r="J150" s="2"/>
      <c r="K150" s="11"/>
      <c r="L150" s="2"/>
      <c r="M150" s="2"/>
      <c r="N150" s="12"/>
      <c r="O150" s="12"/>
      <c r="P150" s="540"/>
      <c r="Q150" s="540"/>
      <c r="R150" s="579"/>
      <c r="S150" s="540"/>
      <c r="T150" s="540"/>
      <c r="U150" s="540"/>
      <c r="V150" s="540"/>
    </row>
    <row r="151" spans="1:22" ht="15.65" customHeight="1" x14ac:dyDescent="0.35">
      <c r="A151" s="724" t="s">
        <v>29</v>
      </c>
      <c r="B151" s="478"/>
      <c r="C151" s="35" t="s">
        <v>548</v>
      </c>
      <c r="D151" s="2"/>
      <c r="E151" s="40"/>
      <c r="F151" s="69" t="s">
        <v>380</v>
      </c>
      <c r="G151" s="2"/>
      <c r="H151" s="100"/>
      <c r="I151" s="357"/>
      <c r="J151" s="53"/>
      <c r="K151" s="12">
        <f>$I$17</f>
        <v>0</v>
      </c>
      <c r="L151" s="357"/>
      <c r="M151" s="53"/>
      <c r="N151" s="12">
        <f>$I$17</f>
        <v>0</v>
      </c>
      <c r="O151" s="12"/>
      <c r="P151" s="539"/>
      <c r="Q151" s="539"/>
      <c r="R151" s="578"/>
      <c r="S151" s="539"/>
      <c r="T151" s="539"/>
      <c r="U151" s="539"/>
      <c r="V151" s="539"/>
    </row>
    <row r="152" spans="1:22" ht="8.5" customHeight="1" x14ac:dyDescent="0.35">
      <c r="A152" s="528"/>
      <c r="B152" s="2"/>
      <c r="C152" s="961" t="s">
        <v>712</v>
      </c>
      <c r="D152" s="47"/>
      <c r="E152" s="37"/>
      <c r="F152" s="37"/>
      <c r="G152" s="4"/>
      <c r="H152" s="4"/>
      <c r="I152" s="2"/>
      <c r="J152" s="101"/>
      <c r="K152" s="12"/>
      <c r="L152" s="2"/>
      <c r="M152" s="101"/>
      <c r="N152" s="12"/>
      <c r="O152" s="12"/>
      <c r="P152" s="539"/>
      <c r="Q152" s="539"/>
      <c r="R152" s="578"/>
      <c r="S152" s="541"/>
      <c r="T152" s="541"/>
      <c r="U152" s="541"/>
      <c r="V152" s="541"/>
    </row>
    <row r="153" spans="1:22" ht="105" customHeight="1" x14ac:dyDescent="0.35">
      <c r="A153" s="528"/>
      <c r="B153" s="2"/>
      <c r="C153" s="961"/>
      <c r="D153" s="46"/>
      <c r="E153" s="36"/>
      <c r="F153" s="37" t="s">
        <v>504</v>
      </c>
      <c r="G153" s="2"/>
      <c r="H153" s="2"/>
      <c r="I153" s="655"/>
      <c r="J153" s="101"/>
      <c r="K153" s="11"/>
      <c r="L153" s="655"/>
      <c r="M153" s="101"/>
      <c r="N153" s="11"/>
      <c r="O153" s="11"/>
      <c r="P153" s="539"/>
      <c r="Q153" s="539"/>
      <c r="R153" s="578"/>
      <c r="S153" s="541"/>
      <c r="T153" s="541"/>
      <c r="U153" s="541"/>
      <c r="V153" s="541"/>
    </row>
    <row r="154" spans="1:22" ht="15.65" customHeight="1" x14ac:dyDescent="0.35">
      <c r="A154" s="528"/>
      <c r="B154" s="2"/>
      <c r="C154" s="42"/>
      <c r="D154" s="46"/>
      <c r="E154" s="36"/>
      <c r="F154" s="2"/>
      <c r="G154" s="56"/>
      <c r="H154" s="2"/>
      <c r="I154" s="2"/>
      <c r="J154" s="2"/>
      <c r="K154" s="11"/>
      <c r="L154" s="2"/>
      <c r="M154" s="2"/>
      <c r="N154" s="67"/>
      <c r="O154" s="67"/>
      <c r="P154" s="540"/>
      <c r="Q154" s="540"/>
      <c r="R154" s="579"/>
      <c r="S154" s="540"/>
      <c r="T154" s="540"/>
      <c r="U154" s="540"/>
      <c r="V154" s="540"/>
    </row>
    <row r="155" spans="1:22" ht="8.25" customHeight="1" x14ac:dyDescent="0.35">
      <c r="A155" s="716"/>
      <c r="B155" s="6"/>
      <c r="C155" s="38"/>
      <c r="D155" s="43"/>
      <c r="E155" s="29"/>
      <c r="F155" s="6"/>
      <c r="G155" s="49"/>
      <c r="H155" s="6"/>
      <c r="I155" s="6"/>
      <c r="J155" s="6"/>
      <c r="K155" s="9"/>
      <c r="L155" s="6"/>
      <c r="M155" s="6"/>
      <c r="N155" s="10"/>
      <c r="O155" s="10"/>
      <c r="P155" s="540" t="s">
        <v>702</v>
      </c>
      <c r="Q155" s="547">
        <f>I169+L169</f>
        <v>0</v>
      </c>
      <c r="R155" s="579"/>
      <c r="S155" s="540"/>
      <c r="T155" s="540"/>
      <c r="U155" s="540"/>
      <c r="V155" s="540"/>
    </row>
    <row r="156" spans="1:22" ht="15.65" customHeight="1" x14ac:dyDescent="0.35">
      <c r="A156" s="720"/>
      <c r="B156" s="4"/>
      <c r="C156" s="37"/>
      <c r="D156" s="47"/>
      <c r="E156" s="37"/>
      <c r="F156" s="4"/>
      <c r="G156" s="4"/>
      <c r="H156" s="4"/>
      <c r="I156" s="2"/>
      <c r="J156" s="2"/>
      <c r="K156" s="11"/>
      <c r="L156" s="2"/>
      <c r="M156" s="2"/>
      <c r="N156" s="12"/>
      <c r="O156" s="12"/>
      <c r="P156" s="540" t="s">
        <v>703</v>
      </c>
      <c r="Q156" s="547">
        <f>I169/Q2</f>
        <v>0</v>
      </c>
      <c r="R156" s="579"/>
      <c r="S156" s="540"/>
      <c r="T156" s="540"/>
      <c r="U156" s="540"/>
      <c r="V156" s="540"/>
    </row>
    <row r="157" spans="1:22" ht="15.65" customHeight="1" x14ac:dyDescent="0.35">
      <c r="A157" s="724" t="s">
        <v>32</v>
      </c>
      <c r="B157" s="478"/>
      <c r="C157" s="35" t="s">
        <v>527</v>
      </c>
      <c r="D157" s="46"/>
      <c r="E157" s="40"/>
      <c r="F157" s="69" t="s">
        <v>380</v>
      </c>
      <c r="G157" s="2"/>
      <c r="H157" s="100"/>
      <c r="I157" s="357"/>
      <c r="J157" s="53"/>
      <c r="K157" s="12">
        <f>$I$17</f>
        <v>0</v>
      </c>
      <c r="L157" s="357"/>
      <c r="M157" s="53"/>
      <c r="N157" s="12">
        <f>$I$17</f>
        <v>0</v>
      </c>
      <c r="O157" s="12"/>
      <c r="P157" s="539" t="s">
        <v>704</v>
      </c>
      <c r="Q157" s="554" t="e">
        <f>L169/Q3</f>
        <v>#DIV/0!</v>
      </c>
      <c r="R157" s="578"/>
      <c r="S157" s="539"/>
      <c r="T157" s="539"/>
      <c r="U157" s="539"/>
      <c r="V157" s="539"/>
    </row>
    <row r="158" spans="1:22" ht="8.5" customHeight="1" x14ac:dyDescent="0.35">
      <c r="A158" s="528"/>
      <c r="B158" s="2"/>
      <c r="C158" s="37"/>
      <c r="D158" s="47"/>
      <c r="E158" s="37"/>
      <c r="F158" s="37"/>
      <c r="G158" s="4"/>
      <c r="H158" s="4"/>
      <c r="I158" s="2"/>
      <c r="J158" s="101"/>
      <c r="K158" s="12"/>
      <c r="L158" s="2"/>
      <c r="M158" s="101"/>
      <c r="N158" s="12"/>
      <c r="O158" s="12"/>
      <c r="P158" s="539" t="s">
        <v>559</v>
      </c>
      <c r="Q158" s="546">
        <f>Q155/Q4</f>
        <v>0</v>
      </c>
      <c r="R158" s="578"/>
      <c r="S158" s="541"/>
      <c r="T158" s="541"/>
      <c r="U158" s="541"/>
      <c r="V158" s="541"/>
    </row>
    <row r="159" spans="1:22" ht="105" customHeight="1" x14ac:dyDescent="0.35">
      <c r="A159" s="528"/>
      <c r="B159" s="2"/>
      <c r="C159" s="512" t="s">
        <v>713</v>
      </c>
      <c r="D159" s="46"/>
      <c r="E159" s="36"/>
      <c r="F159" s="37" t="s">
        <v>24</v>
      </c>
      <c r="G159" s="2"/>
      <c r="H159" s="2"/>
      <c r="I159" s="655"/>
      <c r="J159" s="101"/>
      <c r="K159" s="11"/>
      <c r="L159" s="655"/>
      <c r="M159" s="101"/>
      <c r="N159" s="11"/>
      <c r="O159" s="11"/>
      <c r="P159" s="539"/>
      <c r="Q159" s="539"/>
      <c r="R159" s="578"/>
      <c r="S159" s="541"/>
      <c r="T159" s="541"/>
      <c r="U159" s="541"/>
      <c r="V159" s="541"/>
    </row>
    <row r="160" spans="1:22" ht="15.65" customHeight="1" x14ac:dyDescent="0.35">
      <c r="A160" s="528"/>
      <c r="B160" s="2"/>
      <c r="C160" s="42"/>
      <c r="D160" s="46"/>
      <c r="E160" s="36"/>
      <c r="F160" s="2"/>
      <c r="G160" s="56"/>
      <c r="H160" s="2"/>
      <c r="I160" s="2"/>
      <c r="J160" s="2"/>
      <c r="K160" s="11"/>
      <c r="L160" s="2"/>
      <c r="M160" s="2"/>
      <c r="N160" s="67"/>
      <c r="O160" s="67"/>
      <c r="P160" s="540"/>
      <c r="Q160" s="540"/>
      <c r="R160" s="579"/>
      <c r="S160" s="540"/>
      <c r="T160" s="540"/>
      <c r="U160" s="540"/>
      <c r="V160" s="540"/>
    </row>
    <row r="161" spans="1:22" ht="8.25" customHeight="1" x14ac:dyDescent="0.35">
      <c r="A161" s="716"/>
      <c r="B161" s="6"/>
      <c r="C161" s="38"/>
      <c r="D161" s="43"/>
      <c r="E161" s="29"/>
      <c r="F161" s="6"/>
      <c r="G161" s="49"/>
      <c r="H161" s="6"/>
      <c r="I161" s="6"/>
      <c r="J161" s="6"/>
      <c r="K161" s="9"/>
      <c r="L161" s="6"/>
      <c r="M161" s="6"/>
      <c r="N161" s="10"/>
      <c r="O161" s="10"/>
      <c r="P161" s="540"/>
      <c r="Q161" s="547"/>
      <c r="R161" s="579"/>
      <c r="S161" s="540"/>
      <c r="T161" s="540"/>
      <c r="U161" s="540"/>
      <c r="V161" s="540"/>
    </row>
    <row r="162" spans="1:22" ht="15.65" customHeight="1" x14ac:dyDescent="0.35">
      <c r="A162" s="720"/>
      <c r="B162" s="4"/>
      <c r="C162" s="37"/>
      <c r="D162" s="47"/>
      <c r="E162" s="37"/>
      <c r="F162" s="4"/>
      <c r="G162" s="4"/>
      <c r="H162" s="4"/>
      <c r="I162" s="2"/>
      <c r="J162" s="2"/>
      <c r="K162" s="11"/>
      <c r="L162" s="2"/>
      <c r="M162" s="2"/>
      <c r="N162" s="12"/>
      <c r="O162" s="12"/>
      <c r="P162" s="540"/>
      <c r="Q162" s="547"/>
      <c r="R162" s="579"/>
      <c r="S162" s="540"/>
      <c r="T162" s="540"/>
      <c r="U162" s="540"/>
      <c r="V162" s="540"/>
    </row>
    <row r="163" spans="1:22" ht="15.65" customHeight="1" x14ac:dyDescent="0.35">
      <c r="A163" s="724" t="s">
        <v>35</v>
      </c>
      <c r="B163" s="478"/>
      <c r="C163" s="962" t="s">
        <v>714</v>
      </c>
      <c r="D163" s="46"/>
      <c r="E163" s="40"/>
      <c r="F163" s="69" t="s">
        <v>380</v>
      </c>
      <c r="G163" s="2"/>
      <c r="H163" s="100"/>
      <c r="I163" s="357"/>
      <c r="J163" s="53"/>
      <c r="K163" s="12">
        <f>$I$17</f>
        <v>0</v>
      </c>
      <c r="L163" s="357"/>
      <c r="M163" s="53"/>
      <c r="N163" s="12">
        <f>$I$17</f>
        <v>0</v>
      </c>
      <c r="O163" s="12"/>
      <c r="P163" s="539"/>
      <c r="Q163" s="554"/>
      <c r="R163" s="578"/>
      <c r="S163" s="539"/>
      <c r="T163" s="539"/>
      <c r="U163" s="539"/>
      <c r="V163" s="539"/>
    </row>
    <row r="164" spans="1:22" ht="8.5" customHeight="1" x14ac:dyDescent="0.35">
      <c r="A164" s="528"/>
      <c r="B164" s="2"/>
      <c r="C164" s="962"/>
      <c r="D164" s="47"/>
      <c r="E164" s="37"/>
      <c r="F164" s="37"/>
      <c r="G164" s="4"/>
      <c r="H164" s="4"/>
      <c r="I164" s="2"/>
      <c r="J164" s="101"/>
      <c r="K164" s="12"/>
      <c r="L164" s="2"/>
      <c r="M164" s="101"/>
      <c r="N164" s="12"/>
      <c r="O164" s="12"/>
      <c r="P164" s="539"/>
      <c r="Q164" s="546"/>
      <c r="R164" s="578"/>
      <c r="S164" s="539"/>
      <c r="T164" s="539"/>
      <c r="U164" s="539"/>
      <c r="V164" s="539"/>
    </row>
    <row r="165" spans="1:22" ht="105" customHeight="1" x14ac:dyDescent="0.35">
      <c r="A165" s="528"/>
      <c r="B165" s="2"/>
      <c r="C165" s="650" t="s">
        <v>715</v>
      </c>
      <c r="D165" s="46"/>
      <c r="E165" s="36"/>
      <c r="F165" s="37" t="s">
        <v>504</v>
      </c>
      <c r="G165" s="2"/>
      <c r="H165" s="2"/>
      <c r="I165" s="655"/>
      <c r="J165" s="101"/>
      <c r="K165" s="11"/>
      <c r="L165" s="655"/>
      <c r="M165" s="101"/>
      <c r="N165" s="11"/>
      <c r="O165" s="11"/>
      <c r="P165" s="857"/>
      <c r="Q165" s="857"/>
      <c r="R165" s="578"/>
      <c r="S165" s="539"/>
      <c r="T165" s="539"/>
      <c r="U165" s="539"/>
      <c r="V165" s="539"/>
    </row>
    <row r="166" spans="1:22" ht="18" x14ac:dyDescent="0.35">
      <c r="A166" s="528"/>
      <c r="B166" s="2"/>
      <c r="C166" s="42"/>
      <c r="D166" s="46"/>
      <c r="E166" s="36"/>
      <c r="F166" s="2"/>
      <c r="G166" s="56"/>
      <c r="H166" s="2"/>
      <c r="I166" s="2"/>
      <c r="J166" s="2"/>
      <c r="K166" s="11"/>
      <c r="L166" s="2"/>
      <c r="M166" s="2"/>
      <c r="N166" s="67"/>
      <c r="O166" s="67"/>
      <c r="S166" s="541"/>
      <c r="T166" s="541"/>
      <c r="U166" s="541"/>
      <c r="V166" s="541"/>
    </row>
    <row r="167" spans="1:22" ht="8.25" customHeight="1" x14ac:dyDescent="0.35">
      <c r="A167" s="716"/>
      <c r="B167" s="6"/>
      <c r="C167" s="38"/>
      <c r="D167" s="43"/>
      <c r="E167" s="29"/>
      <c r="F167" s="6"/>
      <c r="G167" s="49"/>
      <c r="H167" s="6"/>
      <c r="I167" s="6"/>
      <c r="J167" s="6"/>
      <c r="K167" s="9"/>
      <c r="L167" s="6"/>
      <c r="M167" s="6"/>
      <c r="N167" s="10"/>
      <c r="O167" s="10"/>
    </row>
    <row r="168" spans="1:22" ht="15.5" x14ac:dyDescent="0.35">
      <c r="A168" s="720"/>
      <c r="B168" s="4"/>
      <c r="C168" s="37"/>
      <c r="D168" s="47"/>
      <c r="E168" s="37"/>
      <c r="F168" s="4"/>
      <c r="G168" s="4"/>
      <c r="H168" s="4"/>
      <c r="I168" s="2"/>
      <c r="J168" s="2"/>
      <c r="K168" s="11"/>
      <c r="L168" s="2"/>
      <c r="M168" s="2"/>
      <c r="N168" s="12"/>
      <c r="O168" s="12"/>
    </row>
    <row r="169" spans="1:22" ht="15.65" customHeight="1" x14ac:dyDescent="0.35">
      <c r="A169" s="724" t="s">
        <v>38</v>
      </c>
      <c r="B169" s="478"/>
      <c r="C169" s="962" t="s">
        <v>595</v>
      </c>
      <c r="D169" s="46"/>
      <c r="E169" s="36"/>
      <c r="F169" s="69" t="s">
        <v>380</v>
      </c>
      <c r="G169" s="2"/>
      <c r="H169" s="2"/>
      <c r="I169" s="357"/>
      <c r="J169" s="53"/>
      <c r="K169" s="12">
        <f>$I$17</f>
        <v>0</v>
      </c>
      <c r="L169" s="357"/>
      <c r="M169" s="53"/>
      <c r="N169" s="12">
        <f>$I$17</f>
        <v>0</v>
      </c>
      <c r="O169" s="12"/>
    </row>
    <row r="170" spans="1:22" ht="15.65" customHeight="1" x14ac:dyDescent="0.35">
      <c r="A170" s="528"/>
      <c r="B170" s="2"/>
      <c r="C170" s="962"/>
      <c r="D170" s="46"/>
      <c r="E170" s="36"/>
      <c r="F170" s="37"/>
      <c r="G170" s="2"/>
      <c r="H170" s="2"/>
      <c r="I170" s="2"/>
      <c r="J170" s="101"/>
      <c r="K170" s="12"/>
      <c r="L170" s="2"/>
      <c r="M170" s="101"/>
      <c r="N170" s="12"/>
      <c r="O170" s="12"/>
    </row>
    <row r="171" spans="1:22" ht="105" customHeight="1" x14ac:dyDescent="0.35">
      <c r="A171" s="528"/>
      <c r="B171" s="2"/>
      <c r="C171" s="512" t="s">
        <v>598</v>
      </c>
      <c r="D171" s="46"/>
      <c r="E171" s="36"/>
      <c r="F171" s="37" t="s">
        <v>504</v>
      </c>
      <c r="G171" s="2"/>
      <c r="H171" s="2"/>
      <c r="I171" s="655"/>
      <c r="J171" s="101"/>
      <c r="K171" s="11"/>
      <c r="L171" s="655"/>
      <c r="M171" s="101"/>
      <c r="N171" s="11"/>
      <c r="O171" s="11"/>
    </row>
    <row r="172" spans="1:22" ht="18" x14ac:dyDescent="0.35">
      <c r="A172" s="528"/>
      <c r="B172" s="2"/>
      <c r="C172" s="42"/>
      <c r="D172" s="46"/>
      <c r="E172" s="36"/>
      <c r="F172" s="2"/>
      <c r="G172" s="56"/>
      <c r="H172" s="2"/>
      <c r="I172" s="2"/>
      <c r="J172" s="2"/>
      <c r="K172" s="11"/>
      <c r="L172" s="2"/>
      <c r="M172" s="2"/>
      <c r="N172" s="67"/>
      <c r="O172" s="67"/>
    </row>
    <row r="173" spans="1:22" ht="8.25" customHeight="1" x14ac:dyDescent="0.35">
      <c r="A173" s="716"/>
      <c r="B173" s="6"/>
      <c r="C173" s="38"/>
      <c r="D173" s="43"/>
      <c r="E173" s="29"/>
      <c r="F173" s="6"/>
      <c r="G173" s="49"/>
      <c r="H173" s="6"/>
      <c r="I173" s="6"/>
      <c r="J173" s="6"/>
      <c r="K173" s="9"/>
      <c r="L173" s="6"/>
      <c r="M173" s="6"/>
      <c r="N173" s="10"/>
      <c r="O173" s="10"/>
    </row>
    <row r="174" spans="1:22" ht="15.5" x14ac:dyDescent="0.35">
      <c r="A174" s="720"/>
      <c r="B174" s="4"/>
      <c r="C174" s="37"/>
      <c r="D174" s="47"/>
      <c r="E174" s="37"/>
      <c r="F174" s="4"/>
      <c r="G174" s="4"/>
      <c r="H174" s="4"/>
      <c r="I174" s="2"/>
      <c r="J174" s="2"/>
      <c r="K174" s="11"/>
      <c r="L174" s="2"/>
      <c r="M174" s="2"/>
      <c r="N174" s="12"/>
      <c r="O174" s="12"/>
    </row>
    <row r="175" spans="1:22" ht="15.65" customHeight="1" x14ac:dyDescent="0.35">
      <c r="A175" s="724" t="s">
        <v>45</v>
      </c>
      <c r="B175" s="478"/>
      <c r="C175" s="962" t="s">
        <v>553</v>
      </c>
      <c r="D175" s="46"/>
      <c r="E175" s="36"/>
      <c r="F175" s="69" t="s">
        <v>380</v>
      </c>
      <c r="G175" s="2"/>
      <c r="H175" s="2"/>
      <c r="I175" s="357"/>
      <c r="J175" s="53"/>
      <c r="K175" s="12">
        <f>$I$17</f>
        <v>0</v>
      </c>
      <c r="L175" s="357"/>
      <c r="M175" s="53"/>
      <c r="N175" s="12">
        <f>$I$17</f>
        <v>0</v>
      </c>
      <c r="O175" s="12"/>
    </row>
    <row r="176" spans="1:22" ht="8.5" customHeight="1" x14ac:dyDescent="0.35">
      <c r="A176" s="528"/>
      <c r="B176" s="2"/>
      <c r="C176" s="962"/>
      <c r="D176" s="46"/>
      <c r="E176" s="36"/>
      <c r="F176" s="37"/>
      <c r="G176" s="2"/>
      <c r="H176" s="2"/>
      <c r="I176" s="2"/>
      <c r="J176" s="101"/>
      <c r="K176" s="12"/>
      <c r="L176" s="2"/>
      <c r="M176" s="101"/>
      <c r="N176" s="12"/>
      <c r="O176" s="12"/>
    </row>
    <row r="177" spans="1:15" ht="105" customHeight="1" x14ac:dyDescent="0.35">
      <c r="A177" s="528"/>
      <c r="B177" s="2"/>
      <c r="C177" s="512" t="s">
        <v>592</v>
      </c>
      <c r="D177" s="46"/>
      <c r="E177" s="36"/>
      <c r="F177" s="37" t="s">
        <v>504</v>
      </c>
      <c r="G177" s="2"/>
      <c r="H177" s="2"/>
      <c r="I177" s="649"/>
      <c r="J177" s="101"/>
      <c r="K177" s="11"/>
      <c r="L177" s="649"/>
      <c r="M177" s="101"/>
      <c r="N177" s="11"/>
      <c r="O177" s="11"/>
    </row>
    <row r="178" spans="1:15" ht="15.5" x14ac:dyDescent="0.35">
      <c r="A178" s="528"/>
      <c r="B178" s="2"/>
      <c r="C178" s="440"/>
      <c r="D178" s="46"/>
      <c r="E178" s="36"/>
      <c r="F178" s="37"/>
      <c r="G178" s="2"/>
      <c r="H178" s="2"/>
      <c r="I178" s="648"/>
      <c r="J178" s="101"/>
      <c r="K178" s="11"/>
      <c r="L178" s="648"/>
      <c r="M178" s="101"/>
      <c r="N178" s="11"/>
      <c r="O178" s="11"/>
    </row>
    <row r="179" spans="1:15" ht="41.5" customHeight="1" x14ac:dyDescent="0.35">
      <c r="A179" s="528"/>
      <c r="B179" s="2"/>
      <c r="C179" s="440"/>
      <c r="D179" s="46"/>
      <c r="E179" s="36"/>
      <c r="F179" s="37"/>
      <c r="G179" s="2"/>
      <c r="H179" s="857"/>
      <c r="I179" s="959" t="s">
        <v>716</v>
      </c>
      <c r="J179" s="959"/>
      <c r="K179" s="959"/>
      <c r="L179" s="959"/>
      <c r="M179" s="857"/>
      <c r="N179" s="857"/>
      <c r="O179" s="857"/>
    </row>
    <row r="180" spans="1:15" ht="18" x14ac:dyDescent="0.35">
      <c r="A180" s="528"/>
      <c r="B180" s="2"/>
      <c r="C180" s="42"/>
      <c r="D180" s="46"/>
      <c r="E180" s="36"/>
      <c r="F180" s="2"/>
      <c r="G180" s="56"/>
      <c r="H180" s="2"/>
      <c r="I180" s="2"/>
      <c r="J180" s="2"/>
      <c r="K180" s="11"/>
      <c r="L180" s="2"/>
      <c r="M180" s="2"/>
    </row>
    <row r="181" spans="1:15" ht="15.5" hidden="1" x14ac:dyDescent="0.35"/>
    <row r="182" spans="1:15" ht="15.5" hidden="1" x14ac:dyDescent="0.35"/>
    <row r="183" spans="1:15" ht="15.5" hidden="1" x14ac:dyDescent="0.35"/>
    <row r="184" spans="1:15" ht="15.5" hidden="1" x14ac:dyDescent="0.35"/>
    <row r="185" spans="1:15" ht="15.5" hidden="1" x14ac:dyDescent="0.35"/>
    <row r="186" spans="1:15" ht="15.5" hidden="1" x14ac:dyDescent="0.35"/>
    <row r="187" spans="1:15" ht="15.5" hidden="1" x14ac:dyDescent="0.35"/>
    <row r="188" spans="1:15" ht="15.5" hidden="1" x14ac:dyDescent="0.35"/>
    <row r="189" spans="1:15" ht="15.5" hidden="1" x14ac:dyDescent="0.35"/>
    <row r="190" spans="1:15" ht="15.5" hidden="1" x14ac:dyDescent="0.35"/>
    <row r="191" spans="1:15" ht="15.5" hidden="1" x14ac:dyDescent="0.35"/>
    <row r="192" spans="1:15" ht="15.5" hidden="1" x14ac:dyDescent="0.35"/>
    <row r="193" ht="15.5" hidden="1" x14ac:dyDescent="0.35"/>
    <row r="194" ht="15.5" hidden="1" x14ac:dyDescent="0.35"/>
    <row r="195" ht="15.5" hidden="1" x14ac:dyDescent="0.35"/>
    <row r="196" ht="15.5" hidden="1" x14ac:dyDescent="0.35"/>
    <row r="197" ht="15.5" hidden="1" x14ac:dyDescent="0.35"/>
    <row r="198" ht="15.5" hidden="1" x14ac:dyDescent="0.35"/>
    <row r="199" ht="15.5" hidden="1" x14ac:dyDescent="0.35"/>
    <row r="200" ht="15.5" hidden="1" x14ac:dyDescent="0.35"/>
    <row r="201" ht="15.5" hidden="1" x14ac:dyDescent="0.35"/>
    <row r="202" ht="15.5" hidden="1" x14ac:dyDescent="0.35"/>
    <row r="203" ht="15.5" hidden="1" x14ac:dyDescent="0.35"/>
    <row r="204" ht="15.5" hidden="1" x14ac:dyDescent="0.35"/>
    <row r="205" ht="15.5" hidden="1" x14ac:dyDescent="0.35"/>
    <row r="206" ht="15.5" hidden="1" x14ac:dyDescent="0.35"/>
    <row r="207" ht="15.5" hidden="1" x14ac:dyDescent="0.35"/>
    <row r="208" ht="15.5" hidden="1" x14ac:dyDescent="0.35"/>
    <row r="209" ht="15.5" hidden="1" x14ac:dyDescent="0.35"/>
    <row r="210" ht="15.5" hidden="1" x14ac:dyDescent="0.35"/>
    <row r="211" ht="15.5" hidden="1" x14ac:dyDescent="0.35"/>
    <row r="212" ht="15.5" hidden="1" x14ac:dyDescent="0.35"/>
    <row r="213" ht="15.5" hidden="1" x14ac:dyDescent="0.35"/>
    <row r="214" ht="15.5" hidden="1" x14ac:dyDescent="0.35"/>
    <row r="215" ht="15.5" hidden="1" x14ac:dyDescent="0.35"/>
    <row r="216" ht="15.5" hidden="1" x14ac:dyDescent="0.35"/>
    <row r="217" ht="15.5" hidden="1" x14ac:dyDescent="0.35"/>
    <row r="218" ht="15.5" hidden="1" x14ac:dyDescent="0.35"/>
    <row r="219" ht="15.5" hidden="1" x14ac:dyDescent="0.35"/>
    <row r="220" ht="15.5" hidden="1" x14ac:dyDescent="0.35"/>
    <row r="221" ht="15.5" hidden="1" x14ac:dyDescent="0.35"/>
    <row r="222" ht="15.5" hidden="1" x14ac:dyDescent="0.35"/>
    <row r="223" ht="15.5" hidden="1" x14ac:dyDescent="0.35"/>
    <row r="224" ht="15.5" hidden="1" x14ac:dyDescent="0.35"/>
    <row r="225" spans="1:22" ht="15.5" hidden="1" x14ac:dyDescent="0.35"/>
    <row r="226" spans="1:22" ht="15.5" hidden="1" x14ac:dyDescent="0.35"/>
    <row r="227" spans="1:22" ht="15.5" hidden="1" x14ac:dyDescent="0.35"/>
    <row r="228" spans="1:22" ht="15.5" hidden="1" x14ac:dyDescent="0.35"/>
    <row r="229" spans="1:22" ht="15.5" hidden="1" x14ac:dyDescent="0.35"/>
    <row r="230" spans="1:22" ht="15.5" hidden="1" x14ac:dyDescent="0.35"/>
    <row r="231" spans="1:22" ht="15.5" hidden="1" x14ac:dyDescent="0.35"/>
    <row r="232" spans="1:22" ht="15.5" hidden="1" x14ac:dyDescent="0.35"/>
    <row r="233" spans="1:22" ht="15.5" hidden="1" x14ac:dyDescent="0.35"/>
    <row r="234" spans="1:22" ht="15.5" hidden="1" x14ac:dyDescent="0.35"/>
    <row r="235" spans="1:22" ht="15.5" hidden="1" x14ac:dyDescent="0.35"/>
    <row r="236" spans="1:22" ht="19" hidden="1" customHeight="1" x14ac:dyDescent="0.35"/>
    <row r="237" spans="1:22" ht="21" hidden="1" customHeight="1" x14ac:dyDescent="0.35"/>
    <row r="238" spans="1:22" s="50" customFormat="1" ht="15.5" hidden="1" x14ac:dyDescent="0.35">
      <c r="A238" s="726"/>
      <c r="B238" s="3"/>
      <c r="C238" s="5"/>
      <c r="D238" s="48"/>
      <c r="E238" s="3"/>
      <c r="F238" s="3"/>
      <c r="G238" s="3"/>
      <c r="H238" s="3"/>
      <c r="I238" s="3"/>
      <c r="J238" s="3"/>
      <c r="K238" s="13"/>
      <c r="L238" s="3"/>
      <c r="M238" s="3"/>
      <c r="P238" s="550"/>
      <c r="Q238" s="550"/>
      <c r="R238" s="585"/>
      <c r="S238" s="550"/>
      <c r="T238" s="550"/>
      <c r="U238" s="550"/>
      <c r="V238" s="550"/>
    </row>
    <row r="239" spans="1:22" s="50" customFormat="1" ht="15.5" hidden="1" x14ac:dyDescent="0.35">
      <c r="A239" s="726"/>
      <c r="B239" s="3"/>
      <c r="C239" s="5"/>
      <c r="D239" s="48"/>
      <c r="E239" s="3"/>
      <c r="F239" s="3"/>
      <c r="G239" s="3"/>
      <c r="H239" s="3"/>
      <c r="I239" s="3"/>
      <c r="J239" s="3"/>
      <c r="K239" s="13"/>
      <c r="L239" s="3"/>
      <c r="M239" s="3"/>
      <c r="P239" s="550"/>
      <c r="Q239" s="550"/>
      <c r="R239" s="585"/>
      <c r="S239" s="550"/>
      <c r="T239" s="550"/>
      <c r="U239" s="550"/>
      <c r="V239" s="550"/>
    </row>
    <row r="240" spans="1:22" s="50" customFormat="1" ht="15.5" hidden="1" x14ac:dyDescent="0.35">
      <c r="A240" s="726"/>
      <c r="B240" s="3"/>
      <c r="C240" s="5"/>
      <c r="D240" s="48"/>
      <c r="E240" s="3"/>
      <c r="F240" s="3"/>
      <c r="G240" s="3"/>
      <c r="H240" s="3"/>
      <c r="I240" s="3"/>
      <c r="J240" s="3"/>
      <c r="K240" s="13"/>
      <c r="L240" s="3"/>
      <c r="M240" s="3"/>
      <c r="P240" s="550"/>
      <c r="Q240" s="550"/>
      <c r="R240" s="585"/>
      <c r="S240" s="550"/>
      <c r="T240" s="550"/>
      <c r="U240" s="550"/>
      <c r="V240" s="550"/>
    </row>
    <row r="241" spans="1:22" s="50" customFormat="1" ht="15.5" hidden="1" x14ac:dyDescent="0.35">
      <c r="A241" s="726"/>
      <c r="B241" s="3"/>
      <c r="C241" s="5"/>
      <c r="D241" s="48"/>
      <c r="E241" s="3"/>
      <c r="F241" s="3"/>
      <c r="G241" s="3"/>
      <c r="H241" s="3"/>
      <c r="I241" s="3"/>
      <c r="J241" s="3"/>
      <c r="K241" s="13"/>
      <c r="L241" s="3"/>
      <c r="M241" s="3"/>
      <c r="P241" s="550"/>
      <c r="Q241" s="550"/>
      <c r="R241" s="585"/>
      <c r="S241" s="550"/>
      <c r="T241" s="550"/>
      <c r="U241" s="550"/>
      <c r="V241" s="550"/>
    </row>
    <row r="242" spans="1:22" s="50" customFormat="1" ht="15.5" hidden="1" x14ac:dyDescent="0.35">
      <c r="A242" s="726"/>
      <c r="B242" s="3"/>
      <c r="C242" s="5"/>
      <c r="D242" s="48"/>
      <c r="E242" s="3"/>
      <c r="F242" s="3"/>
      <c r="G242" s="3"/>
      <c r="H242" s="3"/>
      <c r="I242" s="3"/>
      <c r="J242" s="3"/>
      <c r="K242" s="13"/>
      <c r="L242" s="3"/>
      <c r="M242" s="3"/>
      <c r="P242" s="550"/>
      <c r="Q242" s="550"/>
      <c r="R242" s="585"/>
      <c r="S242" s="550"/>
      <c r="T242" s="550"/>
      <c r="U242" s="550"/>
      <c r="V242" s="550"/>
    </row>
    <row r="243" spans="1:22" s="50" customFormat="1" ht="15.5" hidden="1" x14ac:dyDescent="0.35">
      <c r="A243" s="726"/>
      <c r="B243" s="3"/>
      <c r="C243" s="5"/>
      <c r="D243" s="48"/>
      <c r="E243" s="3"/>
      <c r="F243" s="3"/>
      <c r="G243" s="3"/>
      <c r="H243" s="3"/>
      <c r="I243" s="3"/>
      <c r="J243" s="3"/>
      <c r="K243" s="13"/>
      <c r="L243" s="3"/>
      <c r="M243" s="3"/>
      <c r="P243" s="550"/>
      <c r="Q243" s="550"/>
      <c r="R243" s="585"/>
      <c r="S243" s="550"/>
      <c r="T243" s="550"/>
      <c r="U243" s="550"/>
      <c r="V243" s="550"/>
    </row>
    <row r="244" spans="1:22" s="50" customFormat="1" ht="15.5" hidden="1" x14ac:dyDescent="0.35">
      <c r="A244" s="726"/>
      <c r="B244" s="3"/>
      <c r="C244" s="5"/>
      <c r="D244" s="48"/>
      <c r="E244" s="3"/>
      <c r="F244" s="3"/>
      <c r="G244" s="3"/>
      <c r="H244" s="3"/>
      <c r="I244" s="3"/>
      <c r="J244" s="3"/>
      <c r="K244" s="13"/>
      <c r="L244" s="3"/>
      <c r="M244" s="3"/>
      <c r="P244" s="550"/>
      <c r="Q244" s="550"/>
      <c r="R244" s="585"/>
      <c r="S244" s="550"/>
      <c r="T244" s="550"/>
      <c r="U244" s="550"/>
      <c r="V244" s="550"/>
    </row>
    <row r="245" spans="1:22" s="50" customFormat="1" ht="15.5" hidden="1" x14ac:dyDescent="0.35">
      <c r="A245" s="726"/>
      <c r="B245" s="3"/>
      <c r="C245" s="5"/>
      <c r="D245" s="48"/>
      <c r="E245" s="3"/>
      <c r="F245" s="3"/>
      <c r="G245" s="3"/>
      <c r="H245" s="3"/>
      <c r="I245" s="3"/>
      <c r="J245" s="3"/>
      <c r="K245" s="13"/>
      <c r="L245" s="3"/>
      <c r="M245" s="3"/>
      <c r="P245" s="550"/>
      <c r="Q245" s="550"/>
      <c r="R245" s="585"/>
      <c r="S245" s="550"/>
      <c r="T245" s="550"/>
      <c r="U245" s="550"/>
      <c r="V245" s="550"/>
    </row>
    <row r="246" spans="1:22" s="50" customFormat="1" ht="15.5" hidden="1" x14ac:dyDescent="0.35">
      <c r="A246" s="726"/>
      <c r="B246" s="3"/>
      <c r="C246" s="5"/>
      <c r="D246" s="48"/>
      <c r="E246" s="3"/>
      <c r="F246" s="3"/>
      <c r="G246" s="3"/>
      <c r="H246" s="3"/>
      <c r="I246" s="3"/>
      <c r="J246" s="3"/>
      <c r="K246" s="13"/>
      <c r="L246" s="3"/>
      <c r="M246" s="3"/>
      <c r="P246" s="550"/>
      <c r="Q246" s="550"/>
      <c r="R246" s="585"/>
      <c r="S246" s="550"/>
      <c r="T246" s="550"/>
      <c r="U246" s="550"/>
      <c r="V246" s="550"/>
    </row>
    <row r="247" spans="1:22" s="50" customFormat="1" ht="15.5" hidden="1" x14ac:dyDescent="0.35">
      <c r="A247" s="726"/>
      <c r="B247" s="3"/>
      <c r="C247" s="5"/>
      <c r="D247" s="48"/>
      <c r="E247" s="3"/>
      <c r="F247" s="3"/>
      <c r="G247" s="3"/>
      <c r="H247" s="3"/>
      <c r="I247" s="3"/>
      <c r="J247" s="3"/>
      <c r="K247" s="13"/>
      <c r="L247" s="3"/>
      <c r="M247" s="3"/>
      <c r="P247" s="550"/>
      <c r="Q247" s="550"/>
      <c r="R247" s="585"/>
      <c r="S247" s="550"/>
      <c r="T247" s="550"/>
      <c r="U247" s="550"/>
      <c r="V247" s="550"/>
    </row>
    <row r="248" spans="1:22" s="50" customFormat="1" ht="15.5" hidden="1" x14ac:dyDescent="0.35">
      <c r="A248" s="726"/>
      <c r="B248" s="3"/>
      <c r="C248" s="5"/>
      <c r="D248" s="48"/>
      <c r="E248" s="3"/>
      <c r="F248" s="3"/>
      <c r="G248" s="3"/>
      <c r="H248" s="3"/>
      <c r="I248" s="3"/>
      <c r="J248" s="3"/>
      <c r="K248" s="13"/>
      <c r="L248" s="3"/>
      <c r="M248" s="3"/>
      <c r="P248" s="550"/>
      <c r="Q248" s="550"/>
      <c r="R248" s="585"/>
      <c r="S248" s="550"/>
      <c r="T248" s="550"/>
      <c r="U248" s="550"/>
      <c r="V248" s="550"/>
    </row>
    <row r="249" spans="1:22" s="50" customFormat="1" ht="15.5" hidden="1" x14ac:dyDescent="0.35">
      <c r="A249" s="726"/>
      <c r="B249" s="3"/>
      <c r="C249" s="5"/>
      <c r="D249" s="48"/>
      <c r="E249" s="3"/>
      <c r="F249" s="3"/>
      <c r="G249" s="3"/>
      <c r="H249" s="3"/>
      <c r="I249" s="3"/>
      <c r="J249" s="3"/>
      <c r="K249" s="13"/>
      <c r="L249" s="3"/>
      <c r="M249" s="3"/>
      <c r="P249" s="550"/>
      <c r="Q249" s="550"/>
      <c r="R249" s="585"/>
      <c r="S249" s="550"/>
      <c r="T249" s="550"/>
      <c r="U249" s="550"/>
      <c r="V249" s="550"/>
    </row>
    <row r="250" spans="1:22" s="50" customFormat="1" ht="15.5" hidden="1" x14ac:dyDescent="0.35">
      <c r="A250" s="726"/>
      <c r="B250" s="3"/>
      <c r="C250" s="5"/>
      <c r="D250" s="48"/>
      <c r="E250" s="3"/>
      <c r="F250" s="3"/>
      <c r="G250" s="3"/>
      <c r="H250" s="3"/>
      <c r="I250" s="3"/>
      <c r="J250" s="3"/>
      <c r="K250" s="13"/>
      <c r="L250" s="3"/>
      <c r="M250" s="3"/>
      <c r="P250" s="550"/>
      <c r="Q250" s="550"/>
      <c r="R250" s="585"/>
      <c r="S250" s="550"/>
      <c r="T250" s="550"/>
      <c r="U250" s="550"/>
      <c r="V250" s="550"/>
    </row>
    <row r="251" spans="1:22" s="50" customFormat="1" ht="15.5" hidden="1" x14ac:dyDescent="0.35">
      <c r="A251" s="726"/>
      <c r="B251" s="3"/>
      <c r="C251" s="5"/>
      <c r="D251" s="48"/>
      <c r="E251" s="3"/>
      <c r="F251" s="3"/>
      <c r="G251" s="3"/>
      <c r="H251" s="3"/>
      <c r="I251" s="2"/>
      <c r="J251" s="2"/>
      <c r="K251" s="11"/>
      <c r="L251" s="2"/>
      <c r="M251" s="2"/>
      <c r="P251" s="550"/>
      <c r="Q251" s="550"/>
      <c r="R251" s="585"/>
      <c r="S251" s="550"/>
      <c r="T251" s="550"/>
      <c r="U251" s="550"/>
      <c r="V251" s="550"/>
    </row>
    <row r="252" spans="1:22" s="50" customFormat="1" ht="15.5" hidden="1" x14ac:dyDescent="0.35">
      <c r="A252" s="528"/>
      <c r="B252" s="2"/>
      <c r="C252" s="4"/>
      <c r="D252" s="46"/>
      <c r="E252" s="2"/>
      <c r="F252" s="2"/>
      <c r="G252" s="2"/>
      <c r="H252" s="2"/>
      <c r="I252" s="2"/>
      <c r="J252" s="2"/>
      <c r="K252" s="11"/>
      <c r="L252" s="2"/>
      <c r="M252" s="2"/>
      <c r="P252" s="550"/>
      <c r="Q252" s="550"/>
      <c r="R252" s="585"/>
      <c r="S252" s="550"/>
      <c r="T252" s="550"/>
      <c r="U252" s="550"/>
      <c r="V252" s="550"/>
    </row>
    <row r="253" spans="1:22" s="50" customFormat="1" ht="15.5" hidden="1" x14ac:dyDescent="0.35">
      <c r="A253" s="528"/>
      <c r="B253" s="2"/>
      <c r="C253" s="4"/>
      <c r="D253" s="46"/>
      <c r="E253" s="2"/>
      <c r="F253" s="2"/>
      <c r="G253" s="2"/>
      <c r="H253" s="2"/>
      <c r="I253" s="2"/>
      <c r="J253" s="2"/>
      <c r="K253" s="11"/>
      <c r="L253" s="2"/>
      <c r="M253" s="2"/>
      <c r="P253" s="550"/>
      <c r="Q253" s="550"/>
      <c r="R253" s="585"/>
      <c r="S253" s="550"/>
      <c r="T253" s="550"/>
      <c r="U253" s="550"/>
      <c r="V253" s="550"/>
    </row>
    <row r="254" spans="1:22" s="50" customFormat="1" ht="15.5" hidden="1" x14ac:dyDescent="0.35">
      <c r="A254" s="528"/>
      <c r="B254" s="2"/>
      <c r="C254" s="4"/>
      <c r="D254" s="46"/>
      <c r="E254" s="2"/>
      <c r="F254" s="2"/>
      <c r="G254" s="2"/>
      <c r="H254" s="2"/>
      <c r="I254" s="2"/>
      <c r="J254" s="2"/>
      <c r="K254" s="11"/>
      <c r="L254" s="2"/>
      <c r="M254" s="2"/>
      <c r="P254" s="550"/>
      <c r="Q254" s="550"/>
      <c r="R254" s="585"/>
      <c r="S254" s="550"/>
      <c r="T254" s="550"/>
      <c r="U254" s="550"/>
      <c r="V254" s="550"/>
    </row>
    <row r="255" spans="1:22" s="50" customFormat="1" ht="15.5" hidden="1" x14ac:dyDescent="0.35">
      <c r="A255" s="528"/>
      <c r="B255" s="2"/>
      <c r="C255" s="4"/>
      <c r="D255" s="46"/>
      <c r="E255" s="2"/>
      <c r="F255" s="2"/>
      <c r="G255" s="2"/>
      <c r="H255" s="2"/>
      <c r="I255" s="2"/>
      <c r="J255" s="2"/>
      <c r="K255" s="11"/>
      <c r="L255" s="2"/>
      <c r="M255" s="2"/>
      <c r="P255" s="550"/>
      <c r="Q255" s="550"/>
      <c r="R255" s="585"/>
      <c r="S255" s="550"/>
      <c r="T255" s="550"/>
      <c r="U255" s="550"/>
      <c r="V255" s="550"/>
    </row>
    <row r="256" spans="1:22" s="50" customFormat="1" ht="15.5" hidden="1" x14ac:dyDescent="0.35">
      <c r="A256" s="528"/>
      <c r="B256" s="2"/>
      <c r="C256" s="4"/>
      <c r="D256" s="46"/>
      <c r="E256" s="2"/>
      <c r="F256" s="2"/>
      <c r="G256" s="2"/>
      <c r="H256" s="2"/>
      <c r="I256" s="2"/>
      <c r="J256" s="2"/>
      <c r="K256" s="11"/>
      <c r="L256" s="2"/>
      <c r="M256" s="2"/>
      <c r="P256" s="550"/>
      <c r="Q256" s="550"/>
      <c r="R256" s="585"/>
      <c r="S256" s="550"/>
      <c r="T256" s="550"/>
      <c r="U256" s="550"/>
      <c r="V256" s="550"/>
    </row>
    <row r="257" spans="1:22" s="50" customFormat="1" ht="15.5" hidden="1" x14ac:dyDescent="0.35">
      <c r="A257" s="528"/>
      <c r="B257" s="2"/>
      <c r="C257" s="4"/>
      <c r="D257" s="46"/>
      <c r="E257" s="2"/>
      <c r="F257" s="2"/>
      <c r="G257" s="2"/>
      <c r="H257" s="2"/>
      <c r="I257" s="2"/>
      <c r="J257" s="2"/>
      <c r="K257" s="11"/>
      <c r="L257" s="2"/>
      <c r="M257" s="2"/>
      <c r="P257" s="550"/>
      <c r="Q257" s="550"/>
      <c r="R257" s="585"/>
      <c r="S257" s="550"/>
      <c r="T257" s="550"/>
      <c r="U257" s="550"/>
      <c r="V257" s="550"/>
    </row>
    <row r="258" spans="1:22" s="50" customFormat="1" ht="15.5" hidden="1" x14ac:dyDescent="0.35">
      <c r="A258" s="528"/>
      <c r="B258" s="2"/>
      <c r="C258" s="4"/>
      <c r="D258" s="46"/>
      <c r="E258" s="2"/>
      <c r="F258" s="2"/>
      <c r="G258" s="2"/>
      <c r="H258" s="2"/>
      <c r="I258" s="2"/>
      <c r="J258" s="2"/>
      <c r="K258" s="11"/>
      <c r="L258" s="2"/>
      <c r="M258" s="2"/>
      <c r="P258" s="550"/>
      <c r="Q258" s="550"/>
      <c r="R258" s="585"/>
      <c r="S258" s="550"/>
      <c r="T258" s="550"/>
      <c r="U258" s="550"/>
      <c r="V258" s="550"/>
    </row>
    <row r="259" spans="1:22" s="50" customFormat="1" ht="15.5" hidden="1" x14ac:dyDescent="0.35">
      <c r="A259" s="528"/>
      <c r="B259" s="2"/>
      <c r="C259" s="4"/>
      <c r="D259" s="46"/>
      <c r="E259" s="2"/>
      <c r="F259" s="2"/>
      <c r="G259" s="2"/>
      <c r="H259" s="2"/>
      <c r="I259" s="2"/>
      <c r="J259" s="2"/>
      <c r="K259" s="11"/>
      <c r="L259" s="2"/>
      <c r="M259" s="2"/>
      <c r="P259" s="550"/>
      <c r="Q259" s="550"/>
      <c r="R259" s="585"/>
      <c r="S259" s="550"/>
      <c r="T259" s="550"/>
      <c r="U259" s="550"/>
      <c r="V259" s="550"/>
    </row>
    <row r="260" spans="1:22" s="50" customFormat="1" ht="15.5" hidden="1" x14ac:dyDescent="0.35">
      <c r="A260" s="528"/>
      <c r="B260" s="2"/>
      <c r="C260" s="4"/>
      <c r="D260" s="46"/>
      <c r="E260" s="2"/>
      <c r="F260" s="2"/>
      <c r="G260" s="2"/>
      <c r="H260" s="2"/>
      <c r="I260" s="2"/>
      <c r="J260" s="2"/>
      <c r="K260" s="11"/>
      <c r="L260" s="2"/>
      <c r="M260" s="2"/>
      <c r="P260" s="550"/>
      <c r="Q260" s="550"/>
      <c r="R260" s="585"/>
      <c r="S260" s="550"/>
      <c r="T260" s="550"/>
      <c r="U260" s="550"/>
      <c r="V260" s="550"/>
    </row>
    <row r="261" spans="1:22" s="50" customFormat="1" ht="15.5" hidden="1" x14ac:dyDescent="0.35">
      <c r="A261" s="528"/>
      <c r="B261" s="2"/>
      <c r="C261" s="4"/>
      <c r="D261" s="46"/>
      <c r="E261" s="2"/>
      <c r="F261" s="2"/>
      <c r="G261" s="2"/>
      <c r="H261" s="2"/>
      <c r="I261" s="2"/>
      <c r="J261" s="2"/>
      <c r="K261" s="11"/>
      <c r="L261" s="2"/>
      <c r="M261" s="2"/>
      <c r="P261" s="550"/>
      <c r="Q261" s="550"/>
      <c r="R261" s="585"/>
      <c r="S261" s="550"/>
      <c r="T261" s="550"/>
      <c r="U261" s="550"/>
      <c r="V261" s="550"/>
    </row>
    <row r="262" spans="1:22" s="50" customFormat="1" ht="15.5" hidden="1" x14ac:dyDescent="0.35">
      <c r="A262" s="528"/>
      <c r="B262" s="2"/>
      <c r="C262" s="4"/>
      <c r="D262" s="46"/>
      <c r="E262" s="2"/>
      <c r="F262" s="2"/>
      <c r="G262" s="2"/>
      <c r="H262" s="2"/>
      <c r="I262" s="2"/>
      <c r="J262" s="2"/>
      <c r="K262" s="11"/>
      <c r="L262" s="2"/>
      <c r="M262" s="2"/>
      <c r="P262" s="550"/>
      <c r="Q262" s="550"/>
      <c r="R262" s="585"/>
      <c r="S262" s="550"/>
      <c r="T262" s="550"/>
      <c r="U262" s="550"/>
      <c r="V262" s="550"/>
    </row>
    <row r="263" spans="1:22" s="50" customFormat="1" ht="15.5" hidden="1" x14ac:dyDescent="0.35">
      <c r="A263" s="528"/>
      <c r="B263" s="2"/>
      <c r="C263" s="4"/>
      <c r="D263" s="46"/>
      <c r="E263" s="2"/>
      <c r="F263" s="2"/>
      <c r="G263" s="2"/>
      <c r="H263" s="2"/>
      <c r="I263" s="2"/>
      <c r="J263" s="2"/>
      <c r="K263" s="11"/>
      <c r="L263" s="2"/>
      <c r="M263" s="2"/>
      <c r="P263" s="550"/>
      <c r="Q263" s="550"/>
      <c r="R263" s="585"/>
      <c r="S263" s="550"/>
      <c r="T263" s="550"/>
      <c r="U263" s="550"/>
      <c r="V263" s="550"/>
    </row>
    <row r="264" spans="1:22" s="50" customFormat="1" ht="15.5" hidden="1" x14ac:dyDescent="0.35">
      <c r="A264" s="528"/>
      <c r="B264" s="2"/>
      <c r="C264" s="4"/>
      <c r="D264" s="46"/>
      <c r="E264" s="2"/>
      <c r="F264" s="2"/>
      <c r="G264" s="2"/>
      <c r="H264" s="2"/>
      <c r="I264" s="2"/>
      <c r="J264" s="2"/>
      <c r="K264" s="11"/>
      <c r="L264" s="2"/>
      <c r="M264" s="2"/>
      <c r="P264" s="550"/>
      <c r="Q264" s="550"/>
      <c r="R264" s="585"/>
      <c r="S264" s="550"/>
      <c r="T264" s="550"/>
      <c r="U264" s="550"/>
      <c r="V264" s="550"/>
    </row>
    <row r="265" spans="1:22" s="50" customFormat="1" ht="15.5" hidden="1" x14ac:dyDescent="0.35">
      <c r="A265" s="528"/>
      <c r="B265" s="2"/>
      <c r="C265" s="4"/>
      <c r="D265" s="46"/>
      <c r="E265" s="2"/>
      <c r="F265" s="2"/>
      <c r="G265" s="2"/>
      <c r="H265" s="2"/>
      <c r="I265" s="2"/>
      <c r="J265" s="2"/>
      <c r="K265" s="11"/>
      <c r="L265" s="2"/>
      <c r="M265" s="2"/>
      <c r="P265" s="550"/>
      <c r="Q265" s="550"/>
      <c r="R265" s="585"/>
      <c r="S265" s="550"/>
      <c r="T265" s="550"/>
      <c r="U265" s="550"/>
      <c r="V265" s="550"/>
    </row>
    <row r="266" spans="1:22" s="50" customFormat="1" ht="15.5" hidden="1" x14ac:dyDescent="0.35">
      <c r="A266" s="528"/>
      <c r="B266" s="2"/>
      <c r="C266" s="4"/>
      <c r="D266" s="46"/>
      <c r="E266" s="2"/>
      <c r="F266" s="2"/>
      <c r="G266" s="2"/>
      <c r="H266" s="2"/>
      <c r="I266" s="2"/>
      <c r="J266" s="2"/>
      <c r="K266" s="11"/>
      <c r="L266" s="2"/>
      <c r="M266" s="2"/>
      <c r="P266" s="550"/>
      <c r="Q266" s="550"/>
      <c r="R266" s="585"/>
      <c r="S266" s="550"/>
      <c r="T266" s="550"/>
      <c r="U266" s="550"/>
      <c r="V266" s="550"/>
    </row>
    <row r="267" spans="1:22" s="50" customFormat="1" ht="15.5" hidden="1" x14ac:dyDescent="0.35">
      <c r="A267" s="528"/>
      <c r="B267" s="2"/>
      <c r="C267" s="4"/>
      <c r="D267" s="46"/>
      <c r="E267" s="2"/>
      <c r="F267" s="2"/>
      <c r="G267" s="2"/>
      <c r="H267" s="2"/>
      <c r="I267" s="2"/>
      <c r="J267" s="2"/>
      <c r="K267" s="11"/>
      <c r="L267" s="2"/>
      <c r="M267" s="2"/>
      <c r="P267" s="550"/>
      <c r="Q267" s="550"/>
      <c r="R267" s="585"/>
      <c r="S267" s="550"/>
      <c r="T267" s="550"/>
      <c r="U267" s="550"/>
      <c r="V267" s="550"/>
    </row>
    <row r="268" spans="1:22" s="50" customFormat="1" ht="15.5" hidden="1" x14ac:dyDescent="0.35">
      <c r="A268" s="528"/>
      <c r="B268" s="2"/>
      <c r="C268" s="4"/>
      <c r="D268" s="46"/>
      <c r="E268" s="2"/>
      <c r="F268" s="2"/>
      <c r="G268" s="2"/>
      <c r="H268" s="2"/>
      <c r="I268" s="2"/>
      <c r="J268" s="2"/>
      <c r="K268" s="11"/>
      <c r="L268" s="2"/>
      <c r="M268" s="2"/>
      <c r="P268" s="550"/>
      <c r="Q268" s="550"/>
      <c r="R268" s="585"/>
      <c r="S268" s="550"/>
      <c r="T268" s="550"/>
      <c r="U268" s="550"/>
      <c r="V268" s="550"/>
    </row>
    <row r="269" spans="1:22" s="50" customFormat="1" ht="15.5" hidden="1" x14ac:dyDescent="0.35">
      <c r="A269" s="528"/>
      <c r="B269" s="2"/>
      <c r="C269" s="4"/>
      <c r="D269" s="46"/>
      <c r="E269" s="2"/>
      <c r="F269" s="2"/>
      <c r="G269" s="2"/>
      <c r="H269" s="2"/>
      <c r="I269" s="2"/>
      <c r="J269" s="2"/>
      <c r="K269" s="11"/>
      <c r="L269" s="2"/>
      <c r="M269" s="2"/>
      <c r="P269" s="550"/>
      <c r="Q269" s="550"/>
      <c r="R269" s="585"/>
      <c r="S269" s="550"/>
      <c r="T269" s="550"/>
      <c r="U269" s="550"/>
      <c r="V269" s="550"/>
    </row>
    <row r="270" spans="1:22" s="50" customFormat="1" ht="15.5" hidden="1" x14ac:dyDescent="0.35">
      <c r="A270" s="528"/>
      <c r="B270" s="2"/>
      <c r="C270" s="4"/>
      <c r="D270" s="46"/>
      <c r="E270" s="2"/>
      <c r="F270" s="2"/>
      <c r="G270" s="2"/>
      <c r="H270" s="2"/>
      <c r="I270" s="2"/>
      <c r="J270" s="2"/>
      <c r="K270" s="11"/>
      <c r="L270" s="2"/>
      <c r="M270" s="2"/>
      <c r="P270" s="550"/>
      <c r="Q270" s="550"/>
      <c r="R270" s="585"/>
      <c r="S270" s="550"/>
      <c r="T270" s="550"/>
      <c r="U270" s="550"/>
      <c r="V270" s="550"/>
    </row>
    <row r="271" spans="1:22" s="50" customFormat="1" ht="15.5" hidden="1" x14ac:dyDescent="0.35">
      <c r="A271" s="528"/>
      <c r="B271" s="2"/>
      <c r="C271" s="4"/>
      <c r="D271" s="46"/>
      <c r="E271" s="2"/>
      <c r="F271" s="2"/>
      <c r="G271" s="2"/>
      <c r="H271" s="2"/>
      <c r="I271" s="2"/>
      <c r="J271" s="2"/>
      <c r="K271" s="11"/>
      <c r="L271" s="2"/>
      <c r="M271" s="2"/>
      <c r="P271" s="550"/>
      <c r="Q271" s="550"/>
      <c r="R271" s="585"/>
      <c r="S271" s="550"/>
      <c r="T271" s="550"/>
      <c r="U271" s="550"/>
      <c r="V271" s="550"/>
    </row>
    <row r="272" spans="1:22" s="50" customFormat="1" ht="15.5" hidden="1" x14ac:dyDescent="0.35">
      <c r="A272" s="528"/>
      <c r="B272" s="2"/>
      <c r="C272" s="4"/>
      <c r="D272" s="46"/>
      <c r="E272" s="2"/>
      <c r="F272" s="2"/>
      <c r="G272" s="2"/>
      <c r="H272" s="2"/>
      <c r="I272" s="2"/>
      <c r="J272" s="2"/>
      <c r="K272" s="11"/>
      <c r="L272" s="2"/>
      <c r="M272" s="2"/>
      <c r="P272" s="550"/>
      <c r="Q272" s="550"/>
      <c r="R272" s="585"/>
      <c r="S272" s="550"/>
      <c r="T272" s="550"/>
      <c r="U272" s="550"/>
      <c r="V272" s="550"/>
    </row>
    <row r="273" spans="1:22" s="50" customFormat="1" ht="15.5" hidden="1" x14ac:dyDescent="0.35">
      <c r="A273" s="528"/>
      <c r="B273" s="2"/>
      <c r="C273" s="4"/>
      <c r="D273" s="46"/>
      <c r="E273" s="2"/>
      <c r="F273" s="2"/>
      <c r="G273" s="2"/>
      <c r="H273" s="2"/>
      <c r="I273" s="2"/>
      <c r="J273" s="2"/>
      <c r="K273" s="11"/>
      <c r="L273" s="2"/>
      <c r="M273" s="2"/>
      <c r="P273" s="550"/>
      <c r="Q273" s="550"/>
      <c r="R273" s="585"/>
      <c r="S273" s="550"/>
      <c r="T273" s="550"/>
      <c r="U273" s="550"/>
      <c r="V273" s="550"/>
    </row>
    <row r="274" spans="1:22" s="50" customFormat="1" ht="15.5" hidden="1" x14ac:dyDescent="0.35">
      <c r="A274" s="528"/>
      <c r="B274" s="2"/>
      <c r="C274" s="4"/>
      <c r="D274" s="46"/>
      <c r="E274" s="2"/>
      <c r="F274" s="2"/>
      <c r="G274" s="2"/>
      <c r="H274" s="2"/>
      <c r="I274" s="2"/>
      <c r="J274" s="2"/>
      <c r="K274" s="11"/>
      <c r="L274" s="2"/>
      <c r="M274" s="2"/>
      <c r="P274" s="550"/>
      <c r="Q274" s="550"/>
      <c r="R274" s="585"/>
      <c r="S274" s="550"/>
      <c r="T274" s="550"/>
      <c r="U274" s="550"/>
      <c r="V274" s="550"/>
    </row>
    <row r="275" spans="1:22" s="50" customFormat="1" ht="15.5" hidden="1" x14ac:dyDescent="0.35">
      <c r="A275" s="528"/>
      <c r="B275" s="2"/>
      <c r="C275" s="4"/>
      <c r="D275" s="46"/>
      <c r="E275" s="2"/>
      <c r="F275" s="2"/>
      <c r="G275" s="2"/>
      <c r="H275" s="2"/>
      <c r="I275" s="2"/>
      <c r="J275" s="2"/>
      <c r="K275" s="11"/>
      <c r="L275" s="2"/>
      <c r="M275" s="2"/>
      <c r="P275" s="550"/>
      <c r="Q275" s="550"/>
      <c r="R275" s="585"/>
      <c r="S275" s="550"/>
      <c r="T275" s="550"/>
      <c r="U275" s="550"/>
      <c r="V275" s="550"/>
    </row>
    <row r="276" spans="1:22" s="50" customFormat="1" ht="15.5" hidden="1" x14ac:dyDescent="0.35">
      <c r="A276" s="528"/>
      <c r="B276" s="2"/>
      <c r="C276" s="4"/>
      <c r="D276" s="46"/>
      <c r="E276" s="2"/>
      <c r="F276" s="2"/>
      <c r="G276" s="2"/>
      <c r="H276" s="2"/>
      <c r="I276" s="2"/>
      <c r="J276" s="2"/>
      <c r="K276" s="11"/>
      <c r="L276" s="2"/>
      <c r="M276" s="2"/>
      <c r="P276" s="550"/>
      <c r="Q276" s="550"/>
      <c r="R276" s="585"/>
      <c r="S276" s="550"/>
      <c r="T276" s="550"/>
      <c r="U276" s="550"/>
      <c r="V276" s="550"/>
    </row>
    <row r="277" spans="1:22" s="50" customFormat="1" ht="15.5" hidden="1" x14ac:dyDescent="0.35">
      <c r="A277" s="528"/>
      <c r="B277" s="2"/>
      <c r="C277" s="4"/>
      <c r="D277" s="46"/>
      <c r="E277" s="2"/>
      <c r="F277" s="2"/>
      <c r="G277" s="2"/>
      <c r="H277" s="2"/>
      <c r="I277" s="2"/>
      <c r="J277" s="2"/>
      <c r="K277" s="11"/>
      <c r="L277" s="2"/>
      <c r="M277" s="2"/>
      <c r="P277" s="550"/>
      <c r="Q277" s="550"/>
      <c r="R277" s="585"/>
      <c r="S277" s="550"/>
      <c r="T277" s="550"/>
      <c r="U277" s="550"/>
      <c r="V277" s="550"/>
    </row>
    <row r="278" spans="1:22" s="50" customFormat="1" ht="15.5" hidden="1" x14ac:dyDescent="0.35">
      <c r="A278" s="528"/>
      <c r="B278" s="2"/>
      <c r="C278" s="4"/>
      <c r="D278" s="46"/>
      <c r="E278" s="2"/>
      <c r="F278" s="2"/>
      <c r="G278" s="2"/>
      <c r="H278" s="2"/>
      <c r="I278" s="2"/>
      <c r="J278" s="2"/>
      <c r="K278" s="11"/>
      <c r="L278" s="2"/>
      <c r="M278" s="2"/>
      <c r="P278" s="550"/>
      <c r="Q278" s="550"/>
      <c r="R278" s="585"/>
      <c r="S278" s="550"/>
      <c r="T278" s="550"/>
      <c r="U278" s="550"/>
      <c r="V278" s="550"/>
    </row>
    <row r="279" spans="1:22" s="50" customFormat="1" ht="15.5" hidden="1" x14ac:dyDescent="0.35">
      <c r="A279" s="528"/>
      <c r="B279" s="2"/>
      <c r="C279" s="4"/>
      <c r="D279" s="46"/>
      <c r="E279" s="2"/>
      <c r="F279" s="2"/>
      <c r="G279" s="2"/>
      <c r="H279" s="2"/>
      <c r="I279" s="2"/>
      <c r="J279" s="2"/>
      <c r="K279" s="11"/>
      <c r="L279" s="2"/>
      <c r="M279" s="2"/>
      <c r="P279" s="550"/>
      <c r="Q279" s="550"/>
      <c r="R279" s="585"/>
      <c r="S279" s="550"/>
      <c r="T279" s="550"/>
      <c r="U279" s="550"/>
      <c r="V279" s="550"/>
    </row>
    <row r="280" spans="1:22" s="50" customFormat="1" ht="15.5" hidden="1" x14ac:dyDescent="0.35">
      <c r="A280" s="528"/>
      <c r="B280" s="2"/>
      <c r="C280" s="4"/>
      <c r="D280" s="46"/>
      <c r="E280" s="2"/>
      <c r="F280" s="2"/>
      <c r="G280" s="2"/>
      <c r="H280" s="2"/>
      <c r="I280" s="2"/>
      <c r="J280" s="2"/>
      <c r="K280" s="11"/>
      <c r="L280" s="2"/>
      <c r="M280" s="2"/>
      <c r="P280" s="550"/>
      <c r="Q280" s="550"/>
      <c r="R280" s="585"/>
      <c r="S280" s="550"/>
      <c r="T280" s="550"/>
      <c r="U280" s="550"/>
      <c r="V280" s="550"/>
    </row>
    <row r="281" spans="1:22" s="50" customFormat="1" ht="15.5" hidden="1" x14ac:dyDescent="0.35">
      <c r="A281" s="528"/>
      <c r="B281" s="2"/>
      <c r="C281" s="4"/>
      <c r="D281" s="46"/>
      <c r="E281" s="2"/>
      <c r="F281" s="2"/>
      <c r="G281" s="2"/>
      <c r="H281" s="2"/>
      <c r="I281" s="2"/>
      <c r="J281" s="2"/>
      <c r="K281" s="11"/>
      <c r="L281" s="2"/>
      <c r="M281" s="2"/>
      <c r="P281" s="550"/>
      <c r="Q281" s="550"/>
      <c r="R281" s="585"/>
      <c r="S281" s="550"/>
      <c r="T281" s="550"/>
      <c r="U281" s="550"/>
      <c r="V281" s="550"/>
    </row>
    <row r="282" spans="1:22" s="50" customFormat="1" ht="15.5" hidden="1" x14ac:dyDescent="0.35">
      <c r="A282" s="528"/>
      <c r="B282" s="2"/>
      <c r="C282" s="4"/>
      <c r="D282" s="46"/>
      <c r="E282" s="2"/>
      <c r="F282" s="2"/>
      <c r="G282" s="2"/>
      <c r="H282" s="2"/>
      <c r="I282" s="2"/>
      <c r="J282" s="2"/>
      <c r="K282" s="11"/>
      <c r="L282" s="2"/>
      <c r="M282" s="2"/>
      <c r="P282" s="550"/>
      <c r="Q282" s="550"/>
      <c r="R282" s="585"/>
      <c r="S282" s="550"/>
      <c r="T282" s="550"/>
      <c r="U282" s="550"/>
      <c r="V282" s="550"/>
    </row>
    <row r="283" spans="1:22" s="3" customFormat="1" ht="15.5" hidden="1" x14ac:dyDescent="0.35">
      <c r="A283" s="528"/>
      <c r="B283" s="2"/>
      <c r="C283" s="4"/>
      <c r="D283" s="46"/>
      <c r="E283" s="2"/>
      <c r="F283" s="2"/>
      <c r="G283" s="2"/>
      <c r="H283" s="2"/>
      <c r="I283" s="2"/>
      <c r="J283" s="2"/>
      <c r="K283" s="11"/>
      <c r="L283" s="2"/>
      <c r="M283" s="2"/>
      <c r="N283" s="50"/>
      <c r="O283" s="50"/>
      <c r="P283" s="550"/>
      <c r="Q283" s="550"/>
      <c r="R283" s="585"/>
      <c r="S283" s="550"/>
      <c r="T283" s="550"/>
      <c r="U283" s="550"/>
      <c r="V283" s="550"/>
    </row>
    <row r="284" spans="1:22" s="3" customFormat="1" ht="15.5" hidden="1" x14ac:dyDescent="0.35">
      <c r="A284" s="528"/>
      <c r="B284" s="2"/>
      <c r="C284" s="4"/>
      <c r="D284" s="46"/>
      <c r="E284" s="2"/>
      <c r="F284" s="2"/>
      <c r="G284" s="2"/>
      <c r="H284" s="2"/>
      <c r="I284" s="2"/>
      <c r="J284" s="2"/>
      <c r="K284" s="11"/>
      <c r="L284" s="2"/>
      <c r="M284" s="2"/>
      <c r="N284" s="50"/>
      <c r="O284" s="50"/>
      <c r="P284" s="550"/>
      <c r="Q284" s="550"/>
      <c r="R284" s="585"/>
      <c r="S284" s="550"/>
      <c r="T284" s="550"/>
      <c r="U284" s="550"/>
      <c r="V284" s="550"/>
    </row>
    <row r="285" spans="1:22" s="3" customFormat="1" ht="15.5" hidden="1" x14ac:dyDescent="0.35">
      <c r="A285" s="528"/>
      <c r="B285" s="2"/>
      <c r="C285" s="4"/>
      <c r="D285" s="46"/>
      <c r="E285" s="2"/>
      <c r="F285" s="2"/>
      <c r="G285" s="2"/>
      <c r="H285" s="2"/>
      <c r="I285" s="2"/>
      <c r="J285" s="2"/>
      <c r="K285" s="11"/>
      <c r="L285" s="2"/>
      <c r="M285" s="2"/>
      <c r="N285" s="50"/>
      <c r="O285" s="50"/>
      <c r="P285" s="550"/>
      <c r="Q285" s="550"/>
      <c r="R285" s="585"/>
      <c r="S285" s="550"/>
      <c r="T285" s="550"/>
      <c r="U285" s="550"/>
      <c r="V285" s="550"/>
    </row>
    <row r="286" spans="1:22" s="3" customFormat="1" ht="15.5" hidden="1" x14ac:dyDescent="0.35">
      <c r="A286" s="528"/>
      <c r="B286" s="2"/>
      <c r="C286" s="4"/>
      <c r="D286" s="46"/>
      <c r="E286" s="2"/>
      <c r="F286" s="2"/>
      <c r="G286" s="2"/>
      <c r="H286" s="2"/>
      <c r="I286" s="2"/>
      <c r="J286" s="2"/>
      <c r="K286" s="11"/>
      <c r="L286" s="2"/>
      <c r="M286" s="2"/>
      <c r="N286" s="50"/>
      <c r="O286" s="50"/>
      <c r="P286" s="550"/>
      <c r="Q286" s="550"/>
      <c r="R286" s="585"/>
      <c r="S286" s="550"/>
      <c r="T286" s="550"/>
      <c r="U286" s="550"/>
      <c r="V286" s="550"/>
    </row>
    <row r="287" spans="1:22" s="3" customFormat="1" ht="15.5" hidden="1" x14ac:dyDescent="0.35">
      <c r="A287" s="528"/>
      <c r="B287" s="2"/>
      <c r="C287" s="4"/>
      <c r="D287" s="46"/>
      <c r="E287" s="2"/>
      <c r="F287" s="2"/>
      <c r="G287" s="2"/>
      <c r="H287" s="2"/>
      <c r="I287" s="2"/>
      <c r="J287" s="2"/>
      <c r="K287" s="11"/>
      <c r="L287" s="2"/>
      <c r="M287" s="2"/>
      <c r="N287" s="50"/>
      <c r="O287" s="50"/>
      <c r="P287" s="550"/>
      <c r="Q287" s="550"/>
      <c r="R287" s="585"/>
      <c r="S287" s="550"/>
      <c r="T287" s="550"/>
      <c r="U287" s="550"/>
      <c r="V287" s="550"/>
    </row>
    <row r="288" spans="1:22" s="3" customFormat="1" ht="15.5" hidden="1" x14ac:dyDescent="0.35">
      <c r="A288" s="528"/>
      <c r="B288" s="2"/>
      <c r="C288" s="4"/>
      <c r="D288" s="46"/>
      <c r="E288" s="2"/>
      <c r="F288" s="2"/>
      <c r="G288" s="2"/>
      <c r="H288" s="2"/>
      <c r="I288" s="2"/>
      <c r="J288" s="2"/>
      <c r="K288" s="11"/>
      <c r="L288" s="2"/>
      <c r="M288" s="2"/>
      <c r="N288" s="50"/>
      <c r="O288" s="50"/>
      <c r="P288" s="550"/>
      <c r="Q288" s="550"/>
      <c r="R288" s="585"/>
      <c r="S288" s="550"/>
      <c r="T288" s="550"/>
      <c r="U288" s="550"/>
      <c r="V288" s="550"/>
    </row>
    <row r="289" spans="1:13" ht="16" hidden="1" customHeight="1" x14ac:dyDescent="0.35">
      <c r="A289" s="528"/>
      <c r="B289" s="2"/>
      <c r="C289" s="4"/>
      <c r="D289" s="46"/>
      <c r="E289" s="2"/>
      <c r="F289" s="2"/>
      <c r="G289" s="2"/>
      <c r="H289" s="2"/>
      <c r="I289" s="2"/>
      <c r="J289" s="2"/>
      <c r="K289" s="11"/>
      <c r="L289" s="2"/>
      <c r="M289" s="2"/>
    </row>
    <row r="290" spans="1:13" ht="16" hidden="1" customHeight="1" x14ac:dyDescent="0.35">
      <c r="A290" s="528"/>
      <c r="B290" s="2"/>
      <c r="C290" s="4"/>
      <c r="D290" s="46"/>
      <c r="E290" s="2"/>
      <c r="F290" s="2"/>
      <c r="G290" s="2"/>
      <c r="H290" s="2"/>
      <c r="I290" s="2"/>
      <c r="J290" s="2"/>
      <c r="K290" s="11"/>
      <c r="L290" s="2"/>
      <c r="M290" s="2"/>
    </row>
    <row r="291" spans="1:13" ht="16" hidden="1" customHeight="1" x14ac:dyDescent="0.35">
      <c r="A291" s="528"/>
      <c r="B291" s="2"/>
      <c r="C291" s="4"/>
      <c r="D291" s="46"/>
      <c r="E291" s="2"/>
      <c r="F291" s="2"/>
      <c r="G291" s="2"/>
      <c r="H291" s="2"/>
      <c r="I291" s="2"/>
      <c r="J291" s="2"/>
      <c r="K291" s="11"/>
      <c r="L291" s="2"/>
      <c r="M291" s="2"/>
    </row>
    <row r="292" spans="1:13" ht="16" hidden="1" customHeight="1" x14ac:dyDescent="0.35">
      <c r="A292" s="528"/>
      <c r="B292" s="2"/>
      <c r="C292" s="4"/>
      <c r="D292" s="46"/>
      <c r="E292" s="2"/>
      <c r="F292" s="2"/>
      <c r="G292" s="2"/>
      <c r="H292" s="2"/>
    </row>
    <row r="293" spans="1:13" ht="16" hidden="1" customHeight="1" x14ac:dyDescent="0.35"/>
    <row r="294" spans="1:13" ht="16" hidden="1" customHeight="1" x14ac:dyDescent="0.35"/>
    <row r="295" spans="1:13" ht="16" hidden="1" customHeight="1" x14ac:dyDescent="0.35"/>
    <row r="296" spans="1:13" ht="16" hidden="1" customHeight="1" x14ac:dyDescent="0.35"/>
    <row r="297" spans="1:13" ht="16" hidden="1" customHeight="1" x14ac:dyDescent="0.35"/>
    <row r="298" spans="1:13" ht="16" hidden="1" customHeight="1" x14ac:dyDescent="0.35"/>
    <row r="299" spans="1:13" ht="16" hidden="1" customHeight="1" x14ac:dyDescent="0.35"/>
    <row r="300" spans="1:13" ht="16" hidden="1" customHeight="1" x14ac:dyDescent="0.35"/>
    <row r="301" spans="1:13" ht="16" hidden="1" customHeight="1" x14ac:dyDescent="0.35"/>
    <row r="302" spans="1:13" ht="16" hidden="1" customHeight="1" x14ac:dyDescent="0.35"/>
    <row r="303" spans="1:13" ht="16" hidden="1" customHeight="1" x14ac:dyDescent="0.35"/>
    <row r="304" spans="1:13" ht="16" hidden="1" customHeight="1" x14ac:dyDescent="0.35"/>
    <row r="305" ht="16" hidden="1" customHeight="1" x14ac:dyDescent="0.35"/>
    <row r="306" ht="16" hidden="1" customHeight="1" x14ac:dyDescent="0.35"/>
    <row r="307" ht="16" hidden="1" customHeight="1" x14ac:dyDescent="0.35"/>
    <row r="308" ht="16" hidden="1" customHeight="1" x14ac:dyDescent="0.35"/>
    <row r="309" ht="16" hidden="1" customHeight="1" x14ac:dyDescent="0.35"/>
    <row r="310" ht="16" hidden="1" customHeight="1" x14ac:dyDescent="0.35"/>
    <row r="311" ht="16" hidden="1" customHeight="1" x14ac:dyDescent="0.35"/>
    <row r="312" ht="16" hidden="1" customHeight="1" x14ac:dyDescent="0.35"/>
  </sheetData>
  <sheetProtection algorithmName="SHA-512" hashValue="W8Ovs6YB9/GyP1dUd+hSpyYkybmZTq3OraG1CJRAHv4C9XWNsY24EALS0yORu1+iysvI5vqg2ybWsewn79Hybw==" saltValue="jA/0u9FTHvbkz2sGpJPxnA==" spinCount="100000" sheet="1" objects="1" scenarios="1"/>
  <mergeCells count="16">
    <mergeCell ref="C126:C127"/>
    <mergeCell ref="I179:L179"/>
    <mergeCell ref="C13:G13"/>
    <mergeCell ref="F19:L19"/>
    <mergeCell ref="C23:D51"/>
    <mergeCell ref="C60:D68"/>
    <mergeCell ref="C75:D83"/>
    <mergeCell ref="C88:C90"/>
    <mergeCell ref="C175:C176"/>
    <mergeCell ref="C169:C170"/>
    <mergeCell ref="C94:D98"/>
    <mergeCell ref="C102:D122"/>
    <mergeCell ref="C144:C147"/>
    <mergeCell ref="C152:C153"/>
    <mergeCell ref="C163:C164"/>
    <mergeCell ref="C132:D136"/>
  </mergeCells>
  <dataValidations count="1">
    <dataValidation type="decimal" allowBlank="1" showInputMessage="1" showErrorMessage="1" sqref="L143:M143 L151:M151 I151:J151 L163:M163 I163:J163 L169:M169 I169:J169 L157:M157 L58:M66 L73:M81 I58:J66 I157:J157 I73:J81 L88:M96 I88:J96 J120 L25:M25 I47:J47 J31 I25:J25 I35:J35 L41:M41 I41:J41 M31 L35:M35 L23:M23 I23:J23 L29:M29 I29:J29 M37 J37 J43 M43 M49 J49 L47:M47 M104 J104 M108 J108 M112 J112 M116 J116 M120 L141:M141 I141:J141 I143:J143 L175:M175 I175:J175 L126:M134 I126:J134" xr:uid="{F1173497-609B-F94C-AF67-7AD24DC14737}">
      <formula1>0</formula1>
      <formula2>1000000000000000</formula2>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A45547-B97A-4904-B68E-C493211E0DD9}">
          <x14:formula1>
            <xm:f>'Drop-downs'!$AX$4:$AX$183</xm:f>
          </x14:formula1>
          <xm:sqref>I17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0EE6A-4189-DD4A-A9F4-10E349E420AD}">
  <sheetPr codeName="Foglio9">
    <tabColor rgb="FFF8CBAD"/>
  </sheetPr>
  <dimension ref="A1:P74"/>
  <sheetViews>
    <sheetView zoomScale="90" zoomScaleNormal="90" workbookViewId="0">
      <selection activeCell="G94" sqref="G94:K94"/>
    </sheetView>
  </sheetViews>
  <sheetFormatPr defaultColWidth="0" defaultRowHeight="15.5" zeroHeight="1" x14ac:dyDescent="0.35"/>
  <cols>
    <col min="1" max="1" width="14" style="516" customWidth="1"/>
    <col min="2" max="2" width="10.5" customWidth="1"/>
    <col min="3" max="3" width="13.33203125" customWidth="1"/>
    <col min="4" max="4" width="13.33203125" style="516" customWidth="1"/>
    <col min="5" max="5" width="5" customWidth="1"/>
    <col min="6" max="6" width="10.5" style="565" customWidth="1"/>
    <col min="7" max="7" width="30.5" customWidth="1"/>
    <col min="8" max="8" width="4.83203125" customWidth="1"/>
    <col min="9" max="9" width="8.33203125" customWidth="1"/>
    <col min="10" max="10" width="7" customWidth="1"/>
    <col min="11" max="11" width="5.83203125" customWidth="1"/>
    <col min="12" max="12" width="10.5" customWidth="1"/>
    <col min="13" max="16" width="0" hidden="1" customWidth="1"/>
    <col min="17" max="16384" width="10.5" hidden="1"/>
  </cols>
  <sheetData>
    <row r="1" spans="1:16" ht="11.25" customHeight="1" x14ac:dyDescent="0.35">
      <c r="A1" s="665"/>
      <c r="B1" s="787"/>
      <c r="C1" s="664"/>
      <c r="D1" s="665"/>
      <c r="E1" s="664"/>
      <c r="F1" s="666"/>
      <c r="G1" s="664"/>
      <c r="H1" s="664"/>
      <c r="I1" s="664"/>
      <c r="J1" s="664"/>
      <c r="K1" s="664"/>
      <c r="L1" s="664"/>
    </row>
    <row r="2" spans="1:16" ht="18" customHeight="1" x14ac:dyDescent="0.4">
      <c r="A2" s="665"/>
      <c r="B2" s="787"/>
      <c r="C2" s="673" t="s">
        <v>717</v>
      </c>
      <c r="D2" s="664"/>
      <c r="E2" s="666"/>
      <c r="F2" s="664"/>
      <c r="G2" s="664"/>
      <c r="H2" s="664"/>
      <c r="I2" s="664"/>
      <c r="J2" s="664"/>
      <c r="K2" s="787"/>
      <c r="L2" s="664"/>
    </row>
    <row r="3" spans="1:16" ht="63" customHeight="1" x14ac:dyDescent="0.35">
      <c r="A3" s="665"/>
      <c r="B3" s="787"/>
      <c r="C3" s="970" t="s">
        <v>718</v>
      </c>
      <c r="D3" s="970"/>
      <c r="E3" s="970"/>
      <c r="F3" s="970"/>
      <c r="G3" s="970"/>
      <c r="H3" s="970"/>
      <c r="I3" s="970"/>
      <c r="J3" s="970"/>
      <c r="K3" s="970"/>
      <c r="L3" s="664"/>
    </row>
    <row r="4" spans="1:16" ht="15.75" customHeight="1" x14ac:dyDescent="0.35">
      <c r="A4" s="665"/>
      <c r="B4" s="787"/>
      <c r="C4" s="664"/>
      <c r="D4" s="665"/>
      <c r="E4" s="664"/>
      <c r="F4" s="666"/>
      <c r="G4" s="664"/>
      <c r="H4" s="664"/>
      <c r="I4" s="664"/>
      <c r="J4" s="664"/>
      <c r="K4" s="664"/>
      <c r="L4" s="664"/>
    </row>
    <row r="5" spans="1:16" ht="6.75" customHeight="1" x14ac:dyDescent="0.35">
      <c r="A5" s="669"/>
      <c r="B5" s="668"/>
      <c r="C5" s="667"/>
      <c r="D5" s="669"/>
      <c r="E5" s="667"/>
      <c r="F5" s="670"/>
      <c r="G5" s="667"/>
      <c r="H5" s="667"/>
      <c r="I5" s="667"/>
      <c r="J5" s="671"/>
      <c r="K5" s="672"/>
      <c r="L5" s="667"/>
    </row>
    <row r="6" spans="1:16" ht="7.5" customHeight="1" x14ac:dyDescent="0.35">
      <c r="A6" s="720"/>
      <c r="B6" s="37"/>
      <c r="C6" s="47"/>
      <c r="D6" s="527"/>
      <c r="E6" s="4"/>
      <c r="F6" s="640"/>
      <c r="G6" s="2"/>
      <c r="H6" s="2"/>
      <c r="I6" s="4"/>
      <c r="J6" s="4"/>
      <c r="K6" s="12"/>
      <c r="L6" s="50"/>
    </row>
    <row r="7" spans="1:16" ht="19.5" customHeight="1" x14ac:dyDescent="0.35">
      <c r="A7" s="528"/>
      <c r="B7" s="375" t="str">
        <f>IF(AND(I19&gt;0,OR(I19&gt;100,I19&lt;100)),"Sum of percentages must be 100%","")</f>
        <v/>
      </c>
      <c r="C7" s="46"/>
      <c r="D7" s="528"/>
      <c r="E7" s="639"/>
      <c r="F7" s="641"/>
      <c r="G7" s="639"/>
      <c r="H7" s="639"/>
      <c r="I7" s="693" t="str">
        <f>IF(SUM(I8:I18)=0," ",IF(SUM(I8:I18)=100, "Total is 100%", "Total must be 100%"))</f>
        <v xml:space="preserve"> </v>
      </c>
      <c r="J7" s="50"/>
      <c r="K7" s="50"/>
      <c r="L7" s="50"/>
    </row>
    <row r="8" spans="1:16" ht="16" customHeight="1" x14ac:dyDescent="0.35">
      <c r="A8" s="724" t="s">
        <v>38</v>
      </c>
      <c r="B8" s="35" t="s">
        <v>719</v>
      </c>
      <c r="C8" s="46"/>
      <c r="D8" s="529" t="s">
        <v>720</v>
      </c>
      <c r="E8" s="639"/>
      <c r="F8" s="968">
        <f>'IU 1'!$F$27</f>
        <v>0</v>
      </c>
      <c r="G8" s="968"/>
      <c r="H8" s="861"/>
      <c r="I8" s="358"/>
      <c r="J8" s="59" t="s">
        <v>721</v>
      </c>
      <c r="K8" s="444">
        <f>'Costs (Tier 2)'!$I$17</f>
        <v>0</v>
      </c>
      <c r="L8" s="445">
        <f>B$18*I8/100</f>
        <v>0</v>
      </c>
      <c r="O8" s="968"/>
      <c r="P8" s="968"/>
    </row>
    <row r="9" spans="1:16" ht="8.25" customHeight="1" x14ac:dyDescent="0.35">
      <c r="A9" s="528"/>
      <c r="B9" s="4"/>
      <c r="C9" s="46"/>
      <c r="D9" s="528"/>
      <c r="E9" s="639"/>
      <c r="F9" s="642"/>
      <c r="G9" s="36"/>
      <c r="H9" s="36"/>
      <c r="I9" s="57"/>
      <c r="J9" s="50"/>
      <c r="K9" s="446"/>
      <c r="L9" s="447"/>
      <c r="O9" s="642"/>
      <c r="P9" s="36"/>
    </row>
    <row r="10" spans="1:16" ht="16" customHeight="1" x14ac:dyDescent="0.35">
      <c r="A10" s="528"/>
      <c r="B10" s="961" t="s">
        <v>722</v>
      </c>
      <c r="C10" s="961"/>
      <c r="D10" s="529" t="s">
        <v>723</v>
      </c>
      <c r="E10" s="639"/>
      <c r="F10" s="969">
        <f>'IU 1'!$F$29</f>
        <v>0</v>
      </c>
      <c r="G10" s="969"/>
      <c r="H10" s="861"/>
      <c r="I10" s="358"/>
      <c r="J10" s="59" t="s">
        <v>721</v>
      </c>
      <c r="K10" s="444">
        <f>'Costs (Tier 2)'!$I$17</f>
        <v>0</v>
      </c>
      <c r="L10" s="445">
        <f>B$18*I10/100</f>
        <v>0</v>
      </c>
      <c r="O10" s="969"/>
      <c r="P10" s="969"/>
    </row>
    <row r="11" spans="1:16" ht="8.25" customHeight="1" x14ac:dyDescent="0.35">
      <c r="A11" s="528"/>
      <c r="B11" s="961"/>
      <c r="C11" s="961"/>
      <c r="D11" s="528"/>
      <c r="E11" s="639"/>
      <c r="F11" s="642"/>
      <c r="G11" s="36"/>
      <c r="H11" s="36"/>
      <c r="I11" s="57"/>
      <c r="J11" s="50"/>
      <c r="K11" s="446"/>
      <c r="L11" s="447"/>
      <c r="O11" s="642"/>
      <c r="P11" s="36"/>
    </row>
    <row r="12" spans="1:16" ht="16" customHeight="1" x14ac:dyDescent="0.35">
      <c r="A12" s="528"/>
      <c r="B12" s="961"/>
      <c r="C12" s="961"/>
      <c r="D12" s="529" t="s">
        <v>724</v>
      </c>
      <c r="E12" s="639"/>
      <c r="F12" s="968">
        <f>'IU 1'!$F$31</f>
        <v>0</v>
      </c>
      <c r="G12" s="968"/>
      <c r="H12" s="861"/>
      <c r="I12" s="358"/>
      <c r="J12" s="59" t="s">
        <v>721</v>
      </c>
      <c r="K12" s="444">
        <f>'Costs (Tier 2)'!$I$17</f>
        <v>0</v>
      </c>
      <c r="L12" s="445">
        <f>B$18*I12/100</f>
        <v>0</v>
      </c>
      <c r="O12" s="968"/>
      <c r="P12" s="968"/>
    </row>
    <row r="13" spans="1:16" ht="8.25" customHeight="1" x14ac:dyDescent="0.35">
      <c r="A13" s="528"/>
      <c r="B13" s="961"/>
      <c r="C13" s="961"/>
      <c r="D13" s="528"/>
      <c r="E13" s="639"/>
      <c r="F13" s="642"/>
      <c r="G13" s="36"/>
      <c r="H13" s="36"/>
      <c r="I13" s="57"/>
      <c r="J13" s="50"/>
      <c r="K13" s="446"/>
      <c r="L13" s="447"/>
      <c r="O13" s="642"/>
      <c r="P13" s="36"/>
    </row>
    <row r="14" spans="1:16" ht="16" customHeight="1" x14ac:dyDescent="0.35">
      <c r="A14" s="528"/>
      <c r="B14" s="961"/>
      <c r="C14" s="961"/>
      <c r="D14" s="529" t="s">
        <v>725</v>
      </c>
      <c r="E14" s="36"/>
      <c r="F14" s="968">
        <f>'IU 1'!$F$33</f>
        <v>0</v>
      </c>
      <c r="G14" s="968"/>
      <c r="H14" s="861"/>
      <c r="I14" s="358"/>
      <c r="J14" s="60" t="s">
        <v>721</v>
      </c>
      <c r="K14" s="444">
        <f>'Costs (Tier 2)'!$I$17</f>
        <v>0</v>
      </c>
      <c r="L14" s="445">
        <f>B$18*I14/100</f>
        <v>0</v>
      </c>
      <c r="O14" s="968"/>
      <c r="P14" s="968"/>
    </row>
    <row r="15" spans="1:16" ht="8.25" customHeight="1" x14ac:dyDescent="0.35">
      <c r="A15" s="528"/>
      <c r="B15" s="961"/>
      <c r="C15" s="961"/>
      <c r="D15" s="528"/>
      <c r="E15" s="36"/>
      <c r="F15" s="642"/>
      <c r="G15" s="36"/>
      <c r="H15" s="36"/>
      <c r="I15" s="58"/>
      <c r="J15" s="2"/>
      <c r="K15" s="446"/>
      <c r="L15" s="447"/>
      <c r="O15" s="642"/>
      <c r="P15" s="36"/>
    </row>
    <row r="16" spans="1:16" ht="16" customHeight="1" x14ac:dyDescent="0.35">
      <c r="A16" s="528"/>
      <c r="B16" s="493" t="s">
        <v>726</v>
      </c>
      <c r="C16" s="61"/>
      <c r="D16" s="529" t="s">
        <v>727</v>
      </c>
      <c r="E16" s="36"/>
      <c r="F16" s="968">
        <f>'IU 1'!$F$35</f>
        <v>0</v>
      </c>
      <c r="G16" s="968"/>
      <c r="H16" s="861"/>
      <c r="I16" s="358"/>
      <c r="J16" s="60" t="s">
        <v>721</v>
      </c>
      <c r="K16" s="444">
        <f>'Costs (Tier 2)'!$I$17</f>
        <v>0</v>
      </c>
      <c r="L16" s="445">
        <f>B$18*I16/100</f>
        <v>0</v>
      </c>
      <c r="O16" s="968"/>
      <c r="P16" s="968"/>
    </row>
    <row r="17" spans="1:16" ht="8.25" customHeight="1" x14ac:dyDescent="0.35">
      <c r="A17" s="528"/>
      <c r="B17" s="4"/>
      <c r="C17" s="46"/>
      <c r="D17" s="528"/>
      <c r="E17" s="36"/>
      <c r="F17" s="642"/>
      <c r="G17" s="36"/>
      <c r="H17" s="36"/>
      <c r="I17" s="58"/>
      <c r="J17" s="2"/>
      <c r="K17" s="446"/>
      <c r="L17" s="446"/>
      <c r="O17" s="642"/>
      <c r="P17" s="36"/>
    </row>
    <row r="18" spans="1:16" ht="16" customHeight="1" x14ac:dyDescent="0.35">
      <c r="A18" s="528"/>
      <c r="B18" s="62">
        <f>IF(General!F134="Tier 1",'Export - Costs'!B2,(IF(General!F134="Tier 2",'Export - Costs'!I2,0)))</f>
        <v>0</v>
      </c>
      <c r="C18" s="71" t="str">
        <f>IF(B18&gt;0,'Costs (Tier 2)'!$I$17,"")</f>
        <v/>
      </c>
      <c r="D18" s="529" t="s">
        <v>728</v>
      </c>
      <c r="E18" s="36"/>
      <c r="F18" s="968">
        <f>'IU 1'!$F$37</f>
        <v>0</v>
      </c>
      <c r="G18" s="968"/>
      <c r="H18" s="861"/>
      <c r="I18" s="358"/>
      <c r="J18" s="60" t="s">
        <v>721</v>
      </c>
      <c r="K18" s="444">
        <f>'Costs (Tier 2)'!$I$17</f>
        <v>0</v>
      </c>
      <c r="L18" s="445">
        <f>B$18*I18/100</f>
        <v>0</v>
      </c>
      <c r="O18" s="968"/>
      <c r="P18" s="968"/>
    </row>
    <row r="19" spans="1:16" x14ac:dyDescent="0.35">
      <c r="A19" s="528"/>
      <c r="B19" s="4"/>
      <c r="C19" s="46"/>
      <c r="D19" s="528"/>
      <c r="E19" s="36"/>
      <c r="F19" s="642"/>
      <c r="G19" s="36"/>
      <c r="H19" s="36"/>
      <c r="I19" s="374"/>
      <c r="J19" s="2"/>
      <c r="K19" s="446"/>
      <c r="L19" s="446"/>
    </row>
    <row r="20" spans="1:16" x14ac:dyDescent="0.35">
      <c r="A20" s="528"/>
      <c r="B20" s="375" t="str">
        <f>IF(AND(I32&gt;0,OR(I32&gt;100,I32&lt;100)),"Sum of percentages must be 100%","")</f>
        <v/>
      </c>
      <c r="C20" s="46"/>
      <c r="D20" s="528"/>
      <c r="E20" s="36"/>
      <c r="F20" s="642"/>
      <c r="G20" s="36"/>
      <c r="H20" s="36"/>
      <c r="I20" s="693" t="str">
        <f>IF(SUM(I21:I31)=0," ",IF(SUM(I21:I31)=100, "Total is 100%", "Total must be 100%"))</f>
        <v xml:space="preserve"> </v>
      </c>
      <c r="J20" s="2"/>
      <c r="K20" s="446"/>
      <c r="L20" s="446"/>
    </row>
    <row r="21" spans="1:16" x14ac:dyDescent="0.35">
      <c r="A21" s="528"/>
      <c r="B21" s="35" t="s">
        <v>729</v>
      </c>
      <c r="C21" s="46"/>
      <c r="D21" s="529" t="s">
        <v>720</v>
      </c>
      <c r="E21" s="639"/>
      <c r="F21" s="968">
        <f>'IU 2'!$F$27</f>
        <v>0</v>
      </c>
      <c r="G21" s="968"/>
      <c r="H21" s="861"/>
      <c r="I21" s="358"/>
      <c r="J21" s="59" t="s">
        <v>721</v>
      </c>
      <c r="K21" s="444">
        <f>'Costs (Tier 2)'!$I$17</f>
        <v>0</v>
      </c>
      <c r="L21" s="445">
        <f>B$31*I21/100</f>
        <v>0</v>
      </c>
    </row>
    <row r="22" spans="1:16" ht="8.25" customHeight="1" x14ac:dyDescent="0.35">
      <c r="A22" s="528"/>
      <c r="B22" s="4"/>
      <c r="C22" s="46"/>
      <c r="D22" s="528"/>
      <c r="E22" s="639"/>
      <c r="F22" s="642"/>
      <c r="G22" s="36"/>
      <c r="H22" s="36"/>
      <c r="I22" s="57"/>
      <c r="J22" s="50"/>
      <c r="K22" s="446"/>
      <c r="L22" s="447"/>
    </row>
    <row r="23" spans="1:16" x14ac:dyDescent="0.35">
      <c r="A23" s="528"/>
      <c r="B23" s="961" t="s">
        <v>730</v>
      </c>
      <c r="C23" s="961"/>
      <c r="D23" s="529" t="s">
        <v>723</v>
      </c>
      <c r="E23" s="639"/>
      <c r="F23" s="969">
        <f>'IU 2'!$F$29</f>
        <v>0</v>
      </c>
      <c r="G23" s="969"/>
      <c r="H23" s="861"/>
      <c r="I23" s="358"/>
      <c r="J23" s="59" t="s">
        <v>721</v>
      </c>
      <c r="K23" s="444">
        <f>'Costs (Tier 2)'!$I$17</f>
        <v>0</v>
      </c>
      <c r="L23" s="445">
        <f>B$31*I23/100</f>
        <v>0</v>
      </c>
    </row>
    <row r="24" spans="1:16" ht="8.25" customHeight="1" x14ac:dyDescent="0.35">
      <c r="A24" s="528"/>
      <c r="B24" s="961"/>
      <c r="C24" s="961"/>
      <c r="D24" s="528"/>
      <c r="E24" s="639"/>
      <c r="F24" s="642"/>
      <c r="G24" s="36"/>
      <c r="H24" s="36"/>
      <c r="I24" s="57"/>
      <c r="J24" s="50"/>
      <c r="K24" s="446"/>
      <c r="L24" s="447"/>
    </row>
    <row r="25" spans="1:16" x14ac:dyDescent="0.35">
      <c r="A25" s="528"/>
      <c r="B25" s="961"/>
      <c r="C25" s="961"/>
      <c r="D25" s="529" t="s">
        <v>724</v>
      </c>
      <c r="E25" s="639"/>
      <c r="F25" s="968">
        <f>'IU 2'!$F$31</f>
        <v>0</v>
      </c>
      <c r="G25" s="968"/>
      <c r="H25" s="861"/>
      <c r="I25" s="358"/>
      <c r="J25" s="59" t="s">
        <v>721</v>
      </c>
      <c r="K25" s="444">
        <f>'Costs (Tier 2)'!$I$17</f>
        <v>0</v>
      </c>
      <c r="L25" s="445">
        <f>B$31*I25/100</f>
        <v>0</v>
      </c>
    </row>
    <row r="26" spans="1:16" ht="8.25" customHeight="1" x14ac:dyDescent="0.35">
      <c r="A26" s="528"/>
      <c r="B26" s="961"/>
      <c r="C26" s="961"/>
      <c r="D26" s="528"/>
      <c r="E26" s="639"/>
      <c r="F26" s="642"/>
      <c r="G26" s="36"/>
      <c r="H26" s="36"/>
      <c r="I26" s="57"/>
      <c r="J26" s="50"/>
      <c r="K26" s="446"/>
      <c r="L26" s="447"/>
    </row>
    <row r="27" spans="1:16" x14ac:dyDescent="0.35">
      <c r="A27" s="528"/>
      <c r="B27" s="961"/>
      <c r="C27" s="961"/>
      <c r="D27" s="529" t="s">
        <v>725</v>
      </c>
      <c r="E27" s="36"/>
      <c r="F27" s="968">
        <f>'IU 2'!$F$33</f>
        <v>0</v>
      </c>
      <c r="G27" s="968"/>
      <c r="H27" s="861"/>
      <c r="I27" s="358"/>
      <c r="J27" s="60" t="s">
        <v>721</v>
      </c>
      <c r="K27" s="444">
        <f>'Costs (Tier 2)'!$I$17</f>
        <v>0</v>
      </c>
      <c r="L27" s="445">
        <f>B$31*I27/100</f>
        <v>0</v>
      </c>
    </row>
    <row r="28" spans="1:16" ht="8.25" customHeight="1" x14ac:dyDescent="0.35">
      <c r="A28" s="528"/>
      <c r="B28" s="961"/>
      <c r="C28" s="961"/>
      <c r="D28" s="528"/>
      <c r="E28" s="36"/>
      <c r="F28" s="642"/>
      <c r="G28" s="36"/>
      <c r="H28" s="36"/>
      <c r="I28" s="58"/>
      <c r="J28" s="2"/>
      <c r="K28" s="446"/>
      <c r="L28" s="447"/>
    </row>
    <row r="29" spans="1:16" x14ac:dyDescent="0.35">
      <c r="A29" s="528"/>
      <c r="B29" s="493" t="s">
        <v>731</v>
      </c>
      <c r="C29" s="61"/>
      <c r="D29" s="529" t="s">
        <v>727</v>
      </c>
      <c r="E29" s="36"/>
      <c r="F29" s="968">
        <f>'IU 2'!$F$35</f>
        <v>0</v>
      </c>
      <c r="G29" s="968"/>
      <c r="H29" s="861"/>
      <c r="I29" s="358"/>
      <c r="J29" s="60" t="s">
        <v>721</v>
      </c>
      <c r="K29" s="444">
        <f>'Costs (Tier 2)'!$I$17</f>
        <v>0</v>
      </c>
      <c r="L29" s="445">
        <f>B$31*I29/100</f>
        <v>0</v>
      </c>
    </row>
    <row r="30" spans="1:16" ht="8.25" customHeight="1" x14ac:dyDescent="0.35">
      <c r="A30" s="528"/>
      <c r="B30" s="4"/>
      <c r="C30" s="46"/>
      <c r="D30" s="528"/>
      <c r="E30" s="36"/>
      <c r="F30" s="642"/>
      <c r="G30" s="36"/>
      <c r="H30" s="36"/>
      <c r="I30" s="58"/>
      <c r="J30" s="2"/>
      <c r="K30" s="446"/>
      <c r="L30" s="446"/>
    </row>
    <row r="31" spans="1:16" x14ac:dyDescent="0.35">
      <c r="A31" s="528"/>
      <c r="B31" s="62">
        <f>IF(General!F134="Tier 1",'Export - Costs'!C2,(IF(General!F134="Tier 2",'Export - Costs'!J2,0)))</f>
        <v>0</v>
      </c>
      <c r="C31" s="71" t="str">
        <f>IF(B31&gt;0,'Costs (Tier 2)'!$I$17,"")</f>
        <v/>
      </c>
      <c r="D31" s="529" t="s">
        <v>728</v>
      </c>
      <c r="E31" s="36"/>
      <c r="F31" s="968">
        <f>'IU 2'!$F$37</f>
        <v>0</v>
      </c>
      <c r="G31" s="968"/>
      <c r="H31" s="861"/>
      <c r="I31" s="358"/>
      <c r="J31" s="60" t="s">
        <v>721</v>
      </c>
      <c r="K31" s="444">
        <f>'Costs (Tier 2)'!$I$17</f>
        <v>0</v>
      </c>
      <c r="L31" s="445">
        <f>B$31*I31/100</f>
        <v>0</v>
      </c>
    </row>
    <row r="32" spans="1:16" x14ac:dyDescent="0.35">
      <c r="A32" s="528"/>
      <c r="B32" s="4"/>
      <c r="C32" s="46"/>
      <c r="D32" s="528"/>
      <c r="E32" s="36"/>
      <c r="F32" s="642"/>
      <c r="G32" s="36"/>
      <c r="H32" s="36"/>
      <c r="I32" s="374"/>
      <c r="J32" s="2"/>
      <c r="K32" s="446"/>
      <c r="L32" s="446"/>
    </row>
    <row r="33" spans="1:12" x14ac:dyDescent="0.35">
      <c r="A33" s="528"/>
      <c r="B33" s="375" t="str">
        <f>IF(AND(I45&gt;0,OR(I45&gt;100,I45&lt;100)),"Sum of percentages must be 100%","")</f>
        <v/>
      </c>
      <c r="C33" s="46"/>
      <c r="D33" s="528"/>
      <c r="E33" s="36"/>
      <c r="F33" s="642"/>
      <c r="G33" s="36"/>
      <c r="H33" s="36"/>
      <c r="I33" s="693" t="str">
        <f>IF(SUM(I34:I44)=0," ",IF(SUM(I34:I44)=100, "Total is 100%", "Total must be 100%"))</f>
        <v xml:space="preserve"> </v>
      </c>
      <c r="J33" s="2"/>
      <c r="K33" s="446"/>
      <c r="L33" s="446"/>
    </row>
    <row r="34" spans="1:12" ht="16" customHeight="1" x14ac:dyDescent="0.35">
      <c r="A34" s="528"/>
      <c r="B34" s="35" t="s">
        <v>732</v>
      </c>
      <c r="C34" s="46"/>
      <c r="D34" s="529" t="s">
        <v>720</v>
      </c>
      <c r="E34" s="639"/>
      <c r="F34" s="968">
        <f>'IU 3'!$F$27</f>
        <v>0</v>
      </c>
      <c r="G34" s="968"/>
      <c r="H34" s="861"/>
      <c r="I34" s="358"/>
      <c r="J34" s="59" t="s">
        <v>721</v>
      </c>
      <c r="K34" s="444">
        <f>'Costs (Tier 2)'!$I$17</f>
        <v>0</v>
      </c>
      <c r="L34" s="445">
        <f>B$44*I34/100</f>
        <v>0</v>
      </c>
    </row>
    <row r="35" spans="1:12" ht="8.25" customHeight="1" x14ac:dyDescent="0.35">
      <c r="A35" s="528"/>
      <c r="B35" s="4"/>
      <c r="C35" s="46"/>
      <c r="D35" s="528"/>
      <c r="E35" s="639"/>
      <c r="F35" s="642"/>
      <c r="G35" s="36"/>
      <c r="H35" s="36"/>
      <c r="I35" s="57"/>
      <c r="J35" s="50"/>
      <c r="K35" s="446"/>
      <c r="L35" s="447"/>
    </row>
    <row r="36" spans="1:12" ht="16" customHeight="1" x14ac:dyDescent="0.35">
      <c r="A36" s="528"/>
      <c r="B36" s="961" t="s">
        <v>730</v>
      </c>
      <c r="C36" s="961"/>
      <c r="D36" s="529" t="s">
        <v>723</v>
      </c>
      <c r="E36" s="639"/>
      <c r="F36" s="969">
        <f>'IU 3'!$F$29</f>
        <v>0</v>
      </c>
      <c r="G36" s="969"/>
      <c r="H36" s="861"/>
      <c r="I36" s="358"/>
      <c r="J36" s="59" t="s">
        <v>721</v>
      </c>
      <c r="K36" s="444">
        <f>'Costs (Tier 2)'!$I$17</f>
        <v>0</v>
      </c>
      <c r="L36" s="445">
        <f>B$44*I36/100</f>
        <v>0</v>
      </c>
    </row>
    <row r="37" spans="1:12" ht="8.25" customHeight="1" x14ac:dyDescent="0.35">
      <c r="A37" s="528"/>
      <c r="B37" s="961"/>
      <c r="C37" s="961"/>
      <c r="D37" s="528"/>
      <c r="E37" s="639"/>
      <c r="F37" s="642"/>
      <c r="G37" s="36"/>
      <c r="H37" s="36"/>
      <c r="I37" s="57"/>
      <c r="J37" s="50"/>
      <c r="K37" s="446"/>
      <c r="L37" s="447"/>
    </row>
    <row r="38" spans="1:12" ht="16" customHeight="1" x14ac:dyDescent="0.35">
      <c r="A38" s="528"/>
      <c r="B38" s="961"/>
      <c r="C38" s="961"/>
      <c r="D38" s="529" t="s">
        <v>724</v>
      </c>
      <c r="E38" s="639"/>
      <c r="F38" s="968">
        <f>'IU 3'!$F$31</f>
        <v>0</v>
      </c>
      <c r="G38" s="968"/>
      <c r="H38" s="861"/>
      <c r="I38" s="358"/>
      <c r="J38" s="59" t="s">
        <v>721</v>
      </c>
      <c r="K38" s="444">
        <f>'Costs (Tier 2)'!$I$17</f>
        <v>0</v>
      </c>
      <c r="L38" s="445">
        <f>B$44*I38/100</f>
        <v>0</v>
      </c>
    </row>
    <row r="39" spans="1:12" ht="8.25" customHeight="1" x14ac:dyDescent="0.35">
      <c r="A39" s="528"/>
      <c r="B39" s="961"/>
      <c r="C39" s="961"/>
      <c r="D39" s="528"/>
      <c r="E39" s="639"/>
      <c r="F39" s="642"/>
      <c r="G39" s="36"/>
      <c r="H39" s="36"/>
      <c r="I39" s="57"/>
      <c r="J39" s="50"/>
      <c r="K39" s="446"/>
      <c r="L39" s="447"/>
    </row>
    <row r="40" spans="1:12" ht="16" customHeight="1" x14ac:dyDescent="0.35">
      <c r="A40" s="528"/>
      <c r="B40" s="961"/>
      <c r="C40" s="961"/>
      <c r="D40" s="529" t="s">
        <v>725</v>
      </c>
      <c r="E40" s="36"/>
      <c r="F40" s="968">
        <f>'IU 3'!$F$33</f>
        <v>0</v>
      </c>
      <c r="G40" s="968"/>
      <c r="H40" s="861"/>
      <c r="I40" s="358"/>
      <c r="J40" s="60" t="s">
        <v>721</v>
      </c>
      <c r="K40" s="444">
        <f>'Costs (Tier 2)'!$I$17</f>
        <v>0</v>
      </c>
      <c r="L40" s="445">
        <f>B$44*I40/100</f>
        <v>0</v>
      </c>
    </row>
    <row r="41" spans="1:12" ht="8.25" customHeight="1" x14ac:dyDescent="0.35">
      <c r="A41" s="528"/>
      <c r="B41" s="961"/>
      <c r="C41" s="961"/>
      <c r="D41" s="528"/>
      <c r="E41" s="36"/>
      <c r="F41" s="642"/>
      <c r="G41" s="36"/>
      <c r="H41" s="36"/>
      <c r="I41" s="58"/>
      <c r="J41" s="2"/>
      <c r="K41" s="446"/>
      <c r="L41" s="447"/>
    </row>
    <row r="42" spans="1:12" ht="16" customHeight="1" x14ac:dyDescent="0.35">
      <c r="A42" s="528"/>
      <c r="B42" s="493" t="s">
        <v>733</v>
      </c>
      <c r="C42" s="61"/>
      <c r="D42" s="529" t="s">
        <v>727</v>
      </c>
      <c r="E42" s="36"/>
      <c r="F42" s="968">
        <f>'IU 3'!$F$35</f>
        <v>0</v>
      </c>
      <c r="G42" s="968"/>
      <c r="H42" s="861"/>
      <c r="I42" s="358"/>
      <c r="J42" s="60" t="s">
        <v>721</v>
      </c>
      <c r="K42" s="444">
        <f>'Costs (Tier 2)'!$I$17</f>
        <v>0</v>
      </c>
      <c r="L42" s="445">
        <f>B$44*I42/100</f>
        <v>0</v>
      </c>
    </row>
    <row r="43" spans="1:12" ht="8.25" customHeight="1" x14ac:dyDescent="0.35">
      <c r="A43" s="528"/>
      <c r="B43" s="4"/>
      <c r="C43" s="46"/>
      <c r="D43" s="528"/>
      <c r="E43" s="36"/>
      <c r="F43" s="642"/>
      <c r="G43" s="36"/>
      <c r="H43" s="36"/>
      <c r="I43" s="58"/>
      <c r="J43" s="2"/>
      <c r="K43" s="446"/>
      <c r="L43" s="446"/>
    </row>
    <row r="44" spans="1:12" ht="16" customHeight="1" x14ac:dyDescent="0.35">
      <c r="A44" s="528"/>
      <c r="B44" s="62">
        <f>IF(General!F134="Tier 1",'Export - Costs'!D2,(IF(General!F134="Tier 2",'Export - Costs'!K2,0)))</f>
        <v>0</v>
      </c>
      <c r="C44" s="71" t="str">
        <f>IF(B44&gt;0,'Costs (Tier 2)'!$I$17,"")</f>
        <v/>
      </c>
      <c r="D44" s="529" t="s">
        <v>728</v>
      </c>
      <c r="E44" s="36"/>
      <c r="F44" s="968">
        <f>'IU 3'!$F$37</f>
        <v>0</v>
      </c>
      <c r="G44" s="968"/>
      <c r="H44" s="861"/>
      <c r="I44" s="358"/>
      <c r="J44" s="60" t="s">
        <v>721</v>
      </c>
      <c r="K44" s="444">
        <f>'Costs (Tier 2)'!$I$17</f>
        <v>0</v>
      </c>
      <c r="L44" s="445">
        <f>B$44*I44/100</f>
        <v>0</v>
      </c>
    </row>
    <row r="45" spans="1:12" x14ac:dyDescent="0.35">
      <c r="A45" s="528"/>
      <c r="B45" s="4"/>
      <c r="C45" s="46"/>
      <c r="D45" s="528"/>
      <c r="E45" s="36"/>
      <c r="F45" s="642"/>
      <c r="G45" s="36"/>
      <c r="H45" s="36"/>
      <c r="I45" s="374"/>
      <c r="J45" s="2"/>
      <c r="K45" s="446"/>
      <c r="L45" s="446"/>
    </row>
    <row r="46" spans="1:12" x14ac:dyDescent="0.35">
      <c r="A46" s="528"/>
      <c r="B46" s="375" t="str">
        <f>IF(AND(I58&gt;0,OR(I58&gt;100,I58&lt;100)),"Sum of percentages must be 100%","")</f>
        <v/>
      </c>
      <c r="C46" s="46"/>
      <c r="D46" s="528"/>
      <c r="E46" s="36"/>
      <c r="F46" s="642"/>
      <c r="G46" s="36"/>
      <c r="H46" s="36"/>
      <c r="I46" s="693" t="str">
        <f>IF(SUM(I47:I57)=0," ",IF(SUM(I47:I57)=100, "Total is 100%", "Total must be 100%"))</f>
        <v xml:space="preserve"> </v>
      </c>
      <c r="J46" s="2"/>
      <c r="K46" s="446"/>
      <c r="L46" s="446"/>
    </row>
    <row r="47" spans="1:12" ht="16" customHeight="1" x14ac:dyDescent="0.35">
      <c r="A47" s="528"/>
      <c r="B47" s="35" t="s">
        <v>734</v>
      </c>
      <c r="C47" s="46"/>
      <c r="D47" s="529" t="s">
        <v>720</v>
      </c>
      <c r="E47" s="639"/>
      <c r="F47" s="968">
        <f>'IU 4'!$F$27</f>
        <v>0</v>
      </c>
      <c r="G47" s="968"/>
      <c r="H47" s="861"/>
      <c r="I47" s="358"/>
      <c r="J47" s="59" t="s">
        <v>721</v>
      </c>
      <c r="K47" s="444">
        <f>'Costs (Tier 2)'!$I$17</f>
        <v>0</v>
      </c>
      <c r="L47" s="445">
        <f>B$57*I47/100</f>
        <v>0</v>
      </c>
    </row>
    <row r="48" spans="1:12" ht="8.25" customHeight="1" x14ac:dyDescent="0.35">
      <c r="A48" s="528"/>
      <c r="B48" s="4"/>
      <c r="C48" s="46"/>
      <c r="D48" s="528"/>
      <c r="E48" s="639"/>
      <c r="F48" s="642"/>
      <c r="G48" s="36"/>
      <c r="H48" s="36"/>
      <c r="I48" s="57"/>
      <c r="J48" s="50"/>
      <c r="K48" s="446"/>
      <c r="L48" s="447"/>
    </row>
    <row r="49" spans="1:12" ht="16" customHeight="1" x14ac:dyDescent="0.35">
      <c r="A49" s="528"/>
      <c r="B49" s="961" t="s">
        <v>730</v>
      </c>
      <c r="C49" s="961"/>
      <c r="D49" s="529" t="s">
        <v>723</v>
      </c>
      <c r="E49" s="639"/>
      <c r="F49" s="969">
        <f>'IU 4'!$F$29</f>
        <v>0</v>
      </c>
      <c r="G49" s="969"/>
      <c r="H49" s="861"/>
      <c r="I49" s="358"/>
      <c r="J49" s="59" t="s">
        <v>721</v>
      </c>
      <c r="K49" s="444">
        <f>'Costs (Tier 2)'!$I$17</f>
        <v>0</v>
      </c>
      <c r="L49" s="445">
        <f>B$57*I49/100</f>
        <v>0</v>
      </c>
    </row>
    <row r="50" spans="1:12" ht="8.25" customHeight="1" x14ac:dyDescent="0.35">
      <c r="A50" s="528"/>
      <c r="B50" s="961"/>
      <c r="C50" s="961"/>
      <c r="D50" s="528"/>
      <c r="E50" s="639"/>
      <c r="F50" s="642"/>
      <c r="G50" s="36"/>
      <c r="H50" s="36"/>
      <c r="I50" s="57"/>
      <c r="J50" s="50"/>
      <c r="K50" s="446"/>
      <c r="L50" s="447"/>
    </row>
    <row r="51" spans="1:12" ht="16" customHeight="1" x14ac:dyDescent="0.35">
      <c r="A51" s="528"/>
      <c r="B51" s="961"/>
      <c r="C51" s="961"/>
      <c r="D51" s="529" t="s">
        <v>724</v>
      </c>
      <c r="E51" s="639"/>
      <c r="F51" s="968">
        <f>'IU 4'!$F$31</f>
        <v>0</v>
      </c>
      <c r="G51" s="968"/>
      <c r="H51" s="861"/>
      <c r="I51" s="358"/>
      <c r="J51" s="59" t="s">
        <v>721</v>
      </c>
      <c r="K51" s="444">
        <f>'Costs (Tier 2)'!$I$17</f>
        <v>0</v>
      </c>
      <c r="L51" s="445">
        <f>B$57*I51/100</f>
        <v>0</v>
      </c>
    </row>
    <row r="52" spans="1:12" ht="8.25" customHeight="1" x14ac:dyDescent="0.35">
      <c r="A52" s="528"/>
      <c r="B52" s="961"/>
      <c r="C52" s="961"/>
      <c r="D52" s="528"/>
      <c r="E52" s="639"/>
      <c r="F52" s="642"/>
      <c r="G52" s="36"/>
      <c r="H52" s="36"/>
      <c r="I52" s="57"/>
      <c r="J52" s="50"/>
      <c r="K52" s="446"/>
      <c r="L52" s="447"/>
    </row>
    <row r="53" spans="1:12" ht="16" customHeight="1" x14ac:dyDescent="0.35">
      <c r="A53" s="528"/>
      <c r="B53" s="961"/>
      <c r="C53" s="961"/>
      <c r="D53" s="529" t="s">
        <v>725</v>
      </c>
      <c r="E53" s="36"/>
      <c r="F53" s="968">
        <f>'IU 4'!$F$33</f>
        <v>0</v>
      </c>
      <c r="G53" s="968"/>
      <c r="H53" s="861"/>
      <c r="I53" s="358"/>
      <c r="J53" s="60" t="s">
        <v>721</v>
      </c>
      <c r="K53" s="444">
        <f>'Costs (Tier 2)'!$I$17</f>
        <v>0</v>
      </c>
      <c r="L53" s="445">
        <f>B$57*I53/100</f>
        <v>0</v>
      </c>
    </row>
    <row r="54" spans="1:12" ht="8.25" customHeight="1" x14ac:dyDescent="0.35">
      <c r="A54" s="528"/>
      <c r="B54" s="961"/>
      <c r="C54" s="961"/>
      <c r="D54" s="528"/>
      <c r="E54" s="36"/>
      <c r="F54" s="642"/>
      <c r="G54" s="36"/>
      <c r="H54" s="36"/>
      <c r="I54" s="58"/>
      <c r="J54" s="2"/>
      <c r="K54" s="446"/>
      <c r="L54" s="447"/>
    </row>
    <row r="55" spans="1:12" ht="16" customHeight="1" x14ac:dyDescent="0.35">
      <c r="A55" s="528"/>
      <c r="B55" s="493" t="s">
        <v>735</v>
      </c>
      <c r="C55" s="61"/>
      <c r="D55" s="529" t="s">
        <v>727</v>
      </c>
      <c r="E55" s="36"/>
      <c r="F55" s="968">
        <f>'IU 4'!$F$35</f>
        <v>0</v>
      </c>
      <c r="G55" s="968"/>
      <c r="H55" s="861"/>
      <c r="I55" s="358"/>
      <c r="J55" s="60" t="s">
        <v>721</v>
      </c>
      <c r="K55" s="444">
        <f>'Costs (Tier 2)'!$I$17</f>
        <v>0</v>
      </c>
      <c r="L55" s="445">
        <f>B$57*I55/100</f>
        <v>0</v>
      </c>
    </row>
    <row r="56" spans="1:12" ht="8.25" customHeight="1" x14ac:dyDescent="0.35">
      <c r="A56" s="528"/>
      <c r="B56" s="4"/>
      <c r="C56" s="46"/>
      <c r="D56" s="528"/>
      <c r="E56" s="36"/>
      <c r="F56" s="642"/>
      <c r="G56" s="36"/>
      <c r="H56" s="36"/>
      <c r="I56" s="58"/>
      <c r="J56" s="2"/>
      <c r="K56" s="446"/>
      <c r="L56" s="446"/>
    </row>
    <row r="57" spans="1:12" ht="16" customHeight="1" x14ac:dyDescent="0.35">
      <c r="A57" s="528"/>
      <c r="B57" s="62">
        <f>IF(General!F134="Tier 1",'Export - Costs'!E2,(IF(General!F134="Tier 2",'Export - Costs'!L2,0)))</f>
        <v>0</v>
      </c>
      <c r="C57" s="71" t="str">
        <f>IF(B57&gt;0,'Costs (Tier 2)'!$I$17,"")</f>
        <v/>
      </c>
      <c r="D57" s="529" t="s">
        <v>728</v>
      </c>
      <c r="E57" s="36"/>
      <c r="F57" s="968">
        <f>'IU 4'!$F$37</f>
        <v>0</v>
      </c>
      <c r="G57" s="968"/>
      <c r="H57" s="861"/>
      <c r="I57" s="358"/>
      <c r="J57" s="60" t="s">
        <v>721</v>
      </c>
      <c r="K57" s="444">
        <f>'Costs (Tier 2)'!$I$17</f>
        <v>0</v>
      </c>
      <c r="L57" s="445">
        <f>B$57*I57/100</f>
        <v>0</v>
      </c>
    </row>
    <row r="58" spans="1:12" x14ac:dyDescent="0.35">
      <c r="A58" s="528"/>
      <c r="B58" s="4"/>
      <c r="C58" s="46"/>
      <c r="D58" s="528"/>
      <c r="E58" s="36"/>
      <c r="F58" s="642"/>
      <c r="G58" s="36"/>
      <c r="H58" s="36"/>
      <c r="I58" s="374"/>
      <c r="J58" s="2"/>
      <c r="K58" s="446"/>
      <c r="L58" s="446"/>
    </row>
    <row r="59" spans="1:12" x14ac:dyDescent="0.35">
      <c r="A59" s="528"/>
      <c r="B59" s="375" t="str">
        <f>IF(AND(I71&gt;0,OR(I71&gt;100,I71&lt;100)),"Sum of percentages must be 100%","")</f>
        <v/>
      </c>
      <c r="C59" s="46"/>
      <c r="D59" s="528"/>
      <c r="E59" s="36"/>
      <c r="F59" s="642"/>
      <c r="G59" s="36"/>
      <c r="H59" s="36"/>
      <c r="I59" s="693" t="str">
        <f>IF(SUM(I60:I70)=0," ",IF(SUM(I60:I70)=100, "Total is 100%", "Total must be 100%"))</f>
        <v xml:space="preserve"> </v>
      </c>
      <c r="J59" s="2"/>
      <c r="K59" s="446"/>
      <c r="L59" s="446"/>
    </row>
    <row r="60" spans="1:12" ht="16" customHeight="1" x14ac:dyDescent="0.35">
      <c r="A60" s="528"/>
      <c r="B60" s="35" t="s">
        <v>736</v>
      </c>
      <c r="C60" s="46"/>
      <c r="D60" s="529" t="s">
        <v>720</v>
      </c>
      <c r="E60" s="639"/>
      <c r="F60" s="968">
        <f>'IU 5'!$F$27</f>
        <v>0</v>
      </c>
      <c r="G60" s="968"/>
      <c r="H60" s="861"/>
      <c r="I60" s="358"/>
      <c r="J60" s="59" t="s">
        <v>721</v>
      </c>
      <c r="K60" s="444">
        <f>'Costs (Tier 2)'!$I$17</f>
        <v>0</v>
      </c>
      <c r="L60" s="445">
        <f>B$70*I60/100</f>
        <v>0</v>
      </c>
    </row>
    <row r="61" spans="1:12" ht="8.25" customHeight="1" x14ac:dyDescent="0.35">
      <c r="A61" s="528"/>
      <c r="B61" s="4"/>
      <c r="C61" s="46"/>
      <c r="D61" s="528"/>
      <c r="E61" s="639"/>
      <c r="F61" s="642"/>
      <c r="G61" s="36"/>
      <c r="H61" s="36"/>
      <c r="I61" s="57"/>
      <c r="J61" s="50"/>
      <c r="K61" s="446"/>
      <c r="L61" s="447"/>
    </row>
    <row r="62" spans="1:12" ht="16" customHeight="1" x14ac:dyDescent="0.35">
      <c r="A62" s="528"/>
      <c r="B62" s="961" t="s">
        <v>730</v>
      </c>
      <c r="C62" s="961"/>
      <c r="D62" s="529" t="s">
        <v>723</v>
      </c>
      <c r="E62" s="639"/>
      <c r="F62" s="969">
        <f>'IU 5'!$F$29</f>
        <v>0</v>
      </c>
      <c r="G62" s="969"/>
      <c r="H62" s="861"/>
      <c r="I62" s="358"/>
      <c r="J62" s="59" t="s">
        <v>721</v>
      </c>
      <c r="K62" s="444">
        <f>'Costs (Tier 2)'!$I$17</f>
        <v>0</v>
      </c>
      <c r="L62" s="445">
        <f>B$70*I62/100</f>
        <v>0</v>
      </c>
    </row>
    <row r="63" spans="1:12" ht="8.25" customHeight="1" x14ac:dyDescent="0.35">
      <c r="A63" s="528"/>
      <c r="B63" s="961"/>
      <c r="C63" s="961"/>
      <c r="D63" s="528"/>
      <c r="E63" s="639"/>
      <c r="F63" s="642"/>
      <c r="G63" s="36"/>
      <c r="H63" s="36"/>
      <c r="I63" s="57"/>
      <c r="J63" s="50"/>
      <c r="K63" s="446"/>
      <c r="L63" s="447"/>
    </row>
    <row r="64" spans="1:12" ht="16" customHeight="1" x14ac:dyDescent="0.35">
      <c r="A64" s="528"/>
      <c r="B64" s="961"/>
      <c r="C64" s="961"/>
      <c r="D64" s="529" t="s">
        <v>724</v>
      </c>
      <c r="E64" s="639"/>
      <c r="F64" s="968">
        <f>'IU 5'!$F$31</f>
        <v>0</v>
      </c>
      <c r="G64" s="968"/>
      <c r="H64" s="861"/>
      <c r="I64" s="358"/>
      <c r="J64" s="59" t="s">
        <v>721</v>
      </c>
      <c r="K64" s="444">
        <f>'Costs (Tier 2)'!$I$17</f>
        <v>0</v>
      </c>
      <c r="L64" s="445">
        <f>B$70*I64/100</f>
        <v>0</v>
      </c>
    </row>
    <row r="65" spans="1:12" ht="8.25" customHeight="1" x14ac:dyDescent="0.35">
      <c r="A65" s="528"/>
      <c r="B65" s="961"/>
      <c r="C65" s="961"/>
      <c r="D65" s="528"/>
      <c r="E65" s="639"/>
      <c r="F65" s="642"/>
      <c r="G65" s="36"/>
      <c r="H65" s="36"/>
      <c r="I65" s="57"/>
      <c r="J65" s="50"/>
      <c r="K65" s="446"/>
      <c r="L65" s="447"/>
    </row>
    <row r="66" spans="1:12" ht="16" customHeight="1" x14ac:dyDescent="0.35">
      <c r="A66" s="528"/>
      <c r="B66" s="961"/>
      <c r="C66" s="961"/>
      <c r="D66" s="529" t="s">
        <v>725</v>
      </c>
      <c r="E66" s="36"/>
      <c r="F66" s="968">
        <f>'IU 5'!$F$33</f>
        <v>0</v>
      </c>
      <c r="G66" s="968"/>
      <c r="H66" s="861"/>
      <c r="I66" s="358"/>
      <c r="J66" s="60" t="s">
        <v>721</v>
      </c>
      <c r="K66" s="444">
        <f>'Costs (Tier 2)'!$I$17</f>
        <v>0</v>
      </c>
      <c r="L66" s="445">
        <f>B$70*I66/100</f>
        <v>0</v>
      </c>
    </row>
    <row r="67" spans="1:12" ht="8.25" customHeight="1" x14ac:dyDescent="0.35">
      <c r="A67" s="528"/>
      <c r="B67" s="961"/>
      <c r="C67" s="961"/>
      <c r="D67" s="528"/>
      <c r="E67" s="36"/>
      <c r="F67" s="642"/>
      <c r="G67" s="36"/>
      <c r="H67" s="36"/>
      <c r="I67" s="58"/>
      <c r="J67" s="2"/>
      <c r="K67" s="446"/>
      <c r="L67" s="447"/>
    </row>
    <row r="68" spans="1:12" ht="16" customHeight="1" x14ac:dyDescent="0.35">
      <c r="A68" s="528"/>
      <c r="B68" s="493" t="s">
        <v>737</v>
      </c>
      <c r="C68" s="61"/>
      <c r="D68" s="529" t="s">
        <v>727</v>
      </c>
      <c r="E68" s="36"/>
      <c r="F68" s="968">
        <f>'IU 5'!$F$35</f>
        <v>0</v>
      </c>
      <c r="G68" s="968"/>
      <c r="H68" s="861"/>
      <c r="I68" s="358"/>
      <c r="J68" s="60" t="s">
        <v>721</v>
      </c>
      <c r="K68" s="444">
        <f>'Costs (Tier 2)'!$I$17</f>
        <v>0</v>
      </c>
      <c r="L68" s="445">
        <f>B$70*I68/100</f>
        <v>0</v>
      </c>
    </row>
    <row r="69" spans="1:12" ht="8.25" customHeight="1" x14ac:dyDescent="0.35">
      <c r="A69" s="528"/>
      <c r="B69" s="4"/>
      <c r="C69" s="46"/>
      <c r="D69" s="528"/>
      <c r="E69" s="36"/>
      <c r="F69" s="642"/>
      <c r="G69" s="36"/>
      <c r="H69" s="36"/>
      <c r="I69" s="58"/>
      <c r="J69" s="2"/>
      <c r="K69" s="446"/>
      <c r="L69" s="446"/>
    </row>
    <row r="70" spans="1:12" ht="16" customHeight="1" x14ac:dyDescent="0.35">
      <c r="A70" s="528"/>
      <c r="B70" s="62">
        <f>IF(General!F134="Tier 1",'Export - Costs'!F2,(IF(General!F134="Tier 2",'Export - Costs'!M2,0)))</f>
        <v>0</v>
      </c>
      <c r="C70" s="71" t="str">
        <f>IF(B70&gt;0,'Costs (Tier 2)'!$I$17,"")</f>
        <v/>
      </c>
      <c r="D70" s="529" t="s">
        <v>728</v>
      </c>
      <c r="E70" s="36"/>
      <c r="F70" s="968">
        <f>'IU 5'!$F$37</f>
        <v>0</v>
      </c>
      <c r="G70" s="968"/>
      <c r="H70" s="861"/>
      <c r="I70" s="358"/>
      <c r="J70" s="60" t="s">
        <v>721</v>
      </c>
      <c r="K70" s="444">
        <f>'Costs (Tier 2)'!$I$17</f>
        <v>0</v>
      </c>
      <c r="L70" s="445">
        <f>B$70*I70/100</f>
        <v>0</v>
      </c>
    </row>
    <row r="71" spans="1:12" x14ac:dyDescent="0.35">
      <c r="A71" s="528"/>
      <c r="B71" s="4"/>
      <c r="C71" s="46"/>
      <c r="D71" s="528"/>
      <c r="E71" s="36"/>
      <c r="F71" s="642"/>
      <c r="G71" s="36"/>
      <c r="H71" s="36"/>
      <c r="I71" s="374"/>
      <c r="J71" s="2"/>
      <c r="K71" s="50"/>
      <c r="L71" s="50"/>
    </row>
    <row r="72" spans="1:12" x14ac:dyDescent="0.35">
      <c r="A72" s="528"/>
      <c r="B72" s="4"/>
      <c r="C72" s="46"/>
      <c r="D72" s="528"/>
      <c r="E72" s="36"/>
      <c r="F72" s="642"/>
      <c r="G72" s="36"/>
      <c r="H72" s="36"/>
      <c r="I72" s="2"/>
      <c r="J72" s="2"/>
      <c r="K72" s="50"/>
      <c r="L72" s="50"/>
    </row>
    <row r="73" spans="1:12" ht="31" customHeight="1" x14ac:dyDescent="0.35">
      <c r="A73" s="528"/>
      <c r="B73" s="4"/>
      <c r="C73" s="959" t="s">
        <v>738</v>
      </c>
      <c r="D73" s="959"/>
      <c r="E73" s="959"/>
      <c r="F73" s="959"/>
      <c r="G73" s="959"/>
      <c r="H73" s="959"/>
      <c r="I73" s="959"/>
      <c r="J73" s="959"/>
      <c r="K73" s="959"/>
      <c r="L73" s="959"/>
    </row>
    <row r="74" spans="1:12" x14ac:dyDescent="0.35">
      <c r="A74" s="528"/>
      <c r="B74" s="4"/>
      <c r="C74" s="46"/>
      <c r="D74" s="528"/>
      <c r="E74" s="2"/>
      <c r="F74" s="640"/>
      <c r="G74" s="2"/>
      <c r="H74" s="2"/>
      <c r="I74" s="2"/>
      <c r="J74" s="2"/>
      <c r="K74" s="50"/>
      <c r="L74" s="50"/>
    </row>
  </sheetData>
  <sheetProtection algorithmName="SHA-512" hashValue="czoSdrRPhUKJXgOKH8EZUMlZ0fK36Bp5rQQMSz6Rm0GQ8IvhrRbhi6joi+MZNa7sNcpRdG+22IE96PkxUPDmQw==" saltValue="rh+O/dL55dLv1hlLhxs6Rg==" spinCount="100000" sheet="1" objects="1" scenarios="1"/>
  <mergeCells count="43">
    <mergeCell ref="C3:K3"/>
    <mergeCell ref="O18:P18"/>
    <mergeCell ref="O8:P8"/>
    <mergeCell ref="O10:P10"/>
    <mergeCell ref="O12:P12"/>
    <mergeCell ref="O14:P14"/>
    <mergeCell ref="O16:P16"/>
    <mergeCell ref="B10:C15"/>
    <mergeCell ref="F60:G60"/>
    <mergeCell ref="F62:G62"/>
    <mergeCell ref="F64:G64"/>
    <mergeCell ref="F44:G44"/>
    <mergeCell ref="F47:G47"/>
    <mergeCell ref="F53:G53"/>
    <mergeCell ref="F55:G55"/>
    <mergeCell ref="F57:G57"/>
    <mergeCell ref="B23:C28"/>
    <mergeCell ref="F8:G8"/>
    <mergeCell ref="F10:G10"/>
    <mergeCell ref="F12:G12"/>
    <mergeCell ref="F14:G14"/>
    <mergeCell ref="F16:G16"/>
    <mergeCell ref="F18:G18"/>
    <mergeCell ref="F21:G21"/>
    <mergeCell ref="F23:G23"/>
    <mergeCell ref="F25:G25"/>
    <mergeCell ref="F27:G27"/>
    <mergeCell ref="C73:L73"/>
    <mergeCell ref="F66:G66"/>
    <mergeCell ref="F68:G68"/>
    <mergeCell ref="F29:G29"/>
    <mergeCell ref="F31:G31"/>
    <mergeCell ref="F34:G34"/>
    <mergeCell ref="F49:G49"/>
    <mergeCell ref="F51:G51"/>
    <mergeCell ref="B62:C67"/>
    <mergeCell ref="F70:G70"/>
    <mergeCell ref="B49:C54"/>
    <mergeCell ref="B36:C41"/>
    <mergeCell ref="F36:G36"/>
    <mergeCell ref="F38:G38"/>
    <mergeCell ref="F40:G40"/>
    <mergeCell ref="F42:G42"/>
  </mergeCells>
  <dataValidations count="1">
    <dataValidation type="whole" allowBlank="1" showInputMessage="1" showErrorMessage="1" sqref="I8 I10 I12 I14 I16 I18 I47 I49 I51 I53 I55 I57 I21 I23 I25 I27 I29 I31 I34 I36 I38 I40 I42 I44 I60 I62 I64 I66 I68 I70" xr:uid="{116ED021-AD4E-41F0-A8F9-F547B80C2F27}">
      <formula1>1</formula1>
      <formula2>100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0FED87FAA444E9D054E9827389CC4" ma:contentTypeVersion="12" ma:contentTypeDescription="Create a new document." ma:contentTypeScope="" ma:versionID="9e299856603640208dc2cef20dfac333">
  <xsd:schema xmlns:xsd="http://www.w3.org/2001/XMLSchema" xmlns:xs="http://www.w3.org/2001/XMLSchema" xmlns:p="http://schemas.microsoft.com/office/2006/metadata/properties" xmlns:ns2="cc7ce8ca-8f52-44ec-9496-3c41d0f5ad18" xmlns:ns3="8930e3b9-f5a2-4695-afda-3935ee560803" targetNamespace="http://schemas.microsoft.com/office/2006/metadata/properties" ma:root="true" ma:fieldsID="d873fd85aaf42b43b788e8386f02fc81" ns2:_="" ns3:_="">
    <xsd:import namespace="cc7ce8ca-8f52-44ec-9496-3c41d0f5ad18"/>
    <xsd:import namespace="8930e3b9-f5a2-4695-afda-3935ee56080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ce8ca-8f52-44ec-9496-3c41d0f5ad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0e3b9-f5a2-4695-afda-3935ee56080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CE0216-1D9F-4021-9425-F2984A7358A7}"/>
</file>

<file path=customXml/itemProps2.xml><?xml version="1.0" encoding="utf-8"?>
<ds:datastoreItem xmlns:ds="http://schemas.openxmlformats.org/officeDocument/2006/customXml" ds:itemID="{21AF85FB-50BE-4E59-8EE6-E4F0DD66874F}"/>
</file>

<file path=customXml/itemProps3.xml><?xml version="1.0" encoding="utf-8"?>
<ds:datastoreItem xmlns:ds="http://schemas.openxmlformats.org/officeDocument/2006/customXml" ds:itemID="{4C1DAEC7-AF56-44B6-BB03-A3F6C8EB81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55</vt:i4>
      </vt:variant>
    </vt:vector>
  </HeadingPairs>
  <TitlesOfParts>
    <vt:vector size="69" baseType="lpstr">
      <vt:lpstr>General</vt:lpstr>
      <vt:lpstr>IU 1</vt:lpstr>
      <vt:lpstr>IU 2</vt:lpstr>
      <vt:lpstr>IU 3</vt:lpstr>
      <vt:lpstr>IU 4</vt:lpstr>
      <vt:lpstr>IU 5</vt:lpstr>
      <vt:lpstr>Costs (Tier 1)</vt:lpstr>
      <vt:lpstr>Costs (Tier 2)</vt:lpstr>
      <vt:lpstr>Cost breakdown</vt:lpstr>
      <vt:lpstr>Dashboard</vt:lpstr>
      <vt:lpstr>Dashboard data</vt:lpstr>
      <vt:lpstr>Drop-downs</vt:lpstr>
      <vt:lpstr>Export - General+IUs</vt:lpstr>
      <vt:lpstr>Export - Costs</vt:lpstr>
      <vt:lpstr>_12_COUNTRY</vt:lpstr>
      <vt:lpstr>_14_OBJECTIVES</vt:lpstr>
      <vt:lpstr>_15_Donor_type</vt:lpstr>
      <vt:lpstr>_16_Progress</vt:lpstr>
      <vt:lpstr>_17_Funding</vt:lpstr>
      <vt:lpstr>_19_Funder</vt:lpstr>
      <vt:lpstr>_8_ORG_TYPE</vt:lpstr>
      <vt:lpstr>BIOPHYSICAL</vt:lpstr>
      <vt:lpstr>Change</vt:lpstr>
      <vt:lpstr>Change_from_previous_year</vt:lpstr>
      <vt:lpstr>Completed__ongoing_monitoring</vt:lpstr>
      <vt:lpstr>Currencies</vt:lpstr>
      <vt:lpstr>ENABLING</vt:lpstr>
      <vt:lpstr>Environmental_benefits</vt:lpstr>
      <vt:lpstr>Financial_benefits</vt:lpstr>
      <vt:lpstr>Land_covers</vt:lpstr>
      <vt:lpstr>List14</vt:lpstr>
      <vt:lpstr>List15</vt:lpstr>
      <vt:lpstr>List16</vt:lpstr>
      <vt:lpstr>List17</vt:lpstr>
      <vt:lpstr>List19</vt:lpstr>
      <vt:lpstr>List21</vt:lpstr>
      <vt:lpstr>Months</vt:lpstr>
      <vt:lpstr>Non_market_benefits</vt:lpstr>
      <vt:lpstr>Objective_Importance</vt:lpstr>
      <vt:lpstr>Dashboard!Print_Area</vt:lpstr>
      <vt:lpstr>Q_20</vt:lpstr>
      <vt:lpstr>Q_21</vt:lpstr>
      <vt:lpstr>Q_22</vt:lpstr>
      <vt:lpstr>Q_23</vt:lpstr>
      <vt:lpstr>Q_27</vt:lpstr>
      <vt:lpstr>Q_28</vt:lpstr>
      <vt:lpstr>Q_30</vt:lpstr>
      <vt:lpstr>Q11_</vt:lpstr>
      <vt:lpstr>Q12_</vt:lpstr>
      <vt:lpstr>Q13_</vt:lpstr>
      <vt:lpstr>Q14_</vt:lpstr>
      <vt:lpstr>Q14b</vt:lpstr>
      <vt:lpstr>Q18_</vt:lpstr>
      <vt:lpstr>Q20_</vt:lpstr>
      <vt:lpstr>Q20b</vt:lpstr>
      <vt:lpstr>Q21_</vt:lpstr>
      <vt:lpstr>Q22_</vt:lpstr>
      <vt:lpstr>Q23_</vt:lpstr>
      <vt:lpstr>Q27_</vt:lpstr>
      <vt:lpstr>Q30_</vt:lpstr>
      <vt:lpstr>Q31_</vt:lpstr>
      <vt:lpstr>Q6_</vt:lpstr>
      <vt:lpstr>Q8_</vt:lpstr>
      <vt:lpstr>Social_benefits</vt:lpstr>
      <vt:lpstr>Dashboard!TEER</vt:lpstr>
      <vt:lpstr>Trend</vt:lpstr>
      <vt:lpstr>Trends_in_benefits</vt:lpstr>
      <vt:lpstr>TYPES</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Sara D'Andrea</cp:lastModifiedBy>
  <cp:revision/>
  <dcterms:created xsi:type="dcterms:W3CDTF">2020-04-03T16:13:12Z</dcterms:created>
  <dcterms:modified xsi:type="dcterms:W3CDTF">2021-04-21T08:58:45Z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0x01010030F0FED87FAA444E9D054E9827389CC4</vt:lpwstr>
  </property>
</Properties>
</file>