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9320" windowHeight="15480" tabRatio="529" activeTab="0"/>
  </bookViews>
  <sheets>
    <sheet name="ARRAY POLL VALUE" sheetId="1" r:id="rId1"/>
    <sheet name=" GHANA 2005" sheetId="2" r:id="rId2"/>
    <sheet name=" NEPAL 2005" sheetId="3" r:id="rId3"/>
  </sheets>
  <definedNames/>
  <calcPr fullCalcOnLoad="1"/>
</workbook>
</file>

<file path=xl/sharedStrings.xml><?xml version="1.0" encoding="utf-8"?>
<sst xmlns="http://schemas.openxmlformats.org/spreadsheetml/2006/main" count="1476" uniqueCount="345">
  <si>
    <t>Ribes nigrum</t>
  </si>
  <si>
    <t>Cereals</t>
  </si>
  <si>
    <t>Vitellaria paradoxa (syn.Butyrospermum paradoxum)</t>
  </si>
  <si>
    <t>Cola nitida, C.vera, C.acuminata</t>
  </si>
  <si>
    <t>Stimulant crops</t>
  </si>
  <si>
    <r>
      <t>Lupinus</t>
    </r>
    <r>
      <rPr>
        <sz val="12"/>
        <color indexed="16"/>
        <rFont val="Arial"/>
        <family val="0"/>
      </rPr>
      <t xml:space="preserve"> spp.</t>
    </r>
  </si>
  <si>
    <t>Pulse</t>
  </si>
  <si>
    <t>Stimulant crops</t>
  </si>
  <si>
    <t>Cherries</t>
  </si>
  <si>
    <t>Chestnuts</t>
  </si>
  <si>
    <t>Cloves</t>
  </si>
  <si>
    <t>Cow peas, dry</t>
  </si>
  <si>
    <t>Cranberries</t>
  </si>
  <si>
    <t>Currants</t>
  </si>
  <si>
    <t>Dates</t>
  </si>
  <si>
    <t>Figs</t>
  </si>
  <si>
    <t>Fonio</t>
  </si>
  <si>
    <t>Fruit, tropical fresh nes</t>
  </si>
  <si>
    <t>Gooseberries</t>
  </si>
  <si>
    <t>Grapefruit (inc. pomelos)</t>
  </si>
  <si>
    <t>Grapes</t>
  </si>
  <si>
    <r>
      <t>No increase</t>
    </r>
    <r>
      <rPr>
        <vertAlign val="superscript"/>
        <sz val="12"/>
        <color indexed="62"/>
        <rFont val="Arial"/>
        <family val="0"/>
      </rPr>
      <t>2</t>
    </r>
  </si>
  <si>
    <t>Musa sapientum, M. cavendishii, M. nana, M. paradisiaca</t>
  </si>
  <si>
    <t>Increase - breeding</t>
  </si>
  <si>
    <t>-</t>
  </si>
  <si>
    <t>Stimulant crops</t>
  </si>
  <si>
    <r>
      <t>Fragaria</t>
    </r>
    <r>
      <rPr>
        <sz val="12"/>
        <color indexed="16"/>
        <rFont val="Arial"/>
        <family val="0"/>
      </rPr>
      <t xml:space="preserve"> spp.</t>
    </r>
  </si>
  <si>
    <t>Vaccinium corymbosum, V. angustifolium, V. ashei, V. myrtillus</t>
  </si>
  <si>
    <t>COMMODITY</t>
  </si>
  <si>
    <t>Vigna unguiculata</t>
  </si>
  <si>
    <t>Ribes rubrum, R grossularia</t>
  </si>
  <si>
    <t>Mangifera indica</t>
  </si>
  <si>
    <t>Areca catechu</t>
  </si>
  <si>
    <t>Linum usitatissimum</t>
  </si>
  <si>
    <t>Mustard seed</t>
  </si>
  <si>
    <t>Nutmeg, mace and cardamoms</t>
  </si>
  <si>
    <t>Peaches and nestarines</t>
  </si>
  <si>
    <t>Prunus persica,  Persica laevis</t>
  </si>
  <si>
    <t>Pears</t>
  </si>
  <si>
    <t>Pyrus communis, Cydonia oblonga, C. vulgaris, C. japonica</t>
  </si>
  <si>
    <t>Persimmons</t>
  </si>
  <si>
    <t>Pigeon peas</t>
  </si>
  <si>
    <t>Cajanus cajan</t>
  </si>
  <si>
    <t>Pulse</t>
  </si>
  <si>
    <t>Plums and sloes</t>
  </si>
  <si>
    <t>Prunus domestica, P. spinosa</t>
  </si>
  <si>
    <t>Potatoes</t>
  </si>
  <si>
    <t>Solanum tuberosum</t>
  </si>
  <si>
    <t>Soybeans</t>
  </si>
  <si>
    <t>Glycine max, G. soja</t>
  </si>
  <si>
    <t>Juglans regia</t>
  </si>
  <si>
    <t>Wheat</t>
  </si>
  <si>
    <t>Triticum spp. (mainly T. aestivum, T. durum, T. spelta)</t>
  </si>
  <si>
    <t>Groundnuts, with shell</t>
  </si>
  <si>
    <t>Arachis hypogaea</t>
  </si>
  <si>
    <t>Karite Nuts (Sheanuts)</t>
  </si>
  <si>
    <t>-</t>
  </si>
  <si>
    <t>TOTAL</t>
  </si>
  <si>
    <t>EVIP/TVC</t>
  </si>
  <si>
    <t>Bertholletia excelsa</t>
  </si>
  <si>
    <r>
      <t xml:space="preserve">Allium sativum </t>
    </r>
    <r>
      <rPr>
        <sz val="12"/>
        <color indexed="16"/>
        <rFont val="Arial"/>
        <family val="0"/>
      </rPr>
      <t>(syn.</t>
    </r>
    <r>
      <rPr>
        <i/>
        <sz val="12"/>
        <color indexed="16"/>
        <rFont val="Arial"/>
        <family val="0"/>
      </rPr>
      <t xml:space="preserve"> Alliaria sativum)</t>
    </r>
  </si>
  <si>
    <t>Kolanuts</t>
  </si>
  <si>
    <t>Cynara scolymus</t>
  </si>
  <si>
    <t>Asparagus officinalis</t>
  </si>
  <si>
    <t xml:space="preserve">Consumer surplus loss (CSL) with elasticity = </t>
  </si>
  <si>
    <t>Table 2 - Economic impact of insect pollination of the agricultural production used directly for human food and listed by the main categories</t>
  </si>
  <si>
    <t>US$ / metric ton</t>
  </si>
  <si>
    <t>metric ton</t>
  </si>
  <si>
    <t xml:space="preserve">US$ </t>
  </si>
  <si>
    <t>Table 4 - Economic impact of insect pollination of the 2005 agricultural production used directly for human food in Ghana</t>
  </si>
  <si>
    <t>Production</t>
  </si>
  <si>
    <t>Producer price per metric ton</t>
  </si>
  <si>
    <t>Average value per metric ton</t>
  </si>
  <si>
    <t>Table 6 - Economic impact of insect pollination of the 2005 agricultural production used directly for human food in Nepal</t>
  </si>
  <si>
    <t>COLUMNS TO BE FILLED WITH STATISTICS FROM APPROPRIATE YEAR</t>
  </si>
  <si>
    <r>
      <t>Vigna 
subterranea</t>
    </r>
    <r>
      <rPr>
        <sz val="12"/>
        <color indexed="16"/>
        <rFont val="Arial"/>
        <family val="0"/>
      </rPr>
      <t xml:space="preserve"> 
(syn.  
</t>
    </r>
    <r>
      <rPr>
        <i/>
        <sz val="12"/>
        <color indexed="16"/>
        <rFont val="Arial"/>
        <family val="0"/>
      </rPr>
      <t>Voandzeia 
subterrane</t>
    </r>
    <r>
      <rPr>
        <sz val="12"/>
        <color indexed="16"/>
        <rFont val="Arial"/>
        <family val="0"/>
      </rPr>
      <t>a)</t>
    </r>
  </si>
  <si>
    <t>Vegetables</t>
  </si>
  <si>
    <t>Spices, nes</t>
  </si>
  <si>
    <t>Tangerines, mandarins, clem.</t>
  </si>
  <si>
    <t>Citrus reticulata, C. unshiu</t>
  </si>
  <si>
    <t>Tea</t>
  </si>
  <si>
    <t>Camellia sinensis, Thea sinensis, T. assaamica, Ilex paraguayensis</t>
  </si>
  <si>
    <t>Walnuts, with shell</t>
  </si>
  <si>
    <t>Rubus fruiticosus, R. chamaemorus, R. flagellaris, R. trivalis</t>
  </si>
  <si>
    <t>Treenuts</t>
  </si>
  <si>
    <t>Fagopyrum esculentum</t>
  </si>
  <si>
    <t>Vegetables</t>
  </si>
  <si>
    <t>Cereals</t>
  </si>
  <si>
    <t>Treenuts</t>
  </si>
  <si>
    <t>Mangifera indica</t>
  </si>
  <si>
    <t>Fruits</t>
  </si>
  <si>
    <t>Millet</t>
  </si>
  <si>
    <r>
      <t xml:space="preserve">Phaseolus </t>
    </r>
    <r>
      <rPr>
        <sz val="12"/>
        <color indexed="16"/>
        <rFont val="Arial"/>
        <family val="0"/>
      </rPr>
      <t xml:space="preserve">spp. </t>
    </r>
    <r>
      <rPr>
        <i/>
        <sz val="12"/>
        <color indexed="16"/>
        <rFont val="Arial"/>
        <family val="0"/>
      </rPr>
      <t>(P. vulgaris, P. lunatus, P. angularis, P. aureus,  P. mungo, P. coccineus, P. calcaratus, P. aconitifolius, P. acutifolius)</t>
    </r>
  </si>
  <si>
    <t>sources: FAOstat (http://faostat.org)</t>
  </si>
  <si>
    <t>sources: Klein et al. 2007</t>
  </si>
  <si>
    <t>sources: FAOstat (http://faostat.org)</t>
  </si>
  <si>
    <t>Price * Production</t>
  </si>
  <si>
    <t>Avocados</t>
  </si>
  <si>
    <t>Beans, green</t>
  </si>
  <si>
    <t>Vegetables</t>
  </si>
  <si>
    <t>Little</t>
  </si>
  <si>
    <t>Cashew nuts, with shell</t>
  </si>
  <si>
    <t>Anacardium occidentale</t>
  </si>
  <si>
    <t>Treenuts</t>
  </si>
  <si>
    <t>Cassava</t>
  </si>
  <si>
    <t>Roots and Tubers</t>
  </si>
  <si>
    <t>Chillies and peppers, dry</t>
  </si>
  <si>
    <t>Other melons (inc.cantaloupes)</t>
  </si>
  <si>
    <t>Peas, dry</t>
  </si>
  <si>
    <t>Peas, green</t>
  </si>
  <si>
    <r>
      <t xml:space="preserve">Dependence ratio </t>
    </r>
    <r>
      <rPr>
        <sz val="12"/>
        <color indexed="62"/>
        <rFont val="Arial"/>
        <family val="0"/>
      </rPr>
      <t>(we consider only crops for which pollinators increase production of plant parts that we consume)</t>
    </r>
  </si>
  <si>
    <t>Great</t>
  </si>
  <si>
    <t>Essential</t>
  </si>
  <si>
    <t>Capscium annuum, C. frutescens</t>
  </si>
  <si>
    <t>Spices</t>
  </si>
  <si>
    <t>Chillies and peppers, green</t>
  </si>
  <si>
    <t>Peppermint</t>
  </si>
  <si>
    <t>Pistachios</t>
  </si>
  <si>
    <t>Pumpkins, squash and gourds</t>
  </si>
  <si>
    <t>Quinces</t>
  </si>
  <si>
    <t>Quinoa</t>
  </si>
  <si>
    <t>Rapeseed</t>
  </si>
  <si>
    <t>Raspberries</t>
  </si>
  <si>
    <t>Rye</t>
  </si>
  <si>
    <t>Safflower seed</t>
  </si>
  <si>
    <t>Sesame seed</t>
  </si>
  <si>
    <t>Sour cherries</t>
  </si>
  <si>
    <t>Spinach</t>
  </si>
  <si>
    <t>Stone fruit, nes</t>
  </si>
  <si>
    <t>Strawberries</t>
  </si>
  <si>
    <t>String beans</t>
  </si>
  <si>
    <t>Sugar beet</t>
  </si>
  <si>
    <t>Sugar crops, nes</t>
  </si>
  <si>
    <t>Brassica alba, B. hirta, Sinapisalba, B. nigra,Sinapis nigra</t>
  </si>
  <si>
    <t>Hazelnuts, with shell</t>
  </si>
  <si>
    <t>Hops</t>
  </si>
  <si>
    <t>Kiwi fruit</t>
  </si>
  <si>
    <t>Lettuce and chicory</t>
  </si>
  <si>
    <t>Lupins</t>
  </si>
  <si>
    <t>Maize, green</t>
  </si>
  <si>
    <t>Maté</t>
  </si>
  <si>
    <t>Melonseed</t>
  </si>
  <si>
    <t>Mixed grain</t>
  </si>
  <si>
    <t>Mushrooms and truffles</t>
  </si>
  <si>
    <t>Olives</t>
  </si>
  <si>
    <t>Onions (inc. shallots), green</t>
  </si>
  <si>
    <t>ARRAY FOR THE ECONOMIC VALUATION OF THE CONTRIBUTION OF INSECT POLLINATION TO AGRICULTURE AND IMPACT ON THE WELFARE</t>
  </si>
  <si>
    <r>
      <t xml:space="preserve">Table 1 - Array of crops used directly for human food following FAOSTAT </t>
    </r>
    <r>
      <rPr>
        <b/>
        <u val="single"/>
        <sz val="14"/>
        <rFont val="Arial"/>
        <family val="0"/>
      </rPr>
      <t>(http//faostat.fao.org</t>
    </r>
    <r>
      <rPr>
        <b/>
        <sz val="14"/>
        <rFont val="Arial"/>
        <family val="0"/>
      </rPr>
      <t>) and listed by  common names of crops</t>
    </r>
  </si>
  <si>
    <r>
      <t>TVC</t>
    </r>
    <r>
      <rPr>
        <b/>
        <sz val="12"/>
        <color indexed="53"/>
        <rFont val="Arial"/>
        <family val="0"/>
      </rPr>
      <t>*</t>
    </r>
    <r>
      <rPr>
        <b/>
        <sz val="12"/>
        <color indexed="18"/>
        <rFont val="Arial"/>
        <family val="0"/>
      </rPr>
      <t>D</t>
    </r>
  </si>
  <si>
    <t>Mean             (D)</t>
  </si>
  <si>
    <t>Mangoes, mangosteens, guavas</t>
  </si>
  <si>
    <t>Citrullus lanatus</t>
  </si>
  <si>
    <t>Economic value of insect pollinators (EVIP)</t>
  </si>
  <si>
    <t>COMMODITY</t>
  </si>
  <si>
    <t>Spices</t>
  </si>
  <si>
    <t>Humulus lupulus</t>
  </si>
  <si>
    <r>
      <t>Boletus edulis, Agaricus campestris, Morchella</t>
    </r>
    <r>
      <rPr>
        <sz val="12"/>
        <color indexed="16"/>
        <rFont val="Arial"/>
        <family val="0"/>
      </rPr>
      <t xml:space="preserve"> spp., </t>
    </r>
    <r>
      <rPr>
        <i/>
        <sz val="12"/>
        <color indexed="16"/>
        <rFont val="Arial"/>
        <family val="0"/>
      </rPr>
      <t>Tuber magnatum</t>
    </r>
  </si>
  <si>
    <r>
      <t xml:space="preserve">Avena </t>
    </r>
    <r>
      <rPr>
        <sz val="12"/>
        <color indexed="16"/>
        <rFont val="Arial"/>
        <family val="0"/>
      </rPr>
      <t>spp., mainly</t>
    </r>
    <r>
      <rPr>
        <i/>
        <sz val="12"/>
        <color indexed="16"/>
        <rFont val="Arial"/>
        <family val="0"/>
      </rPr>
      <t xml:space="preserve">  Avena sativa</t>
    </r>
  </si>
  <si>
    <r>
      <t>Oryza</t>
    </r>
    <r>
      <rPr>
        <sz val="12"/>
        <color indexed="16"/>
        <rFont val="Arial"/>
        <family val="0"/>
      </rPr>
      <t xml:space="preserve"> spp. (mainly </t>
    </r>
    <r>
      <rPr>
        <i/>
        <sz val="12"/>
        <color indexed="16"/>
        <rFont val="Arial"/>
        <family val="0"/>
      </rPr>
      <t>O. sativa</t>
    </r>
    <r>
      <rPr>
        <sz val="12"/>
        <color indexed="16"/>
        <rFont val="Arial"/>
        <family val="0"/>
      </rPr>
      <t>)</t>
    </r>
  </si>
  <si>
    <r>
      <t>Dioscorea</t>
    </r>
    <r>
      <rPr>
        <sz val="12"/>
        <color indexed="16"/>
        <rFont val="Arial"/>
        <family val="0"/>
      </rPr>
      <t xml:space="preserve"> spp.</t>
    </r>
  </si>
  <si>
    <t xml:space="preserve">TOTAL OR MEAN   </t>
  </si>
  <si>
    <r>
      <t>Vigna spp., V. unguiculata, V. subterranean</t>
    </r>
    <r>
      <rPr>
        <sz val="12"/>
        <color indexed="16"/>
        <rFont val="Arial"/>
        <family val="0"/>
      </rPr>
      <t xml:space="preserve"> (syn.</t>
    </r>
    <r>
      <rPr>
        <i/>
        <sz val="12"/>
        <color indexed="16"/>
        <rFont val="Arial"/>
        <family val="0"/>
      </rPr>
      <t xml:space="preserve"> Voandzeia subterranea</t>
    </r>
    <r>
      <rPr>
        <sz val="12"/>
        <color indexed="16"/>
        <rFont val="Arial"/>
        <family val="0"/>
      </rPr>
      <t>),</t>
    </r>
    <r>
      <rPr>
        <i/>
        <sz val="12"/>
        <color indexed="16"/>
        <rFont val="Arial"/>
        <family val="0"/>
      </rPr>
      <t xml:space="preserve"> Phaseolus spp.</t>
    </r>
  </si>
  <si>
    <r>
      <t>Manihot esculenta</t>
    </r>
    <r>
      <rPr>
        <sz val="12"/>
        <color indexed="16"/>
        <rFont val="Arial"/>
        <family val="0"/>
      </rPr>
      <t>, syn</t>
    </r>
    <r>
      <rPr>
        <i/>
        <sz val="12"/>
        <color indexed="16"/>
        <rFont val="Arial"/>
        <family val="0"/>
      </rPr>
      <t>. M. utilissima, M. palmata</t>
    </r>
  </si>
  <si>
    <r>
      <t>Citrus bergamia, C. medica</t>
    </r>
    <r>
      <rPr>
        <sz val="12"/>
        <color indexed="16"/>
        <rFont val="Arial"/>
        <family val="0"/>
      </rPr>
      <t xml:space="preserve"> (var. </t>
    </r>
    <r>
      <rPr>
        <i/>
        <sz val="12"/>
        <color indexed="16"/>
        <rFont val="Arial"/>
        <family val="0"/>
      </rPr>
      <t>cedrata</t>
    </r>
    <r>
      <rPr>
        <sz val="12"/>
        <color indexed="16"/>
        <rFont val="Arial"/>
        <family val="0"/>
      </rPr>
      <t>)</t>
    </r>
    <r>
      <rPr>
        <i/>
        <sz val="12"/>
        <color indexed="16"/>
        <rFont val="Arial"/>
        <family val="0"/>
      </rPr>
      <t>, C. myrtifolia, Fortunella japonica</t>
    </r>
  </si>
  <si>
    <t>Digitaria exilis</t>
  </si>
  <si>
    <t>Citrus aurantium, C. sinensis</t>
  </si>
  <si>
    <t>Papayas</t>
  </si>
  <si>
    <t>Carica papaya</t>
  </si>
  <si>
    <t>Pepper (Piper spp.)</t>
  </si>
  <si>
    <t>Piper nigrum, P. longum</t>
  </si>
  <si>
    <t>Solanum melongena</t>
  </si>
  <si>
    <t>Fruit Fresh Nes</t>
  </si>
  <si>
    <t>COMMODITY</t>
  </si>
  <si>
    <t>Vegetables</t>
  </si>
  <si>
    <t>Oilcrops</t>
  </si>
  <si>
    <t>Pyrus communis</t>
  </si>
  <si>
    <t>Diospyros kaki;D. virginiana</t>
  </si>
  <si>
    <t>Fruits</t>
  </si>
  <si>
    <t xml:space="preserve">Chenopodium quinoa
</t>
  </si>
  <si>
    <t>Vegetables</t>
  </si>
  <si>
    <t>Echinocloa frumentacea, Eleusine coracana, Eragrostis abyssinica, Panicum miliaceum, Paspalum scrobiculatum, Pennisetum glaucum, Setaria italica</t>
  </si>
  <si>
    <t>Nuts, nes</t>
  </si>
  <si>
    <t>Oats</t>
  </si>
  <si>
    <t>Brassica alba, B. hirta, Sinapisalba, B. nigra,Sinapis nigra</t>
  </si>
  <si>
    <t>Elaeis guineensis</t>
  </si>
  <si>
    <t>Mentha piperita</t>
  </si>
  <si>
    <t>Carthamus tinctorius</t>
  </si>
  <si>
    <t>Roots and Tubers</t>
  </si>
  <si>
    <t>Mean (D)</t>
  </si>
  <si>
    <t>Abelmoschus esculentus</t>
  </si>
  <si>
    <t>Pisum sativum, P. arvense</t>
  </si>
  <si>
    <t>Pistacia vera</t>
  </si>
  <si>
    <t>Treenuts</t>
  </si>
  <si>
    <t>Cucurbita maxima, C. mixta, C. moschata, C. pepo</t>
  </si>
  <si>
    <t>Cydonia oblonga, C. vulgaris, C. japonica</t>
  </si>
  <si>
    <t>Oilcrops</t>
  </si>
  <si>
    <t>Rubus idaeus</t>
  </si>
  <si>
    <t>Secale cereale</t>
  </si>
  <si>
    <t>Sesamum indicum</t>
  </si>
  <si>
    <t>Beta vulgaris</t>
  </si>
  <si>
    <t>Spinacia olearacea</t>
  </si>
  <si>
    <t>Mixed response</t>
  </si>
  <si>
    <t>Helianthus annuus</t>
  </si>
  <si>
    <t>Vanilla planifolia, V. pompona</t>
  </si>
  <si>
    <t>Phaseolus P. lunatus, P. angularis, P. aureus,  P. mungo, P. coccineus, P. calcaratus, P. aconitifolius, P. acutifolius</t>
  </si>
  <si>
    <t>Citrus aurantifolia, C. limetta, C. limon</t>
  </si>
  <si>
    <t>Maize</t>
  </si>
  <si>
    <t>Zea mais</t>
  </si>
  <si>
    <t>Cereals</t>
  </si>
  <si>
    <t>No increase</t>
  </si>
  <si>
    <t>Mangoes, mangosteens, guavas</t>
  </si>
  <si>
    <t>Oilseeds, Nes</t>
  </si>
  <si>
    <t>Okra</t>
  </si>
  <si>
    <t>Onions, dry</t>
  </si>
  <si>
    <t>Allium cepa, A. ascalonicum, A. fistulosum</t>
  </si>
  <si>
    <t>Increase - seed production</t>
  </si>
  <si>
    <t>Oranges</t>
  </si>
  <si>
    <t>Persea americana</t>
  </si>
  <si>
    <t>Fruits</t>
  </si>
  <si>
    <t>Great</t>
  </si>
  <si>
    <t>Bananas</t>
  </si>
  <si>
    <t>Vanilla</t>
  </si>
  <si>
    <t>Watermelons</t>
  </si>
  <si>
    <t>Crop common name</t>
  </si>
  <si>
    <t>Crop species</t>
  </si>
  <si>
    <t>Crop category following FAO</t>
  </si>
  <si>
    <t>Dependence upon animal pollination</t>
  </si>
  <si>
    <t>Mixed response</t>
  </si>
  <si>
    <t>Ginger</t>
  </si>
  <si>
    <t>Zingiber officinale</t>
  </si>
  <si>
    <t>Unknow</t>
  </si>
  <si>
    <t>Lemons and limes</t>
  </si>
  <si>
    <t>Consumer surplus loss (CSL) with elasticity equal to</t>
  </si>
  <si>
    <t xml:space="preserve">Sources = </t>
  </si>
  <si>
    <t>production</t>
  </si>
  <si>
    <t>2005 figures</t>
  </si>
  <si>
    <t>Theobroma cacao</t>
  </si>
  <si>
    <t>Stimulant crops</t>
  </si>
  <si>
    <t>Essential</t>
  </si>
  <si>
    <t>Coconuts</t>
  </si>
  <si>
    <t>Cocos nucifera</t>
  </si>
  <si>
    <t>Oilcrops</t>
  </si>
  <si>
    <t>Modest</t>
  </si>
  <si>
    <t>Coffee, green</t>
  </si>
  <si>
    <t>Sunflower seed</t>
  </si>
  <si>
    <t>Cucumis melo</t>
  </si>
  <si>
    <t>Olea europea</t>
  </si>
  <si>
    <t>Brassica chinensis, B. oleracea</t>
  </si>
  <si>
    <t>Daucus carota</t>
  </si>
  <si>
    <t>Prunus cerasus, P. avium</t>
  </si>
  <si>
    <t>Castanea sativa</t>
  </si>
  <si>
    <t>Eugenia caryophyllata, Caryophyllus aromaticus</t>
  </si>
  <si>
    <t>Cocoa beans</t>
  </si>
  <si>
    <t>Total value of crop (TVC)</t>
  </si>
  <si>
    <t>Economic value of insect pollinators (EVIP)</t>
  </si>
  <si>
    <t>Cereals</t>
  </si>
  <si>
    <t>Phoenix dactylifera</t>
  </si>
  <si>
    <t>Ficus carica</t>
  </si>
  <si>
    <t xml:space="preserve">Citrus grandis C. maxima, C. paradisi, </t>
  </si>
  <si>
    <t>Vitis vinifera</t>
  </si>
  <si>
    <t>Corylus avellana</t>
  </si>
  <si>
    <t>Actinidia deliciosa</t>
  </si>
  <si>
    <t>Lactuca sativa, Cichorium intybus, C. endivia</t>
  </si>
  <si>
    <t>Ilex paraguariensis</t>
  </si>
  <si>
    <t>Almonds, with shell</t>
  </si>
  <si>
    <t>Amygdalus communis</t>
  </si>
  <si>
    <t>Apples</t>
  </si>
  <si>
    <t>Malus domestica</t>
  </si>
  <si>
    <t>Apricots</t>
  </si>
  <si>
    <t>Prunus armeniaca</t>
  </si>
  <si>
    <t>Arecanuts</t>
  </si>
  <si>
    <t>Little</t>
  </si>
  <si>
    <t>Barley</t>
  </si>
  <si>
    <t>Hordeum  disticum, H. hexasticum, H. vulgare</t>
  </si>
  <si>
    <t>Beans, dry</t>
  </si>
  <si>
    <t>Broad beans, horse beans, dry</t>
  </si>
  <si>
    <t>Vicia faba</t>
  </si>
  <si>
    <t>Chick peas</t>
  </si>
  <si>
    <t>Prunus cerasus</t>
  </si>
  <si>
    <t xml:space="preserve">Phaseolus vulgaris </t>
  </si>
  <si>
    <t xml:space="preserve"> Colocasia esculenta</t>
  </si>
  <si>
    <t>-</t>
  </si>
  <si>
    <t>No increase</t>
  </si>
  <si>
    <r>
      <t xml:space="preserve">Triticum </t>
    </r>
    <r>
      <rPr>
        <sz val="12"/>
        <color indexed="16"/>
        <rFont val="Arial"/>
        <family val="0"/>
      </rPr>
      <t>spp.</t>
    </r>
    <r>
      <rPr>
        <i/>
        <sz val="12"/>
        <color indexed="16"/>
        <rFont val="Arial"/>
        <family val="0"/>
      </rPr>
      <t xml:space="preserve"> </t>
    </r>
    <r>
      <rPr>
        <sz val="12"/>
        <color indexed="16"/>
        <rFont val="Arial"/>
        <family val="0"/>
      </rPr>
      <t>(mainly</t>
    </r>
    <r>
      <rPr>
        <i/>
        <sz val="12"/>
        <color indexed="16"/>
        <rFont val="Arial"/>
        <family val="0"/>
      </rPr>
      <t xml:space="preserve"> T. aestivum, T. durum, T. spelta)</t>
    </r>
  </si>
  <si>
    <t>Increase - seed production</t>
  </si>
  <si>
    <r>
      <t xml:space="preserve">MATRICE OF 2005 ECONOMIC VALUATION OF INSECT POLLINATOR CONTRIBUTION TO AGRICULTURE AND IMPACT ON THE WELFARE IN </t>
    </r>
    <r>
      <rPr>
        <b/>
        <u val="single"/>
        <sz val="16"/>
        <rFont val="Arial"/>
        <family val="0"/>
      </rPr>
      <t>GHANA</t>
    </r>
  </si>
  <si>
    <t>Vaccinium macrocarpon, V. oxycoccus, V. corymbosum, V. angustifolium, V. ashei, V. myrtillus</t>
  </si>
  <si>
    <t>Coffea arabica, C. canephora, C. liberica</t>
  </si>
  <si>
    <t>Cucumbers and gherkins</t>
  </si>
  <si>
    <t>Cucumis sativus</t>
  </si>
  <si>
    <t>Eggplants (aubergines)</t>
  </si>
  <si>
    <t>Cicer arietinum</t>
  </si>
  <si>
    <t>Citrus fruit, nes</t>
  </si>
  <si>
    <t>Garlic</t>
  </si>
  <si>
    <t>Lentils</t>
  </si>
  <si>
    <t>Lens esculenta</t>
  </si>
  <si>
    <t>Linseed</t>
  </si>
  <si>
    <r>
      <t xml:space="preserve">Table 3 - Matrice of crops used directly for human food in Ghana following FAOSTAT </t>
    </r>
    <r>
      <rPr>
        <b/>
        <u val="single"/>
        <sz val="14"/>
        <rFont val="Arial"/>
        <family val="0"/>
      </rPr>
      <t>(http//faostat.fao.org</t>
    </r>
    <r>
      <rPr>
        <b/>
        <sz val="14"/>
        <rFont val="Arial"/>
        <family val="0"/>
      </rPr>
      <t>) and listed by crop common name for which it is associated the level of dependence on insect pollination</t>
    </r>
  </si>
  <si>
    <r>
      <t xml:space="preserve">Table 5 - Matrice of crops used directly for human food in Nepal following FAOSTAT </t>
    </r>
    <r>
      <rPr>
        <b/>
        <u val="single"/>
        <sz val="14"/>
        <rFont val="Arial"/>
        <family val="0"/>
      </rPr>
      <t>(http//faostat.fao.org</t>
    </r>
    <r>
      <rPr>
        <b/>
        <sz val="14"/>
        <rFont val="Arial"/>
        <family val="0"/>
      </rPr>
      <t>) and listed by crop common name for which it is associated the level of dependence on insect pollination</t>
    </r>
  </si>
  <si>
    <t>Ratio of vulnerability (RV)</t>
  </si>
  <si>
    <t>-</t>
  </si>
  <si>
    <r>
      <t xml:space="preserve">MATRICE OF 2005 ECONOMIC VALUATION OF INSECT POLLINATOR CONTRIBUTION TO AGRICULTURE AND IMPACT ON THE WELFARE IN </t>
    </r>
    <r>
      <rPr>
        <b/>
        <u val="single"/>
        <sz val="16"/>
        <rFont val="Arial"/>
        <family val="0"/>
      </rPr>
      <t>NEPAL</t>
    </r>
  </si>
  <si>
    <t>Brassica napus, B. alba, B. hirta, Sinapis alba, B. nigra</t>
  </si>
  <si>
    <t>Oilcrops</t>
  </si>
  <si>
    <t>Pineapples</t>
  </si>
  <si>
    <t>Ananas comosus</t>
  </si>
  <si>
    <t>Plantains</t>
  </si>
  <si>
    <t>Pulses, nes</t>
  </si>
  <si>
    <t>Pulse</t>
  </si>
  <si>
    <t>Rice, paddy</t>
  </si>
  <si>
    <t>Roots and Tubers, nes</t>
  </si>
  <si>
    <t>Seed cotton</t>
  </si>
  <si>
    <t>Gossypium hirsutum, G. barbadense, G. arboreum, G. herbaceum</t>
  </si>
  <si>
    <t>Sorghum</t>
  </si>
  <si>
    <t>Sorghum guineense, S. vulgare, S. dura</t>
  </si>
  <si>
    <t>Sugar cane</t>
  </si>
  <si>
    <t>Saccharum officinarum</t>
  </si>
  <si>
    <t>Sugar crops</t>
  </si>
  <si>
    <t>Sweet potatoes</t>
  </si>
  <si>
    <t>Ipomoea batatas</t>
  </si>
  <si>
    <t>Taro (cocoyam)</t>
  </si>
  <si>
    <t>Tomatoes</t>
  </si>
  <si>
    <t>Lycopersicon esculentum</t>
  </si>
  <si>
    <t>Vegetables fresh nes</t>
  </si>
  <si>
    <t>Yams</t>
  </si>
  <si>
    <t>Min</t>
  </si>
  <si>
    <t>Max</t>
  </si>
  <si>
    <t>Consumer surplus loss (CSL)</t>
  </si>
  <si>
    <t>TVC*D</t>
  </si>
  <si>
    <t>Anise, badian, fennel, corian.</t>
  </si>
  <si>
    <t>Artichokes</t>
  </si>
  <si>
    <t>Asparagus</t>
  </si>
  <si>
    <t>Bambara beans</t>
  </si>
  <si>
    <t>Berries Nes</t>
  </si>
  <si>
    <t>Blueberries</t>
  </si>
  <si>
    <t>Brazil nuts, with shell</t>
  </si>
  <si>
    <t>Buckwheat</t>
  </si>
  <si>
    <t>Cabbages and other brassicas</t>
  </si>
  <si>
    <t>Carrots and turnips</t>
  </si>
  <si>
    <t>Cashewapple</t>
  </si>
  <si>
    <t>Cauliflowers and broccoli</t>
  </si>
  <si>
    <t>Cereals, nes</t>
  </si>
  <si>
    <t>Vegetables</t>
  </si>
  <si>
    <t>No increase</t>
  </si>
  <si>
    <t>Oil palm fruit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</si>
</sst>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2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color indexed="62"/>
      <name val="Arial"/>
      <family val="0"/>
    </font>
    <font>
      <b/>
      <sz val="12"/>
      <color indexed="62"/>
      <name val="Arial"/>
      <family val="0"/>
    </font>
    <font>
      <vertAlign val="superscript"/>
      <sz val="12"/>
      <color indexed="62"/>
      <name val="Arial"/>
      <family val="0"/>
    </font>
    <font>
      <sz val="12"/>
      <color indexed="17"/>
      <name val="Arial"/>
      <family val="0"/>
    </font>
    <font>
      <b/>
      <sz val="12"/>
      <color indexed="17"/>
      <name val="Arial"/>
      <family val="0"/>
    </font>
    <font>
      <sz val="12"/>
      <color indexed="53"/>
      <name val="Arial"/>
      <family val="0"/>
    </font>
    <font>
      <b/>
      <sz val="12"/>
      <color indexed="53"/>
      <name val="Arial"/>
      <family val="0"/>
    </font>
    <font>
      <sz val="12"/>
      <color indexed="16"/>
      <name val="Arial"/>
      <family val="0"/>
    </font>
    <font>
      <b/>
      <sz val="12"/>
      <color indexed="16"/>
      <name val="Arial"/>
      <family val="0"/>
    </font>
    <font>
      <i/>
      <sz val="12"/>
      <color indexed="16"/>
      <name val="Arial"/>
      <family val="0"/>
    </font>
    <font>
      <sz val="12"/>
      <color indexed="20"/>
      <name val="Arial"/>
      <family val="0"/>
    </font>
    <font>
      <b/>
      <sz val="12"/>
      <color indexed="20"/>
      <name val="Arial"/>
      <family val="0"/>
    </font>
    <font>
      <sz val="10"/>
      <name val="Arial"/>
      <family val="0"/>
    </font>
    <font>
      <sz val="12"/>
      <color indexed="57"/>
      <name val="Arial"/>
      <family val="0"/>
    </font>
    <font>
      <b/>
      <sz val="12"/>
      <color indexed="57"/>
      <name val="Arial"/>
      <family val="0"/>
    </font>
    <font>
      <b/>
      <sz val="12"/>
      <color indexed="10"/>
      <name val="Arial"/>
      <family val="0"/>
    </font>
    <font>
      <sz val="12"/>
      <color indexed="10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b/>
      <sz val="16"/>
      <name val="Arial"/>
      <family val="0"/>
    </font>
    <font>
      <b/>
      <sz val="16"/>
      <color indexed="16"/>
      <name val="Arial"/>
      <family val="0"/>
    </font>
    <font>
      <b/>
      <sz val="16"/>
      <color indexed="62"/>
      <name val="Arial"/>
      <family val="0"/>
    </font>
    <font>
      <b/>
      <sz val="16"/>
      <color indexed="17"/>
      <name val="Arial"/>
      <family val="0"/>
    </font>
    <font>
      <b/>
      <sz val="16"/>
      <color indexed="53"/>
      <name val="Arial"/>
      <family val="0"/>
    </font>
    <font>
      <b/>
      <sz val="16"/>
      <color indexed="20"/>
      <name val="Arial"/>
      <family val="0"/>
    </font>
    <font>
      <b/>
      <u val="single"/>
      <sz val="16"/>
      <name val="Arial"/>
      <family val="0"/>
    </font>
    <font>
      <b/>
      <sz val="12"/>
      <color indexed="18"/>
      <name val="Arial"/>
      <family val="0"/>
    </font>
    <font>
      <b/>
      <sz val="16"/>
      <color indexed="57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4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Continuous" vertical="center" wrapText="1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Continuous" vertical="center" wrapText="1"/>
    </xf>
    <xf numFmtId="0" fontId="10" fillId="0" borderId="1" xfId="0" applyFont="1" applyFill="1" applyBorder="1" applyAlignment="1">
      <alignment horizontal="centerContinuous" vertical="center" wrapText="1"/>
    </xf>
    <xf numFmtId="0" fontId="10" fillId="0" borderId="5" xfId="0" applyFont="1" applyFill="1" applyBorder="1" applyAlignment="1">
      <alignment horizontal="centerContinuous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10" fillId="0" borderId="7" xfId="0" applyFont="1" applyFill="1" applyBorder="1" applyAlignment="1">
      <alignment horizontal="centerContinuous" vertical="center" wrapText="1"/>
    </xf>
    <xf numFmtId="0" fontId="10" fillId="0" borderId="8" xfId="0" applyFont="1" applyFill="1" applyBorder="1" applyAlignment="1">
      <alignment horizontal="centerContinuous" vertical="center" wrapText="1"/>
    </xf>
    <xf numFmtId="0" fontId="9" fillId="0" borderId="3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Continuous" vertical="center" wrapText="1"/>
    </xf>
    <xf numFmtId="0" fontId="17" fillId="0" borderId="2" xfId="0" applyFont="1" applyFill="1" applyBorder="1" applyAlignment="1">
      <alignment horizontal="centerContinuous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Continuous" vertical="center" wrapText="1"/>
    </xf>
    <xf numFmtId="0" fontId="17" fillId="0" borderId="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 wrapText="1"/>
    </xf>
    <xf numFmtId="0" fontId="13" fillId="0" borderId="0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3" fontId="13" fillId="0" borderId="9" xfId="0" applyNumberFormat="1" applyFont="1" applyBorder="1" applyAlignment="1">
      <alignment vertical="center"/>
    </xf>
    <xf numFmtId="3" fontId="15" fillId="0" borderId="9" xfId="0" applyNumberFormat="1" applyFont="1" applyBorder="1" applyAlignment="1">
      <alignment vertical="center"/>
    </xf>
    <xf numFmtId="3" fontId="20" fillId="0" borderId="9" xfId="0" applyNumberFormat="1" applyFont="1" applyBorder="1" applyAlignment="1">
      <alignment vertical="center"/>
    </xf>
    <xf numFmtId="0" fontId="16" fillId="2" borderId="3" xfId="0" applyFont="1" applyFill="1" applyBorder="1" applyAlignment="1">
      <alignment horizontal="center" vertical="center" wrapText="1"/>
    </xf>
    <xf numFmtId="49" fontId="18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49" fontId="18" fillId="3" borderId="3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49" fontId="18" fillId="4" borderId="3" xfId="0" applyNumberFormat="1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 wrapText="1"/>
    </xf>
    <xf numFmtId="49" fontId="18" fillId="5" borderId="3" xfId="0" applyNumberFormat="1" applyFont="1" applyFill="1" applyBorder="1" applyAlignment="1">
      <alignment horizontal="center" vertical="center" wrapText="1"/>
    </xf>
    <xf numFmtId="49" fontId="6" fillId="5" borderId="3" xfId="0" applyNumberFormat="1" applyFont="1" applyFill="1" applyBorder="1" applyAlignment="1">
      <alignment horizontal="center" vertical="center" wrapText="1"/>
    </xf>
    <xf numFmtId="49" fontId="9" fillId="5" borderId="3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 wrapText="1"/>
    </xf>
    <xf numFmtId="49" fontId="18" fillId="6" borderId="3" xfId="0" applyNumberFormat="1" applyFont="1" applyFill="1" applyBorder="1" applyAlignment="1">
      <alignment horizontal="center" vertical="center" wrapText="1"/>
    </xf>
    <xf numFmtId="49" fontId="6" fillId="6" borderId="3" xfId="0" applyNumberFormat="1" applyFont="1" applyFill="1" applyBorder="1" applyAlignment="1">
      <alignment horizontal="center" vertical="center" wrapText="1"/>
    </xf>
    <xf numFmtId="49" fontId="9" fillId="6" borderId="3" xfId="0" applyNumberFormat="1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 wrapText="1"/>
    </xf>
    <xf numFmtId="49" fontId="18" fillId="7" borderId="3" xfId="0" applyNumberFormat="1" applyFont="1" applyFill="1" applyBorder="1" applyAlignment="1">
      <alignment horizontal="center" vertical="center" wrapText="1"/>
    </xf>
    <xf numFmtId="49" fontId="6" fillId="7" borderId="3" xfId="0" applyNumberFormat="1" applyFont="1" applyFill="1" applyBorder="1" applyAlignment="1">
      <alignment horizontal="center" vertical="center" wrapText="1"/>
    </xf>
    <xf numFmtId="49" fontId="9" fillId="7" borderId="3" xfId="0" applyNumberFormat="1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 wrapText="1"/>
    </xf>
    <xf numFmtId="49" fontId="18" fillId="8" borderId="3" xfId="0" applyNumberFormat="1" applyFont="1" applyFill="1" applyBorder="1" applyAlignment="1">
      <alignment horizontal="center" vertical="center" wrapText="1"/>
    </xf>
    <xf numFmtId="49" fontId="6" fillId="8" borderId="3" xfId="0" applyNumberFormat="1" applyFont="1" applyFill="1" applyBorder="1" applyAlignment="1">
      <alignment horizontal="center" vertical="center" wrapText="1"/>
    </xf>
    <xf numFmtId="49" fontId="9" fillId="8" borderId="3" xfId="0" applyNumberFormat="1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/>
    </xf>
    <xf numFmtId="49" fontId="16" fillId="4" borderId="3" xfId="0" applyNumberFormat="1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/>
    </xf>
    <xf numFmtId="0" fontId="16" fillId="9" borderId="3" xfId="0" applyFont="1" applyFill="1" applyBorder="1" applyAlignment="1">
      <alignment horizontal="center" vertical="center" wrapText="1"/>
    </xf>
    <xf numFmtId="49" fontId="18" fillId="9" borderId="3" xfId="0" applyNumberFormat="1" applyFont="1" applyFill="1" applyBorder="1" applyAlignment="1">
      <alignment horizontal="center" vertical="center" wrapText="1"/>
    </xf>
    <xf numFmtId="49" fontId="6" fillId="9" borderId="3" xfId="0" applyNumberFormat="1" applyFont="1" applyFill="1" applyBorder="1" applyAlignment="1">
      <alignment horizontal="center" vertical="center" wrapText="1"/>
    </xf>
    <xf numFmtId="49" fontId="9" fillId="9" borderId="3" xfId="0" applyNumberFormat="1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49" fontId="16" fillId="6" borderId="3" xfId="0" applyNumberFormat="1" applyFont="1" applyFill="1" applyBorder="1" applyAlignment="1">
      <alignment horizontal="center" vertical="center" wrapText="1"/>
    </xf>
    <xf numFmtId="49" fontId="16" fillId="7" borderId="3" xfId="0" applyNumberFormat="1" applyFont="1" applyFill="1" applyBorder="1" applyAlignment="1">
      <alignment horizontal="center" vertical="center" wrapText="1"/>
    </xf>
    <xf numFmtId="49" fontId="16" fillId="5" borderId="3" xfId="0" applyNumberFormat="1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/>
    </xf>
    <xf numFmtId="49" fontId="16" fillId="2" borderId="3" xfId="0" applyNumberFormat="1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/>
    </xf>
    <xf numFmtId="49" fontId="16" fillId="8" borderId="3" xfId="0" applyNumberFormat="1" applyFont="1" applyFill="1" applyBorder="1" applyAlignment="1">
      <alignment horizontal="center" vertical="center" wrapText="1"/>
    </xf>
    <xf numFmtId="49" fontId="16" fillId="3" borderId="3" xfId="0" applyNumberFormat="1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/>
    </xf>
    <xf numFmtId="0" fontId="16" fillId="9" borderId="3" xfId="0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3" fontId="6" fillId="7" borderId="11" xfId="0" applyNumberFormat="1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3" fontId="6" fillId="3" borderId="11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3" fontId="6" fillId="8" borderId="11" xfId="0" applyNumberFormat="1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3" fontId="6" fillId="4" borderId="11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3" fontId="6" fillId="9" borderId="11" xfId="0" applyNumberFormat="1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3" fontId="6" fillId="6" borderId="11" xfId="0" applyNumberFormat="1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3" fontId="6" fillId="5" borderId="1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Continuous"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0" fillId="0" borderId="6" xfId="0" applyFont="1" applyBorder="1" applyAlignment="1">
      <alignment horizontal="centerContinuous" vertical="center" wrapText="1"/>
    </xf>
    <xf numFmtId="0" fontId="15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3" fillId="0" borderId="0" xfId="0" applyFont="1" applyBorder="1" applyAlignment="1">
      <alignment horizontal="centerContinuous" vertical="center" wrapText="1"/>
    </xf>
    <xf numFmtId="0" fontId="10" fillId="0" borderId="0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/>
    </xf>
    <xf numFmtId="0" fontId="16" fillId="10" borderId="3" xfId="0" applyFont="1" applyFill="1" applyBorder="1" applyAlignment="1">
      <alignment horizontal="center" vertical="center" wrapText="1"/>
    </xf>
    <xf numFmtId="49" fontId="18" fillId="10" borderId="3" xfId="0" applyNumberFormat="1" applyFont="1" applyFill="1" applyBorder="1" applyAlignment="1">
      <alignment horizontal="center" vertical="center" wrapText="1"/>
    </xf>
    <xf numFmtId="49" fontId="6" fillId="10" borderId="3" xfId="0" applyNumberFormat="1" applyFont="1" applyFill="1" applyBorder="1" applyAlignment="1">
      <alignment horizontal="center" vertical="center" wrapText="1"/>
    </xf>
    <xf numFmtId="49" fontId="9" fillId="10" borderId="3" xfId="0" applyNumberFormat="1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/>
    </xf>
    <xf numFmtId="0" fontId="16" fillId="1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3" fontId="22" fillId="0" borderId="3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3" fontId="19" fillId="0" borderId="3" xfId="0" applyNumberFormat="1" applyFont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3" fontId="22" fillId="7" borderId="3" xfId="0" applyNumberFormat="1" applyFont="1" applyFill="1" applyBorder="1" applyAlignment="1">
      <alignment horizontal="center" vertical="center" wrapText="1"/>
    </xf>
    <xf numFmtId="3" fontId="14" fillId="7" borderId="3" xfId="0" applyNumberFormat="1" applyFont="1" applyFill="1" applyBorder="1" applyAlignment="1">
      <alignment horizontal="center" vertical="center" wrapText="1"/>
    </xf>
    <xf numFmtId="3" fontId="19" fillId="7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3" fontId="22" fillId="3" borderId="3" xfId="0" applyNumberFormat="1" applyFont="1" applyFill="1" applyBorder="1" applyAlignment="1">
      <alignment horizontal="center" vertical="center" wrapText="1"/>
    </xf>
    <xf numFmtId="3" fontId="14" fillId="3" borderId="3" xfId="0" applyNumberFormat="1" applyFont="1" applyFill="1" applyBorder="1" applyAlignment="1">
      <alignment horizontal="center" vertical="center" wrapText="1"/>
    </xf>
    <xf numFmtId="3" fontId="19" fillId="3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22" fillId="2" borderId="3" xfId="0" applyNumberFormat="1" applyFont="1" applyFill="1" applyBorder="1" applyAlignment="1">
      <alignment horizontal="center" vertical="center" wrapText="1"/>
    </xf>
    <xf numFmtId="3" fontId="14" fillId="2" borderId="3" xfId="0" applyNumberFormat="1" applyFont="1" applyFill="1" applyBorder="1" applyAlignment="1">
      <alignment horizontal="center" vertical="center" wrapText="1"/>
    </xf>
    <xf numFmtId="3" fontId="19" fillId="2" borderId="3" xfId="0" applyNumberFormat="1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3" fontId="22" fillId="8" borderId="3" xfId="0" applyNumberFormat="1" applyFont="1" applyFill="1" applyBorder="1" applyAlignment="1">
      <alignment horizontal="center" vertical="center" wrapText="1"/>
    </xf>
    <xf numFmtId="3" fontId="14" fillId="8" borderId="3" xfId="0" applyNumberFormat="1" applyFont="1" applyFill="1" applyBorder="1" applyAlignment="1">
      <alignment horizontal="center" vertical="center" wrapText="1"/>
    </xf>
    <xf numFmtId="3" fontId="19" fillId="8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3" fontId="22" fillId="4" borderId="3" xfId="0" applyNumberFormat="1" applyFont="1" applyFill="1" applyBorder="1" applyAlignment="1">
      <alignment horizontal="center" vertical="center" wrapText="1"/>
    </xf>
    <xf numFmtId="3" fontId="14" fillId="4" borderId="3" xfId="0" applyNumberFormat="1" applyFont="1" applyFill="1" applyBorder="1" applyAlignment="1">
      <alignment horizontal="center" vertical="center" wrapText="1"/>
    </xf>
    <xf numFmtId="3" fontId="19" fillId="4" borderId="3" xfId="0" applyNumberFormat="1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3" fontId="22" fillId="9" borderId="3" xfId="0" applyNumberFormat="1" applyFont="1" applyFill="1" applyBorder="1" applyAlignment="1">
      <alignment horizontal="center" vertical="center" wrapText="1"/>
    </xf>
    <xf numFmtId="3" fontId="14" fillId="9" borderId="3" xfId="0" applyNumberFormat="1" applyFont="1" applyFill="1" applyBorder="1" applyAlignment="1">
      <alignment horizontal="center" vertical="center" wrapText="1"/>
    </xf>
    <xf numFmtId="3" fontId="19" fillId="9" borderId="3" xfId="0" applyNumberFormat="1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3" fontId="22" fillId="10" borderId="3" xfId="0" applyNumberFormat="1" applyFont="1" applyFill="1" applyBorder="1" applyAlignment="1">
      <alignment horizontal="center" vertical="center" wrapText="1"/>
    </xf>
    <xf numFmtId="3" fontId="14" fillId="10" borderId="3" xfId="0" applyNumberFormat="1" applyFont="1" applyFill="1" applyBorder="1" applyAlignment="1">
      <alignment horizontal="center" vertical="center" wrapText="1"/>
    </xf>
    <xf numFmtId="3" fontId="19" fillId="10" borderId="3" xfId="0" applyNumberFormat="1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3" fontId="22" fillId="6" borderId="3" xfId="0" applyNumberFormat="1" applyFont="1" applyFill="1" applyBorder="1" applyAlignment="1">
      <alignment horizontal="center" vertical="center" wrapText="1"/>
    </xf>
    <xf numFmtId="3" fontId="14" fillId="6" borderId="3" xfId="0" applyNumberFormat="1" applyFont="1" applyFill="1" applyBorder="1" applyAlignment="1">
      <alignment horizontal="center" vertical="center" wrapText="1"/>
    </xf>
    <xf numFmtId="3" fontId="19" fillId="6" borderId="3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3" fontId="22" fillId="5" borderId="3" xfId="0" applyNumberFormat="1" applyFont="1" applyFill="1" applyBorder="1" applyAlignment="1">
      <alignment horizontal="center" vertical="center" wrapText="1"/>
    </xf>
    <xf numFmtId="3" fontId="14" fillId="5" borderId="3" xfId="0" applyNumberFormat="1" applyFont="1" applyFill="1" applyBorder="1" applyAlignment="1">
      <alignment horizontal="center" vertical="center" wrapText="1"/>
    </xf>
    <xf numFmtId="3" fontId="19" fillId="5" borderId="3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Continuous" vertical="center" wrapText="1"/>
    </xf>
    <xf numFmtId="0" fontId="6" fillId="8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3" fontId="6" fillId="6" borderId="15" xfId="0" applyNumberFormat="1" applyFont="1" applyFill="1" applyBorder="1" applyAlignment="1">
      <alignment horizontal="center" vertical="center"/>
    </xf>
    <xf numFmtId="3" fontId="12" fillId="6" borderId="3" xfId="0" applyNumberFormat="1" applyFont="1" applyFill="1" applyBorder="1" applyAlignment="1" applyProtection="1">
      <alignment horizontal="center" vertical="center"/>
      <protection/>
    </xf>
    <xf numFmtId="3" fontId="14" fillId="6" borderId="3" xfId="0" applyNumberFormat="1" applyFont="1" applyFill="1" applyBorder="1" applyAlignment="1" applyProtection="1">
      <alignment horizontal="center" vertical="center"/>
      <protection/>
    </xf>
    <xf numFmtId="3" fontId="19" fillId="6" borderId="3" xfId="0" applyNumberFormat="1" applyFont="1" applyFill="1" applyBorder="1" applyAlignment="1" applyProtection="1">
      <alignment horizontal="center" vertical="center"/>
      <protection/>
    </xf>
    <xf numFmtId="0" fontId="12" fillId="4" borderId="3" xfId="0" applyFont="1" applyFill="1" applyBorder="1" applyAlignment="1" applyProtection="1">
      <alignment horizontal="center" vertical="center"/>
      <protection/>
    </xf>
    <xf numFmtId="0" fontId="14" fillId="4" borderId="3" xfId="0" applyFont="1" applyFill="1" applyBorder="1" applyAlignment="1" applyProtection="1">
      <alignment horizontal="center" vertical="center"/>
      <protection/>
    </xf>
    <xf numFmtId="0" fontId="19" fillId="4" borderId="3" xfId="0" applyFont="1" applyFill="1" applyBorder="1" applyAlignment="1" applyProtection="1">
      <alignment horizontal="center" vertical="center"/>
      <protection/>
    </xf>
    <xf numFmtId="3" fontId="12" fillId="7" borderId="3" xfId="0" applyNumberFormat="1" applyFont="1" applyFill="1" applyBorder="1" applyAlignment="1" applyProtection="1">
      <alignment horizontal="center" vertical="center"/>
      <protection/>
    </xf>
    <xf numFmtId="3" fontId="14" fillId="7" borderId="3" xfId="0" applyNumberFormat="1" applyFont="1" applyFill="1" applyBorder="1" applyAlignment="1" applyProtection="1">
      <alignment horizontal="center" vertical="center"/>
      <protection/>
    </xf>
    <xf numFmtId="3" fontId="19" fillId="7" borderId="3" xfId="0" applyNumberFormat="1" applyFont="1" applyFill="1" applyBorder="1" applyAlignment="1" applyProtection="1">
      <alignment horizontal="center" vertical="center"/>
      <protection/>
    </xf>
    <xf numFmtId="0" fontId="12" fillId="5" borderId="3" xfId="0" applyFont="1" applyFill="1" applyBorder="1" applyAlignment="1" applyProtection="1">
      <alignment horizontal="center" vertical="center"/>
      <protection/>
    </xf>
    <xf numFmtId="0" fontId="14" fillId="5" borderId="3" xfId="0" applyFont="1" applyFill="1" applyBorder="1" applyAlignment="1" applyProtection="1">
      <alignment horizontal="center" vertical="center"/>
      <protection/>
    </xf>
    <xf numFmtId="0" fontId="19" fillId="5" borderId="3" xfId="0" applyFont="1" applyFill="1" applyBorder="1" applyAlignment="1" applyProtection="1">
      <alignment horizontal="center" vertical="center"/>
      <protection/>
    </xf>
    <xf numFmtId="3" fontId="12" fillId="0" borderId="3" xfId="0" applyNumberFormat="1" applyFont="1" applyBorder="1" applyAlignment="1" applyProtection="1">
      <alignment horizontal="center" vertical="center"/>
      <protection/>
    </xf>
    <xf numFmtId="3" fontId="14" fillId="0" borderId="3" xfId="0" applyNumberFormat="1" applyFont="1" applyBorder="1" applyAlignment="1" applyProtection="1">
      <alignment horizontal="center" vertical="center"/>
      <protection/>
    </xf>
    <xf numFmtId="3" fontId="19" fillId="0" borderId="3" xfId="0" applyNumberFormat="1" applyFont="1" applyBorder="1" applyAlignment="1" applyProtection="1">
      <alignment horizontal="center" vertical="center"/>
      <protection/>
    </xf>
    <xf numFmtId="3" fontId="12" fillId="2" borderId="3" xfId="0" applyNumberFormat="1" applyFont="1" applyFill="1" applyBorder="1" applyAlignment="1" applyProtection="1">
      <alignment horizontal="center" vertical="center"/>
      <protection/>
    </xf>
    <xf numFmtId="3" fontId="14" fillId="2" borderId="3" xfId="0" applyNumberFormat="1" applyFont="1" applyFill="1" applyBorder="1" applyAlignment="1" applyProtection="1">
      <alignment horizontal="center" vertical="center"/>
      <protection/>
    </xf>
    <xf numFmtId="3" fontId="19" fillId="2" borderId="3" xfId="0" applyNumberFormat="1" applyFont="1" applyFill="1" applyBorder="1" applyAlignment="1" applyProtection="1">
      <alignment horizontal="center" vertical="center"/>
      <protection/>
    </xf>
    <xf numFmtId="3" fontId="12" fillId="5" borderId="3" xfId="0" applyNumberFormat="1" applyFont="1" applyFill="1" applyBorder="1" applyAlignment="1" applyProtection="1">
      <alignment horizontal="center" vertical="center"/>
      <protection/>
    </xf>
    <xf numFmtId="3" fontId="14" fillId="5" borderId="3" xfId="0" applyNumberFormat="1" applyFont="1" applyFill="1" applyBorder="1" applyAlignment="1" applyProtection="1">
      <alignment horizontal="center" vertical="center"/>
      <protection/>
    </xf>
    <xf numFmtId="3" fontId="19" fillId="5" borderId="3" xfId="0" applyNumberFormat="1" applyFont="1" applyFill="1" applyBorder="1" applyAlignment="1" applyProtection="1">
      <alignment horizontal="center" vertical="center"/>
      <protection/>
    </xf>
    <xf numFmtId="0" fontId="12" fillId="7" borderId="3" xfId="0" applyFont="1" applyFill="1" applyBorder="1" applyAlignment="1" applyProtection="1">
      <alignment horizontal="center" vertical="center"/>
      <protection/>
    </xf>
    <xf numFmtId="0" fontId="14" fillId="7" borderId="3" xfId="0" applyFont="1" applyFill="1" applyBorder="1" applyAlignment="1" applyProtection="1">
      <alignment horizontal="center" vertical="center"/>
      <protection/>
    </xf>
    <xf numFmtId="0" fontId="19" fillId="7" borderId="3" xfId="0" applyFont="1" applyFill="1" applyBorder="1" applyAlignment="1" applyProtection="1">
      <alignment horizontal="center" vertical="center"/>
      <protection/>
    </xf>
    <xf numFmtId="0" fontId="12" fillId="6" borderId="3" xfId="0" applyFont="1" applyFill="1" applyBorder="1" applyAlignment="1" applyProtection="1">
      <alignment horizontal="center" vertical="center"/>
      <protection/>
    </xf>
    <xf numFmtId="0" fontId="14" fillId="6" borderId="3" xfId="0" applyFont="1" applyFill="1" applyBorder="1" applyAlignment="1" applyProtection="1">
      <alignment horizontal="center" vertical="center"/>
      <protection/>
    </xf>
    <xf numFmtId="0" fontId="19" fillId="6" borderId="3" xfId="0" applyFont="1" applyFill="1" applyBorder="1" applyAlignment="1" applyProtection="1">
      <alignment horizontal="center" vertical="center"/>
      <protection/>
    </xf>
    <xf numFmtId="3" fontId="12" fillId="8" borderId="3" xfId="0" applyNumberFormat="1" applyFont="1" applyFill="1" applyBorder="1" applyAlignment="1" applyProtection="1">
      <alignment horizontal="center" vertical="center"/>
      <protection/>
    </xf>
    <xf numFmtId="3" fontId="14" fillId="8" borderId="3" xfId="0" applyNumberFormat="1" applyFont="1" applyFill="1" applyBorder="1" applyAlignment="1" applyProtection="1">
      <alignment horizontal="center" vertical="center"/>
      <protection/>
    </xf>
    <xf numFmtId="3" fontId="19" fillId="8" borderId="3" xfId="0" applyNumberFormat="1" applyFont="1" applyFill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9" fillId="0" borderId="3" xfId="0" applyFont="1" applyBorder="1" applyAlignment="1" applyProtection="1">
      <alignment horizontal="center" vertical="center"/>
      <protection/>
    </xf>
    <xf numFmtId="3" fontId="12" fillId="4" borderId="3" xfId="0" applyNumberFormat="1" applyFont="1" applyFill="1" applyBorder="1" applyAlignment="1" applyProtection="1">
      <alignment horizontal="center" vertical="center"/>
      <protection/>
    </xf>
    <xf numFmtId="3" fontId="14" fillId="4" borderId="3" xfId="0" applyNumberFormat="1" applyFont="1" applyFill="1" applyBorder="1" applyAlignment="1" applyProtection="1">
      <alignment horizontal="center" vertical="center"/>
      <protection/>
    </xf>
    <xf numFmtId="3" fontId="19" fillId="4" borderId="3" xfId="0" applyNumberFormat="1" applyFont="1" applyFill="1" applyBorder="1" applyAlignment="1" applyProtection="1">
      <alignment horizontal="center" vertical="center"/>
      <protection/>
    </xf>
    <xf numFmtId="3" fontId="12" fillId="9" borderId="3" xfId="0" applyNumberFormat="1" applyFont="1" applyFill="1" applyBorder="1" applyAlignment="1" applyProtection="1">
      <alignment horizontal="center" vertical="center"/>
      <protection/>
    </xf>
    <xf numFmtId="3" fontId="14" fillId="9" borderId="3" xfId="0" applyNumberFormat="1" applyFont="1" applyFill="1" applyBorder="1" applyAlignment="1" applyProtection="1">
      <alignment horizontal="center" vertical="center"/>
      <protection/>
    </xf>
    <xf numFmtId="3" fontId="19" fillId="9" borderId="3" xfId="0" applyNumberFormat="1" applyFont="1" applyFill="1" applyBorder="1" applyAlignment="1" applyProtection="1">
      <alignment horizontal="center" vertical="center"/>
      <protection/>
    </xf>
    <xf numFmtId="3" fontId="12" fillId="3" borderId="3" xfId="0" applyNumberFormat="1" applyFont="1" applyFill="1" applyBorder="1" applyAlignment="1" applyProtection="1">
      <alignment horizontal="center" vertical="center"/>
      <protection/>
    </xf>
    <xf numFmtId="3" fontId="14" fillId="3" borderId="3" xfId="0" applyNumberFormat="1" applyFont="1" applyFill="1" applyBorder="1" applyAlignment="1" applyProtection="1">
      <alignment horizontal="center" vertical="center"/>
      <protection/>
    </xf>
    <xf numFmtId="3" fontId="19" fillId="3" borderId="3" xfId="0" applyNumberFormat="1" applyFont="1" applyFill="1" applyBorder="1" applyAlignment="1" applyProtection="1">
      <alignment horizontal="center" vertical="center"/>
      <protection/>
    </xf>
    <xf numFmtId="0" fontId="12" fillId="2" borderId="3" xfId="0" applyFont="1" applyFill="1" applyBorder="1" applyAlignment="1" applyProtection="1">
      <alignment horizontal="center" vertical="center"/>
      <protection/>
    </xf>
    <xf numFmtId="0" fontId="14" fillId="2" borderId="3" xfId="0" applyFont="1" applyFill="1" applyBorder="1" applyAlignment="1" applyProtection="1">
      <alignment horizontal="center" vertical="center"/>
      <protection/>
    </xf>
    <xf numFmtId="0" fontId="19" fillId="2" borderId="3" xfId="0" applyFont="1" applyFill="1" applyBorder="1" applyAlignment="1" applyProtection="1">
      <alignment horizontal="center" vertical="center"/>
      <protection/>
    </xf>
    <xf numFmtId="0" fontId="12" fillId="9" borderId="3" xfId="0" applyFont="1" applyFill="1" applyBorder="1" applyAlignment="1" applyProtection="1">
      <alignment horizontal="center" vertical="center"/>
      <protection/>
    </xf>
    <xf numFmtId="0" fontId="14" fillId="9" borderId="3" xfId="0" applyFont="1" applyFill="1" applyBorder="1" applyAlignment="1" applyProtection="1">
      <alignment horizontal="center" vertical="center"/>
      <protection/>
    </xf>
    <xf numFmtId="0" fontId="19" fillId="9" borderId="3" xfId="0" applyFont="1" applyFill="1" applyBorder="1" applyAlignment="1" applyProtection="1">
      <alignment horizontal="center" vertical="center"/>
      <protection/>
    </xf>
    <xf numFmtId="0" fontId="12" fillId="3" borderId="3" xfId="0" applyFont="1" applyFill="1" applyBorder="1" applyAlignment="1" applyProtection="1">
      <alignment horizontal="center" vertical="center"/>
      <protection/>
    </xf>
    <xf numFmtId="0" fontId="14" fillId="3" borderId="3" xfId="0" applyFont="1" applyFill="1" applyBorder="1" applyAlignment="1" applyProtection="1">
      <alignment horizontal="center" vertical="center"/>
      <protection/>
    </xf>
    <xf numFmtId="0" fontId="19" fillId="3" borderId="3" xfId="0" applyFont="1" applyFill="1" applyBorder="1" applyAlignment="1" applyProtection="1">
      <alignment horizontal="center" vertical="center"/>
      <protection/>
    </xf>
    <xf numFmtId="0" fontId="12" fillId="8" borderId="3" xfId="0" applyFont="1" applyFill="1" applyBorder="1" applyAlignment="1" applyProtection="1">
      <alignment horizontal="center" vertical="center"/>
      <protection/>
    </xf>
    <xf numFmtId="0" fontId="14" fillId="8" borderId="3" xfId="0" applyFont="1" applyFill="1" applyBorder="1" applyAlignment="1" applyProtection="1">
      <alignment horizontal="center" vertical="center"/>
      <protection/>
    </xf>
    <xf numFmtId="0" fontId="19" fillId="8" borderId="3" xfId="0" applyFont="1" applyFill="1" applyBorder="1" applyAlignment="1" applyProtection="1">
      <alignment horizontal="center" vertical="center"/>
      <protection/>
    </xf>
    <xf numFmtId="0" fontId="12" fillId="10" borderId="3" xfId="0" applyFont="1" applyFill="1" applyBorder="1" applyAlignment="1" applyProtection="1">
      <alignment horizontal="center" vertical="center"/>
      <protection/>
    </xf>
    <xf numFmtId="0" fontId="14" fillId="10" borderId="3" xfId="0" applyFont="1" applyFill="1" applyBorder="1" applyAlignment="1" applyProtection="1">
      <alignment horizontal="center" vertical="center"/>
      <protection/>
    </xf>
    <xf numFmtId="0" fontId="19" fillId="10" borderId="3" xfId="0" applyFont="1" applyFill="1" applyBorder="1" applyAlignment="1" applyProtection="1">
      <alignment horizontal="center" vertical="center"/>
      <protection/>
    </xf>
    <xf numFmtId="4" fontId="6" fillId="6" borderId="13" xfId="0" applyNumberFormat="1" applyFont="1" applyFill="1" applyBorder="1" applyAlignment="1">
      <alignment horizontal="center" vertical="center" wrapText="1"/>
    </xf>
    <xf numFmtId="3" fontId="6" fillId="6" borderId="15" xfId="0" applyNumberFormat="1" applyFont="1" applyFill="1" applyBorder="1" applyAlignment="1">
      <alignment horizontal="center" vertical="center" wrapText="1"/>
    </xf>
    <xf numFmtId="4" fontId="6" fillId="7" borderId="10" xfId="0" applyNumberFormat="1" applyFont="1" applyFill="1" applyBorder="1" applyAlignment="1">
      <alignment horizontal="center" vertical="center" wrapText="1"/>
    </xf>
    <xf numFmtId="3" fontId="6" fillId="7" borderId="11" xfId="0" applyNumberFormat="1" applyFont="1" applyFill="1" applyBorder="1" applyAlignment="1">
      <alignment horizontal="center" vertical="center" wrapText="1"/>
    </xf>
    <xf numFmtId="4" fontId="6" fillId="6" borderId="10" xfId="0" applyNumberFormat="1" applyFont="1" applyFill="1" applyBorder="1" applyAlignment="1">
      <alignment horizontal="center" vertical="center" wrapText="1"/>
    </xf>
    <xf numFmtId="3" fontId="6" fillId="6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3" fontId="6" fillId="4" borderId="11" xfId="0" applyNumberFormat="1" applyFont="1" applyFill="1" applyBorder="1" applyAlignment="1">
      <alignment horizontal="center" vertical="center" wrapText="1"/>
    </xf>
    <xf numFmtId="4" fontId="6" fillId="5" borderId="10" xfId="0" applyNumberFormat="1" applyFont="1" applyFill="1" applyBorder="1" applyAlignment="1">
      <alignment horizontal="center" vertical="center" wrapText="1"/>
    </xf>
    <xf numFmtId="3" fontId="6" fillId="5" borderId="11" xfId="0" applyNumberFormat="1" applyFont="1" applyFill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horizontal="center" vertical="center" wrapText="1"/>
    </xf>
    <xf numFmtId="4" fontId="6" fillId="9" borderId="10" xfId="0" applyNumberFormat="1" applyFont="1" applyFill="1" applyBorder="1" applyAlignment="1">
      <alignment horizontal="center" vertical="center" wrapText="1"/>
    </xf>
    <xf numFmtId="3" fontId="6" fillId="9" borderId="11" xfId="0" applyNumberFormat="1" applyFont="1" applyFill="1" applyBorder="1" applyAlignment="1">
      <alignment horizontal="center" vertical="center" wrapText="1"/>
    </xf>
    <xf numFmtId="4" fontId="6" fillId="8" borderId="10" xfId="0" applyNumberFormat="1" applyFont="1" applyFill="1" applyBorder="1" applyAlignment="1">
      <alignment horizontal="center" vertical="center" wrapText="1"/>
    </xf>
    <xf numFmtId="3" fontId="6" fillId="8" borderId="11" xfId="0" applyNumberFormat="1" applyFont="1" applyFill="1" applyBorder="1" applyAlignment="1">
      <alignment horizontal="center" vertical="center" wrapText="1"/>
    </xf>
    <xf numFmtId="4" fontId="6" fillId="10" borderId="10" xfId="0" applyNumberFormat="1" applyFont="1" applyFill="1" applyBorder="1" applyAlignment="1">
      <alignment horizontal="center" vertical="center" wrapText="1"/>
    </xf>
    <xf numFmtId="3" fontId="6" fillId="1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3" fontId="6" fillId="7" borderId="15" xfId="0" applyNumberFormat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3" fontId="6" fillId="8" borderId="14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3" fontId="2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31" fillId="0" borderId="0" xfId="0" applyFont="1" applyAlignment="1">
      <alignment horizontal="centerContinuous" vertical="center"/>
    </xf>
    <xf numFmtId="0" fontId="32" fillId="0" borderId="0" xfId="0" applyFont="1" applyAlignment="1">
      <alignment horizontal="centerContinuous" vertical="center"/>
    </xf>
    <xf numFmtId="0" fontId="33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7" borderId="3" xfId="0" applyNumberFormat="1" applyFont="1" applyFill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1" fontId="6" fillId="8" borderId="3" xfId="0" applyNumberFormat="1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1" fontId="6" fillId="9" borderId="3" xfId="0" applyNumberFormat="1" applyFont="1" applyFill="1" applyBorder="1" applyAlignment="1">
      <alignment horizontal="center" vertical="center"/>
    </xf>
    <xf numFmtId="1" fontId="6" fillId="10" borderId="3" xfId="0" applyNumberFormat="1" applyFont="1" applyFill="1" applyBorder="1" applyAlignment="1">
      <alignment horizontal="center" vertical="center"/>
    </xf>
    <xf numFmtId="1" fontId="6" fillId="6" borderId="3" xfId="0" applyNumberFormat="1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>
      <alignment horizontal="center" vertical="center"/>
    </xf>
    <xf numFmtId="186" fontId="25" fillId="0" borderId="3" xfId="21" applyNumberFormat="1" applyFont="1" applyBorder="1" applyAlignment="1">
      <alignment horizontal="center" vertical="center"/>
    </xf>
    <xf numFmtId="186" fontId="25" fillId="7" borderId="3" xfId="21" applyNumberFormat="1" applyFont="1" applyFill="1" applyBorder="1" applyAlignment="1">
      <alignment horizontal="center" vertical="center"/>
    </xf>
    <xf numFmtId="186" fontId="25" fillId="3" borderId="3" xfId="21" applyNumberFormat="1" applyFont="1" applyFill="1" applyBorder="1" applyAlignment="1">
      <alignment horizontal="center" vertical="center"/>
    </xf>
    <xf numFmtId="186" fontId="25" fillId="2" borderId="3" xfId="21" applyNumberFormat="1" applyFont="1" applyFill="1" applyBorder="1" applyAlignment="1">
      <alignment horizontal="center" vertical="center"/>
    </xf>
    <xf numFmtId="186" fontId="25" fillId="8" borderId="3" xfId="21" applyNumberFormat="1" applyFont="1" applyFill="1" applyBorder="1" applyAlignment="1">
      <alignment horizontal="center" vertical="center"/>
    </xf>
    <xf numFmtId="186" fontId="25" fillId="4" borderId="3" xfId="21" applyNumberFormat="1" applyFont="1" applyFill="1" applyBorder="1" applyAlignment="1">
      <alignment horizontal="center" vertical="center"/>
    </xf>
    <xf numFmtId="186" fontId="25" fillId="9" borderId="3" xfId="21" applyNumberFormat="1" applyFont="1" applyFill="1" applyBorder="1" applyAlignment="1">
      <alignment horizontal="center" vertical="center"/>
    </xf>
    <xf numFmtId="186" fontId="25" fillId="10" borderId="3" xfId="21" applyNumberFormat="1" applyFont="1" applyFill="1" applyBorder="1" applyAlignment="1">
      <alignment horizontal="center" vertical="center"/>
    </xf>
    <xf numFmtId="186" fontId="25" fillId="6" borderId="3" xfId="21" applyNumberFormat="1" applyFont="1" applyFill="1" applyBorder="1" applyAlignment="1">
      <alignment horizontal="center" vertical="center"/>
    </xf>
    <xf numFmtId="186" fontId="25" fillId="5" borderId="3" xfId="21" applyNumberFormat="1" applyFont="1" applyFill="1" applyBorder="1" applyAlignment="1">
      <alignment horizontal="center" vertical="center"/>
    </xf>
    <xf numFmtId="186" fontId="25" fillId="0" borderId="0" xfId="21" applyNumberFormat="1" applyFont="1" applyAlignment="1">
      <alignment horizontal="center" vertical="center"/>
    </xf>
    <xf numFmtId="186" fontId="24" fillId="0" borderId="9" xfId="21" applyNumberFormat="1" applyFont="1" applyBorder="1" applyAlignment="1">
      <alignment horizontal="center" vertical="center"/>
    </xf>
    <xf numFmtId="3" fontId="22" fillId="0" borderId="3" xfId="0" applyNumberFormat="1" applyFont="1" applyBorder="1" applyAlignment="1">
      <alignment horizontal="right" vertical="center"/>
    </xf>
    <xf numFmtId="3" fontId="22" fillId="7" borderId="3" xfId="0" applyNumberFormat="1" applyFont="1" applyFill="1" applyBorder="1" applyAlignment="1">
      <alignment horizontal="right" vertical="center"/>
    </xf>
    <xf numFmtId="3" fontId="22" fillId="3" borderId="3" xfId="0" applyNumberFormat="1" applyFont="1" applyFill="1" applyBorder="1" applyAlignment="1">
      <alignment horizontal="right" vertical="center"/>
    </xf>
    <xf numFmtId="3" fontId="22" fillId="2" borderId="3" xfId="0" applyNumberFormat="1" applyFont="1" applyFill="1" applyBorder="1" applyAlignment="1">
      <alignment horizontal="right" vertical="center"/>
    </xf>
    <xf numFmtId="3" fontId="22" fillId="8" borderId="3" xfId="0" applyNumberFormat="1" applyFont="1" applyFill="1" applyBorder="1" applyAlignment="1">
      <alignment horizontal="right" vertical="center"/>
    </xf>
    <xf numFmtId="3" fontId="22" fillId="4" borderId="3" xfId="0" applyNumberFormat="1" applyFont="1" applyFill="1" applyBorder="1" applyAlignment="1">
      <alignment horizontal="right" vertical="center"/>
    </xf>
    <xf numFmtId="3" fontId="22" fillId="9" borderId="3" xfId="0" applyNumberFormat="1" applyFont="1" applyFill="1" applyBorder="1" applyAlignment="1">
      <alignment horizontal="right" vertical="center"/>
    </xf>
    <xf numFmtId="3" fontId="22" fillId="10" borderId="3" xfId="0" applyNumberFormat="1" applyFont="1" applyFill="1" applyBorder="1" applyAlignment="1">
      <alignment horizontal="right" vertical="center"/>
    </xf>
    <xf numFmtId="3" fontId="22" fillId="6" borderId="3" xfId="0" applyNumberFormat="1" applyFont="1" applyFill="1" applyBorder="1" applyAlignment="1">
      <alignment horizontal="right" vertical="center"/>
    </xf>
    <xf numFmtId="3" fontId="22" fillId="5" borderId="3" xfId="0" applyNumberFormat="1" applyFont="1" applyFill="1" applyBorder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0" fontId="23" fillId="0" borderId="9" xfId="0" applyFont="1" applyBorder="1" applyAlignment="1">
      <alignment horizontal="right" vertical="center"/>
    </xf>
    <xf numFmtId="3" fontId="14" fillId="0" borderId="3" xfId="0" applyNumberFormat="1" applyFont="1" applyBorder="1" applyAlignment="1">
      <alignment horizontal="right" vertical="center"/>
    </xf>
    <xf numFmtId="3" fontId="14" fillId="7" borderId="3" xfId="0" applyNumberFormat="1" applyFont="1" applyFill="1" applyBorder="1" applyAlignment="1">
      <alignment horizontal="right" vertical="center"/>
    </xf>
    <xf numFmtId="3" fontId="14" fillId="3" borderId="3" xfId="0" applyNumberFormat="1" applyFont="1" applyFill="1" applyBorder="1" applyAlignment="1">
      <alignment horizontal="right" vertical="center"/>
    </xf>
    <xf numFmtId="3" fontId="14" fillId="2" borderId="3" xfId="0" applyNumberFormat="1" applyFont="1" applyFill="1" applyBorder="1" applyAlignment="1">
      <alignment horizontal="right" vertical="center"/>
    </xf>
    <xf numFmtId="3" fontId="14" fillId="8" borderId="3" xfId="0" applyNumberFormat="1" applyFont="1" applyFill="1" applyBorder="1" applyAlignment="1">
      <alignment horizontal="right" vertical="center"/>
    </xf>
    <xf numFmtId="3" fontId="14" fillId="4" borderId="3" xfId="0" applyNumberFormat="1" applyFont="1" applyFill="1" applyBorder="1" applyAlignment="1">
      <alignment horizontal="right" vertical="center"/>
    </xf>
    <xf numFmtId="3" fontId="14" fillId="9" borderId="3" xfId="0" applyNumberFormat="1" applyFont="1" applyFill="1" applyBorder="1" applyAlignment="1">
      <alignment horizontal="right" vertical="center"/>
    </xf>
    <xf numFmtId="3" fontId="14" fillId="10" borderId="3" xfId="0" applyNumberFormat="1" applyFont="1" applyFill="1" applyBorder="1" applyAlignment="1">
      <alignment horizontal="right" vertical="center"/>
    </xf>
    <xf numFmtId="3" fontId="14" fillId="6" borderId="3" xfId="0" applyNumberFormat="1" applyFont="1" applyFill="1" applyBorder="1" applyAlignment="1">
      <alignment horizontal="right" vertical="center"/>
    </xf>
    <xf numFmtId="3" fontId="14" fillId="5" borderId="3" xfId="0" applyNumberFormat="1" applyFont="1" applyFill="1" applyBorder="1" applyAlignment="1">
      <alignment horizontal="right" vertical="center"/>
    </xf>
    <xf numFmtId="3" fontId="19" fillId="0" borderId="3" xfId="0" applyNumberFormat="1" applyFont="1" applyBorder="1" applyAlignment="1">
      <alignment horizontal="right" vertical="center"/>
    </xf>
    <xf numFmtId="3" fontId="19" fillId="7" borderId="3" xfId="0" applyNumberFormat="1" applyFont="1" applyFill="1" applyBorder="1" applyAlignment="1">
      <alignment horizontal="right" vertical="center"/>
    </xf>
    <xf numFmtId="3" fontId="19" fillId="3" borderId="3" xfId="0" applyNumberFormat="1" applyFont="1" applyFill="1" applyBorder="1" applyAlignment="1">
      <alignment horizontal="right" vertical="center"/>
    </xf>
    <xf numFmtId="3" fontId="19" fillId="2" borderId="3" xfId="0" applyNumberFormat="1" applyFont="1" applyFill="1" applyBorder="1" applyAlignment="1">
      <alignment horizontal="right" vertical="center"/>
    </xf>
    <xf numFmtId="3" fontId="19" fillId="8" borderId="3" xfId="0" applyNumberFormat="1" applyFont="1" applyFill="1" applyBorder="1" applyAlignment="1">
      <alignment horizontal="right" vertical="center"/>
    </xf>
    <xf numFmtId="3" fontId="19" fillId="4" borderId="3" xfId="0" applyNumberFormat="1" applyFont="1" applyFill="1" applyBorder="1" applyAlignment="1">
      <alignment horizontal="right" vertical="center"/>
    </xf>
    <xf numFmtId="3" fontId="19" fillId="9" borderId="3" xfId="0" applyNumberFormat="1" applyFont="1" applyFill="1" applyBorder="1" applyAlignment="1">
      <alignment horizontal="right" vertical="center"/>
    </xf>
    <xf numFmtId="3" fontId="19" fillId="10" borderId="3" xfId="0" applyNumberFormat="1" applyFont="1" applyFill="1" applyBorder="1" applyAlignment="1">
      <alignment horizontal="right" vertical="center"/>
    </xf>
    <xf numFmtId="3" fontId="19" fillId="6" borderId="3" xfId="0" applyNumberFormat="1" applyFont="1" applyFill="1" applyBorder="1" applyAlignment="1">
      <alignment horizontal="right" vertical="center"/>
    </xf>
    <xf numFmtId="3" fontId="19" fillId="5" borderId="3" xfId="0" applyNumberFormat="1" applyFont="1" applyFill="1" applyBorder="1" applyAlignment="1">
      <alignment horizontal="right" vertical="center"/>
    </xf>
    <xf numFmtId="3" fontId="19" fillId="0" borderId="0" xfId="0" applyNumberFormat="1" applyFont="1" applyAlignment="1">
      <alignment horizontal="right" vertical="center"/>
    </xf>
    <xf numFmtId="0" fontId="20" fillId="0" borderId="9" xfId="0" applyFont="1" applyBorder="1" applyAlignment="1">
      <alignment horizontal="right" vertical="center"/>
    </xf>
    <xf numFmtId="0" fontId="23" fillId="0" borderId="9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26" fillId="0" borderId="0" xfId="0" applyFont="1" applyAlignment="1">
      <alignment horizontal="centerContinuous" vertical="center" wrapText="1"/>
    </xf>
    <xf numFmtId="3" fontId="6" fillId="0" borderId="3" xfId="0" applyNumberFormat="1" applyFont="1" applyBorder="1" applyAlignment="1">
      <alignment horizontal="center" vertical="center"/>
    </xf>
    <xf numFmtId="3" fontId="6" fillId="7" borderId="3" xfId="0" applyNumberFormat="1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6" fillId="8" borderId="3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6" fillId="9" borderId="3" xfId="0" applyNumberFormat="1" applyFont="1" applyFill="1" applyBorder="1" applyAlignment="1">
      <alignment horizontal="center" vertical="center"/>
    </xf>
    <xf numFmtId="3" fontId="6" fillId="10" borderId="3" xfId="0" applyNumberFormat="1" applyFont="1" applyFill="1" applyBorder="1" applyAlignment="1">
      <alignment horizontal="center" vertical="center"/>
    </xf>
    <xf numFmtId="3" fontId="6" fillId="6" borderId="3" xfId="0" applyNumberFormat="1" applyFont="1" applyFill="1" applyBorder="1" applyAlignment="1">
      <alignment horizontal="center" vertical="center"/>
    </xf>
    <xf numFmtId="3" fontId="6" fillId="5" borderId="3" xfId="0" applyNumberFormat="1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3" fontId="23" fillId="0" borderId="9" xfId="0" applyNumberFormat="1" applyFont="1" applyBorder="1" applyAlignment="1">
      <alignment horizontal="right" vertical="center"/>
    </xf>
    <xf numFmtId="3" fontId="15" fillId="0" borderId="9" xfId="0" applyNumberFormat="1" applyFont="1" applyBorder="1" applyAlignment="1">
      <alignment horizontal="right" vertical="center"/>
    </xf>
    <xf numFmtId="3" fontId="20" fillId="0" borderId="9" xfId="0" applyNumberFormat="1" applyFont="1" applyBorder="1" applyAlignment="1">
      <alignment horizontal="right" vertical="center"/>
    </xf>
    <xf numFmtId="0" fontId="19" fillId="0" borderId="3" xfId="0" applyNumberFormat="1" applyFont="1" applyBorder="1" applyAlignment="1">
      <alignment horizontal="right" vertical="center"/>
    </xf>
    <xf numFmtId="0" fontId="19" fillId="7" borderId="3" xfId="0" applyNumberFormat="1" applyFont="1" applyFill="1" applyBorder="1" applyAlignment="1">
      <alignment horizontal="right" vertical="center"/>
    </xf>
    <xf numFmtId="0" fontId="19" fillId="3" borderId="3" xfId="0" applyNumberFormat="1" applyFont="1" applyFill="1" applyBorder="1" applyAlignment="1">
      <alignment horizontal="right" vertical="center"/>
    </xf>
    <xf numFmtId="0" fontId="19" fillId="2" borderId="3" xfId="0" applyNumberFormat="1" applyFont="1" applyFill="1" applyBorder="1" applyAlignment="1">
      <alignment horizontal="right" vertical="center"/>
    </xf>
    <xf numFmtId="0" fontId="19" fillId="8" borderId="3" xfId="0" applyNumberFormat="1" applyFont="1" applyFill="1" applyBorder="1" applyAlignment="1">
      <alignment horizontal="right" vertical="center"/>
    </xf>
    <xf numFmtId="0" fontId="19" fillId="4" borderId="3" xfId="0" applyNumberFormat="1" applyFont="1" applyFill="1" applyBorder="1" applyAlignment="1">
      <alignment horizontal="right" vertical="center"/>
    </xf>
    <xf numFmtId="0" fontId="19" fillId="9" borderId="3" xfId="0" applyNumberFormat="1" applyFont="1" applyFill="1" applyBorder="1" applyAlignment="1">
      <alignment horizontal="right" vertical="center"/>
    </xf>
    <xf numFmtId="0" fontId="19" fillId="10" borderId="3" xfId="0" applyNumberFormat="1" applyFont="1" applyFill="1" applyBorder="1" applyAlignment="1">
      <alignment horizontal="right" vertical="center"/>
    </xf>
    <xf numFmtId="0" fontId="19" fillId="6" borderId="3" xfId="0" applyNumberFormat="1" applyFont="1" applyFill="1" applyBorder="1" applyAlignment="1">
      <alignment horizontal="right" vertical="center"/>
    </xf>
    <xf numFmtId="0" fontId="19" fillId="5" borderId="3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2" fillId="0" borderId="3" xfId="0" applyNumberFormat="1" applyFont="1" applyBorder="1" applyAlignment="1">
      <alignment horizontal="right" vertical="center"/>
    </xf>
    <xf numFmtId="0" fontId="14" fillId="0" borderId="3" xfId="0" applyNumberFormat="1" applyFont="1" applyBorder="1" applyAlignment="1">
      <alignment horizontal="right" vertical="center"/>
    </xf>
    <xf numFmtId="0" fontId="22" fillId="7" borderId="3" xfId="0" applyNumberFormat="1" applyFont="1" applyFill="1" applyBorder="1" applyAlignment="1">
      <alignment horizontal="right" vertical="center"/>
    </xf>
    <xf numFmtId="0" fontId="14" fillId="7" borderId="3" xfId="0" applyNumberFormat="1" applyFont="1" applyFill="1" applyBorder="1" applyAlignment="1">
      <alignment horizontal="right" vertical="center"/>
    </xf>
    <xf numFmtId="0" fontId="22" fillId="3" borderId="3" xfId="0" applyNumberFormat="1" applyFont="1" applyFill="1" applyBorder="1" applyAlignment="1">
      <alignment horizontal="right" vertical="center"/>
    </xf>
    <xf numFmtId="0" fontId="14" fillId="3" borderId="3" xfId="0" applyNumberFormat="1" applyFont="1" applyFill="1" applyBorder="1" applyAlignment="1">
      <alignment horizontal="right" vertical="center"/>
    </xf>
    <xf numFmtId="0" fontId="22" fillId="2" borderId="3" xfId="0" applyNumberFormat="1" applyFont="1" applyFill="1" applyBorder="1" applyAlignment="1">
      <alignment horizontal="right" vertical="center"/>
    </xf>
    <xf numFmtId="0" fontId="14" fillId="2" borderId="3" xfId="0" applyNumberFormat="1" applyFont="1" applyFill="1" applyBorder="1" applyAlignment="1">
      <alignment horizontal="right" vertical="center"/>
    </xf>
    <xf numFmtId="0" fontId="22" fillId="8" borderId="3" xfId="0" applyNumberFormat="1" applyFont="1" applyFill="1" applyBorder="1" applyAlignment="1">
      <alignment horizontal="right" vertical="center"/>
    </xf>
    <xf numFmtId="0" fontId="14" fillId="8" borderId="3" xfId="0" applyNumberFormat="1" applyFont="1" applyFill="1" applyBorder="1" applyAlignment="1">
      <alignment horizontal="right" vertical="center"/>
    </xf>
    <xf numFmtId="0" fontId="22" fillId="4" borderId="3" xfId="0" applyNumberFormat="1" applyFont="1" applyFill="1" applyBorder="1" applyAlignment="1">
      <alignment horizontal="right" vertical="center"/>
    </xf>
    <xf numFmtId="0" fontId="14" fillId="4" borderId="3" xfId="0" applyNumberFormat="1" applyFont="1" applyFill="1" applyBorder="1" applyAlignment="1">
      <alignment horizontal="right" vertical="center"/>
    </xf>
    <xf numFmtId="0" fontId="22" fillId="9" borderId="3" xfId="0" applyNumberFormat="1" applyFont="1" applyFill="1" applyBorder="1" applyAlignment="1">
      <alignment horizontal="right" vertical="center"/>
    </xf>
    <xf numFmtId="0" fontId="14" fillId="9" borderId="3" xfId="0" applyNumberFormat="1" applyFont="1" applyFill="1" applyBorder="1" applyAlignment="1">
      <alignment horizontal="right" vertical="center"/>
    </xf>
    <xf numFmtId="0" fontId="22" fillId="10" borderId="3" xfId="0" applyNumberFormat="1" applyFont="1" applyFill="1" applyBorder="1" applyAlignment="1">
      <alignment horizontal="right" vertical="center"/>
    </xf>
    <xf numFmtId="0" fontId="14" fillId="10" borderId="3" xfId="0" applyNumberFormat="1" applyFont="1" applyFill="1" applyBorder="1" applyAlignment="1">
      <alignment horizontal="right" vertical="center"/>
    </xf>
    <xf numFmtId="0" fontId="22" fillId="6" borderId="3" xfId="0" applyNumberFormat="1" applyFont="1" applyFill="1" applyBorder="1" applyAlignment="1">
      <alignment horizontal="right" vertical="center"/>
    </xf>
    <xf numFmtId="0" fontId="14" fillId="6" borderId="3" xfId="0" applyNumberFormat="1" applyFont="1" applyFill="1" applyBorder="1" applyAlignment="1">
      <alignment horizontal="right" vertical="center"/>
    </xf>
    <xf numFmtId="0" fontId="22" fillId="5" borderId="3" xfId="0" applyNumberFormat="1" applyFont="1" applyFill="1" applyBorder="1" applyAlignment="1">
      <alignment horizontal="right" vertical="center"/>
    </xf>
    <xf numFmtId="0" fontId="14" fillId="5" borderId="3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9" xfId="0" applyFont="1" applyBorder="1" applyAlignment="1">
      <alignment horizontal="right" vertical="center"/>
    </xf>
    <xf numFmtId="0" fontId="5" fillId="0" borderId="6" xfId="0" applyFont="1" applyBorder="1" applyAlignment="1">
      <alignment horizontal="centerContinuous" vertical="center" wrapText="1"/>
    </xf>
    <xf numFmtId="0" fontId="5" fillId="0" borderId="8" xfId="0" applyFont="1" applyBorder="1" applyAlignment="1">
      <alignment horizontal="centerContinuous" vertical="center" wrapText="1"/>
    </xf>
    <xf numFmtId="0" fontId="5" fillId="0" borderId="16" xfId="0" applyFont="1" applyBorder="1" applyAlignment="1">
      <alignment horizontal="centerContinuous" vertical="center" wrapText="1"/>
    </xf>
    <xf numFmtId="0" fontId="5" fillId="0" borderId="17" xfId="0" applyFont="1" applyBorder="1" applyAlignment="1">
      <alignment horizontal="centerContinuous" vertical="center" wrapText="1"/>
    </xf>
    <xf numFmtId="0" fontId="28" fillId="0" borderId="18" xfId="0" applyFont="1" applyBorder="1" applyAlignment="1">
      <alignment horizontal="centerContinuous" vertical="center" wrapText="1"/>
    </xf>
    <xf numFmtId="0" fontId="28" fillId="0" borderId="9" xfId="0" applyFont="1" applyBorder="1" applyAlignment="1">
      <alignment horizontal="centerContinuous" vertical="center" wrapText="1"/>
    </xf>
    <xf numFmtId="0" fontId="36" fillId="0" borderId="9" xfId="0" applyFont="1" applyBorder="1" applyAlignment="1">
      <alignment horizontal="centerContinuous" vertical="center" wrapText="1"/>
    </xf>
    <xf numFmtId="0" fontId="32" fillId="0" borderId="9" xfId="0" applyFont="1" applyBorder="1" applyAlignment="1">
      <alignment horizontal="centerContinuous" vertical="center" wrapText="1"/>
    </xf>
    <xf numFmtId="0" fontId="33" fillId="0" borderId="9" xfId="0" applyFont="1" applyBorder="1" applyAlignment="1">
      <alignment horizontal="centerContinuous" vertical="center" wrapText="1"/>
    </xf>
    <xf numFmtId="0" fontId="33" fillId="0" borderId="19" xfId="0" applyFont="1" applyBorder="1" applyAlignment="1">
      <alignment horizontal="centerContinuous" vertical="center" wrapText="1"/>
    </xf>
    <xf numFmtId="0" fontId="5" fillId="0" borderId="9" xfId="0" applyFont="1" applyBorder="1" applyAlignment="1">
      <alignment horizontal="right" vertical="center" wrapText="1"/>
    </xf>
    <xf numFmtId="0" fontId="21" fillId="0" borderId="9" xfId="0" applyFont="1" applyBorder="1" applyAlignment="1">
      <alignment horizontal="right" vertical="center" wrapText="1"/>
    </xf>
    <xf numFmtId="0" fontId="26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9A0494"/>
      <rgbColor rgb="00008080"/>
      <rgbColor rgb="00DDDDDD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B4F2FF"/>
      <rgbColor rgb="00CCFFCC"/>
      <rgbColor rgb="00FFFF99"/>
      <rgbColor rgb="0099CCFF"/>
      <rgbColor rgb="00FFCFF0"/>
      <rgbColor rgb="00CC99FF"/>
      <rgbColor rgb="00FFCC99"/>
      <rgbColor rgb="003366FF"/>
      <rgbColor rgb="00C5FFD2"/>
      <rgbColor rgb="0099CC00"/>
      <rgbColor rgb="00CACCFF"/>
      <rgbColor rgb="00FF9900"/>
      <rgbColor rgb="00FF6600"/>
      <rgbColor rgb="00D0FF7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43"/>
  <sheetViews>
    <sheetView tabSelected="1" zoomScale="50" zoomScaleNormal="50" workbookViewId="0" topLeftCell="A104">
      <selection activeCell="B2" sqref="B2:N143"/>
    </sheetView>
  </sheetViews>
  <sheetFormatPr defaultColWidth="9.00390625" defaultRowHeight="12.75"/>
  <cols>
    <col min="1" max="1" width="10.75390625" style="3" customWidth="1"/>
    <col min="2" max="2" width="14.00390625" style="21" customWidth="1"/>
    <col min="3" max="3" width="40.75390625" style="22" bestFit="1" customWidth="1"/>
    <col min="4" max="4" width="12.75390625" style="3" customWidth="1"/>
    <col min="5" max="5" width="11.75390625" style="7" customWidth="1"/>
    <col min="6" max="8" width="10.75390625" style="7" customWidth="1"/>
    <col min="9" max="9" width="14.625" style="3" customWidth="1"/>
    <col min="10" max="10" width="14.00390625" style="3" customWidth="1"/>
    <col min="11" max="11" width="10.75390625" style="17" customWidth="1"/>
    <col min="12" max="12" width="10.75390625" style="18" customWidth="1"/>
    <col min="13" max="14" width="10.75390625" style="27" customWidth="1"/>
    <col min="15" max="15" width="10.75390625" style="3" customWidth="1"/>
    <col min="16" max="16" width="12.375" style="3" customWidth="1"/>
    <col min="17" max="22" width="14.125" style="3" customWidth="1"/>
    <col min="23" max="16384" width="10.75390625" style="3" customWidth="1"/>
  </cols>
  <sheetData>
    <row r="2" spans="2:14" s="331" customFormat="1" ht="36.75" customHeight="1">
      <c r="B2" s="336" t="s">
        <v>146</v>
      </c>
      <c r="C2" s="337"/>
      <c r="D2" s="336"/>
      <c r="E2" s="338"/>
      <c r="F2" s="338"/>
      <c r="G2" s="338"/>
      <c r="H2" s="338"/>
      <c r="I2" s="336"/>
      <c r="J2" s="336"/>
      <c r="K2" s="339"/>
      <c r="L2" s="340"/>
      <c r="M2" s="341"/>
      <c r="N2" s="341"/>
    </row>
    <row r="3" spans="2:22" s="330" customFormat="1" ht="60.75" customHeight="1" thickBot="1">
      <c r="B3" s="463" t="s">
        <v>147</v>
      </c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P3" s="402" t="s">
        <v>65</v>
      </c>
      <c r="Q3" s="402"/>
      <c r="R3" s="402"/>
      <c r="S3" s="402"/>
      <c r="T3" s="402"/>
      <c r="U3" s="402"/>
      <c r="V3" s="402"/>
    </row>
    <row r="4" spans="6:10" ht="61.5" thickBot="1">
      <c r="F4" s="8" t="s">
        <v>110</v>
      </c>
      <c r="G4" s="9"/>
      <c r="H4" s="9"/>
      <c r="I4" s="453" t="s">
        <v>74</v>
      </c>
      <c r="J4" s="454"/>
    </row>
    <row r="5" spans="2:22" ht="78.75">
      <c r="B5" s="23" t="s">
        <v>223</v>
      </c>
      <c r="C5" s="23" t="s">
        <v>224</v>
      </c>
      <c r="D5" s="1" t="s">
        <v>225</v>
      </c>
      <c r="E5" s="11" t="s">
        <v>226</v>
      </c>
      <c r="F5" s="12" t="s">
        <v>325</v>
      </c>
      <c r="G5" s="12" t="s">
        <v>326</v>
      </c>
      <c r="H5" s="9" t="s">
        <v>149</v>
      </c>
      <c r="I5" s="342" t="s">
        <v>71</v>
      </c>
      <c r="J5" s="342" t="s">
        <v>70</v>
      </c>
      <c r="K5" s="149" t="s">
        <v>253</v>
      </c>
      <c r="L5" s="19" t="s">
        <v>152</v>
      </c>
      <c r="M5" s="230" t="s">
        <v>64</v>
      </c>
      <c r="N5" s="230"/>
      <c r="P5" s="1" t="s">
        <v>225</v>
      </c>
      <c r="Q5" s="4" t="s">
        <v>72</v>
      </c>
      <c r="R5" s="149" t="s">
        <v>253</v>
      </c>
      <c r="S5" s="19" t="s">
        <v>254</v>
      </c>
      <c r="T5" s="227" t="s">
        <v>299</v>
      </c>
      <c r="U5" s="230" t="s">
        <v>232</v>
      </c>
      <c r="V5" s="230"/>
    </row>
    <row r="6" spans="2:22" ht="47.25">
      <c r="B6" s="24" t="s">
        <v>93</v>
      </c>
      <c r="C6" s="25"/>
      <c r="D6" s="2"/>
      <c r="E6" s="157" t="s">
        <v>94</v>
      </c>
      <c r="F6" s="14"/>
      <c r="G6" s="14"/>
      <c r="H6" s="15"/>
      <c r="I6" s="451" t="s">
        <v>233</v>
      </c>
      <c r="J6" s="452"/>
      <c r="K6" s="150" t="s">
        <v>96</v>
      </c>
      <c r="L6" s="343" t="s">
        <v>148</v>
      </c>
      <c r="M6" s="28">
        <v>-0.8</v>
      </c>
      <c r="N6" s="28">
        <v>-1.2</v>
      </c>
      <c r="P6" s="223"/>
      <c r="Q6" s="223"/>
      <c r="R6" s="150" t="s">
        <v>96</v>
      </c>
      <c r="S6" s="20" t="s">
        <v>328</v>
      </c>
      <c r="T6" s="228" t="s">
        <v>58</v>
      </c>
      <c r="U6" s="28">
        <v>-0.8</v>
      </c>
      <c r="V6" s="28">
        <v>-1.2</v>
      </c>
    </row>
    <row r="7" spans="2:22" ht="27.75" customHeight="1">
      <c r="B7" s="29"/>
      <c r="C7" s="30"/>
      <c r="D7" s="31"/>
      <c r="E7" s="32"/>
      <c r="F7" s="33"/>
      <c r="G7" s="33"/>
      <c r="H7" s="33"/>
      <c r="I7" s="342" t="s">
        <v>66</v>
      </c>
      <c r="J7" s="342" t="s">
        <v>67</v>
      </c>
      <c r="K7" s="165" t="s">
        <v>68</v>
      </c>
      <c r="L7" s="167" t="s">
        <v>68</v>
      </c>
      <c r="M7" s="168" t="s">
        <v>68</v>
      </c>
      <c r="N7" s="168" t="s">
        <v>68</v>
      </c>
      <c r="P7" s="224"/>
      <c r="Q7" s="342" t="s">
        <v>66</v>
      </c>
      <c r="R7" s="165" t="s">
        <v>68</v>
      </c>
      <c r="S7" s="167" t="s">
        <v>68</v>
      </c>
      <c r="T7" s="229"/>
      <c r="U7" s="168" t="s">
        <v>68</v>
      </c>
      <c r="V7" s="168" t="s">
        <v>68</v>
      </c>
    </row>
    <row r="8" spans="2:22" ht="16.5" thickBot="1">
      <c r="B8" s="29"/>
      <c r="C8" s="30"/>
      <c r="D8" s="31"/>
      <c r="E8" s="32"/>
      <c r="F8" s="33"/>
      <c r="G8" s="33"/>
      <c r="H8" s="33"/>
      <c r="I8" s="34"/>
      <c r="J8" s="34"/>
      <c r="K8" s="35"/>
      <c r="L8" s="36"/>
      <c r="M8" s="37"/>
      <c r="N8" s="37"/>
      <c r="P8" s="224"/>
      <c r="Q8" s="224"/>
      <c r="R8" s="165"/>
      <c r="S8" s="36"/>
      <c r="T8" s="229"/>
      <c r="U8" s="37"/>
      <c r="V8" s="37"/>
    </row>
    <row r="9" spans="2:22" ht="30">
      <c r="B9" s="74" t="s">
        <v>264</v>
      </c>
      <c r="C9" s="75" t="s">
        <v>265</v>
      </c>
      <c r="D9" s="76" t="s">
        <v>103</v>
      </c>
      <c r="E9" s="77" t="s">
        <v>219</v>
      </c>
      <c r="F9" s="78">
        <v>0.4</v>
      </c>
      <c r="G9" s="78">
        <v>0.9</v>
      </c>
      <c r="H9" s="78">
        <v>0.65</v>
      </c>
      <c r="I9" s="232" t="s">
        <v>56</v>
      </c>
      <c r="J9" s="234" t="s">
        <v>300</v>
      </c>
      <c r="K9" s="235">
        <f aca="true" t="shared" si="0" ref="K9:K40">IF(J9="-",0,I9*J9)</f>
        <v>0</v>
      </c>
      <c r="L9" s="236">
        <f aca="true" t="shared" si="1" ref="L9:L40">IF(H9="-","-",K9*H9)</f>
        <v>0</v>
      </c>
      <c r="M9" s="237">
        <f aca="true" t="shared" si="2" ref="M9:M40">IF($H9="-","-",(($K9/(-0.8+1)*((1/(1-$H9))^(-0.8+1)-1))))</f>
        <v>0</v>
      </c>
      <c r="N9" s="237">
        <f aca="true" t="shared" si="3" ref="N9:N40">IF($H9="-","-",(($K9/(-1.2+1)*((1/(1-$H9))^(-1.2+1)-1))))</f>
        <v>0</v>
      </c>
      <c r="O9" s="5"/>
      <c r="P9" s="40" t="s">
        <v>255</v>
      </c>
      <c r="Q9" s="344" t="e">
        <f>SUMIF($D$9:$D$141,$P9,$K$9:$K$141)/SUMIF($D$9:$D$141,$P9,$J$9:$J$141)</f>
        <v>#DIV/0!</v>
      </c>
      <c r="R9" s="428">
        <f>SUMIF($D$9:$D$141,$P9,$K$9:$K$141)</f>
        <v>0</v>
      </c>
      <c r="S9" s="429">
        <f>SUMIF($D$9:$D$141,$P9,$L$9:$L$141)</f>
        <v>0</v>
      </c>
      <c r="T9" s="354" t="str">
        <f>IF(R9=0,"-",S9/R9)</f>
        <v>-</v>
      </c>
      <c r="U9" s="417">
        <f>SUMIF($D$9:$D$141,$P9,$M$9:$M$141)</f>
        <v>0</v>
      </c>
      <c r="V9" s="417">
        <f>SUMIF($D$9:$D$141,$P9,$N$9:$N$141)</f>
        <v>0</v>
      </c>
    </row>
    <row r="10" spans="2:22" ht="30">
      <c r="B10" s="62" t="s">
        <v>329</v>
      </c>
      <c r="C10" s="80" t="s">
        <v>153</v>
      </c>
      <c r="D10" s="67" t="s">
        <v>154</v>
      </c>
      <c r="E10" s="65" t="s">
        <v>227</v>
      </c>
      <c r="F10" s="66" t="s">
        <v>24</v>
      </c>
      <c r="G10" s="66" t="s">
        <v>24</v>
      </c>
      <c r="H10" s="66" t="s">
        <v>24</v>
      </c>
      <c r="I10" s="137" t="s">
        <v>24</v>
      </c>
      <c r="J10" s="138" t="s">
        <v>24</v>
      </c>
      <c r="K10" s="238">
        <f t="shared" si="0"/>
        <v>0</v>
      </c>
      <c r="L10" s="239" t="str">
        <f t="shared" si="1"/>
        <v>-</v>
      </c>
      <c r="M10" s="240" t="str">
        <f t="shared" si="2"/>
        <v>-</v>
      </c>
      <c r="N10" s="240" t="str">
        <f t="shared" si="3"/>
        <v>-</v>
      </c>
      <c r="O10" s="5"/>
      <c r="P10" s="83" t="s">
        <v>218</v>
      </c>
      <c r="Q10" s="345" t="e">
        <f aca="true" t="shared" si="4" ref="Q10:Q18">SUMIF($D$9:$D$141,$P10,$K$9:$K$141)/SUMIF($D$9:$D$141,$P10,$J$9:$J$141)</f>
        <v>#DIV/0!</v>
      </c>
      <c r="R10" s="430">
        <f aca="true" t="shared" si="5" ref="R10:R18">SUMIF($D$9:$D$141,$P10,$K$9:$K$141)</f>
        <v>0</v>
      </c>
      <c r="S10" s="431">
        <f aca="true" t="shared" si="6" ref="S10:S18">SUMIF($D$9:$D$141,$P10,$L$9:$L$141)</f>
        <v>0</v>
      </c>
      <c r="T10" s="355" t="str">
        <f aca="true" t="shared" si="7" ref="T10:T20">IF(R10=0,"-",S10/R10)</f>
        <v>-</v>
      </c>
      <c r="U10" s="418">
        <f aca="true" t="shared" si="8" ref="U10:U18">SUMIF($D$9:$D$141,$P10,$M$9:$M$141)</f>
        <v>0</v>
      </c>
      <c r="V10" s="418">
        <f aca="true" t="shared" si="9" ref="V10:V18">SUMIF($D$9:$D$141,$P10,$N$9:$N$141)</f>
        <v>0</v>
      </c>
    </row>
    <row r="11" spans="2:22" ht="15">
      <c r="B11" s="81" t="s">
        <v>266</v>
      </c>
      <c r="C11" s="82" t="s">
        <v>267</v>
      </c>
      <c r="D11" s="83" t="s">
        <v>218</v>
      </c>
      <c r="E11" s="84" t="s">
        <v>219</v>
      </c>
      <c r="F11" s="85">
        <v>0.4</v>
      </c>
      <c r="G11" s="85">
        <v>0.9</v>
      </c>
      <c r="H11" s="85">
        <v>0.65</v>
      </c>
      <c r="I11" s="125" t="s">
        <v>24</v>
      </c>
      <c r="J11" s="126" t="s">
        <v>24</v>
      </c>
      <c r="K11" s="241">
        <f t="shared" si="0"/>
        <v>0</v>
      </c>
      <c r="L11" s="242">
        <f t="shared" si="1"/>
        <v>0</v>
      </c>
      <c r="M11" s="243">
        <f t="shared" si="2"/>
        <v>0</v>
      </c>
      <c r="N11" s="243">
        <f t="shared" si="3"/>
        <v>0</v>
      </c>
      <c r="O11" s="5"/>
      <c r="P11" s="58" t="s">
        <v>195</v>
      </c>
      <c r="Q11" s="346" t="e">
        <f t="shared" si="4"/>
        <v>#DIV/0!</v>
      </c>
      <c r="R11" s="432">
        <f t="shared" si="5"/>
        <v>0</v>
      </c>
      <c r="S11" s="433">
        <f t="shared" si="6"/>
        <v>0</v>
      </c>
      <c r="T11" s="356" t="str">
        <f t="shared" si="7"/>
        <v>-</v>
      </c>
      <c r="U11" s="419">
        <f t="shared" si="8"/>
        <v>0</v>
      </c>
      <c r="V11" s="419">
        <f t="shared" si="9"/>
        <v>0</v>
      </c>
    </row>
    <row r="12" spans="2:22" ht="15">
      <c r="B12" s="81" t="s">
        <v>268</v>
      </c>
      <c r="C12" s="82" t="s">
        <v>269</v>
      </c>
      <c r="D12" s="83" t="s">
        <v>218</v>
      </c>
      <c r="E12" s="84" t="s">
        <v>219</v>
      </c>
      <c r="F12" s="85">
        <v>0.4</v>
      </c>
      <c r="G12" s="85">
        <v>0.9</v>
      </c>
      <c r="H12" s="85">
        <v>0.65</v>
      </c>
      <c r="I12" s="125" t="s">
        <v>24</v>
      </c>
      <c r="J12" s="126" t="s">
        <v>24</v>
      </c>
      <c r="K12" s="241">
        <f t="shared" si="0"/>
        <v>0</v>
      </c>
      <c r="L12" s="242">
        <f t="shared" si="1"/>
        <v>0</v>
      </c>
      <c r="M12" s="243">
        <f t="shared" si="2"/>
        <v>0</v>
      </c>
      <c r="N12" s="243">
        <f t="shared" si="3"/>
        <v>0</v>
      </c>
      <c r="O12" s="5"/>
      <c r="P12" s="52" t="s">
        <v>308</v>
      </c>
      <c r="Q12" s="347" t="e">
        <f t="shared" si="4"/>
        <v>#DIV/0!</v>
      </c>
      <c r="R12" s="434">
        <f t="shared" si="5"/>
        <v>0</v>
      </c>
      <c r="S12" s="435">
        <f t="shared" si="6"/>
        <v>0</v>
      </c>
      <c r="T12" s="357" t="str">
        <f t="shared" si="7"/>
        <v>-</v>
      </c>
      <c r="U12" s="420">
        <f t="shared" si="8"/>
        <v>0</v>
      </c>
      <c r="V12" s="420">
        <f t="shared" si="9"/>
        <v>0</v>
      </c>
    </row>
    <row r="13" spans="2:22" ht="30">
      <c r="B13" s="74" t="s">
        <v>270</v>
      </c>
      <c r="C13" s="75" t="s">
        <v>32</v>
      </c>
      <c r="D13" s="76" t="s">
        <v>103</v>
      </c>
      <c r="E13" s="77" t="s">
        <v>271</v>
      </c>
      <c r="F13" s="78">
        <v>0</v>
      </c>
      <c r="G13" s="78">
        <v>0.1</v>
      </c>
      <c r="H13" s="78">
        <v>0.05</v>
      </c>
      <c r="I13" s="143" t="s">
        <v>24</v>
      </c>
      <c r="J13" s="144" t="s">
        <v>24</v>
      </c>
      <c r="K13" s="235">
        <f t="shared" si="0"/>
        <v>0</v>
      </c>
      <c r="L13" s="236">
        <f t="shared" si="1"/>
        <v>0</v>
      </c>
      <c r="M13" s="237">
        <f t="shared" si="2"/>
        <v>0</v>
      </c>
      <c r="N13" s="237">
        <f t="shared" si="3"/>
        <v>0</v>
      </c>
      <c r="O13" s="5"/>
      <c r="P13" s="89" t="s">
        <v>105</v>
      </c>
      <c r="Q13" s="348" t="e">
        <f t="shared" si="4"/>
        <v>#DIV/0!</v>
      </c>
      <c r="R13" s="436">
        <f t="shared" si="5"/>
        <v>0</v>
      </c>
      <c r="S13" s="437">
        <f t="shared" si="6"/>
        <v>0</v>
      </c>
      <c r="T13" s="358" t="str">
        <f t="shared" si="7"/>
        <v>-</v>
      </c>
      <c r="U13" s="421">
        <f t="shared" si="8"/>
        <v>0</v>
      </c>
      <c r="V13" s="421">
        <f t="shared" si="9"/>
        <v>0</v>
      </c>
    </row>
    <row r="14" spans="2:22" ht="45">
      <c r="B14" s="68" t="s">
        <v>330</v>
      </c>
      <c r="C14" s="69" t="s">
        <v>62</v>
      </c>
      <c r="D14" s="70" t="s">
        <v>99</v>
      </c>
      <c r="E14" s="71" t="s">
        <v>284</v>
      </c>
      <c r="F14" s="72" t="str">
        <f>IF(E14="No increase",0,IF(E14="Little",0,IF(E14="Modest",0.1,IF(E14="Great",0.4,IF(E14="Essential",0.9,"-")))))</f>
        <v>-</v>
      </c>
      <c r="G14" s="72" t="str">
        <f>IF(E14="No increase",0,IF(E14="Little",0.1,IF(E14="Modest",0.4,IF(E14="Great",0.9,IF(E14="Essential",1,"-")))))</f>
        <v>-</v>
      </c>
      <c r="H14" s="72" t="str">
        <f>IF(F14="-","-",AVERAGE(F14:G14))</f>
        <v>-</v>
      </c>
      <c r="I14" s="146" t="s">
        <v>24</v>
      </c>
      <c r="J14" s="147" t="s">
        <v>24</v>
      </c>
      <c r="K14" s="244">
        <f t="shared" si="0"/>
        <v>0</v>
      </c>
      <c r="L14" s="245" t="str">
        <f t="shared" si="1"/>
        <v>-</v>
      </c>
      <c r="M14" s="246" t="str">
        <f t="shared" si="2"/>
        <v>-</v>
      </c>
      <c r="N14" s="246" t="str">
        <f t="shared" si="3"/>
        <v>-</v>
      </c>
      <c r="O14" s="5"/>
      <c r="P14" s="67" t="s">
        <v>154</v>
      </c>
      <c r="Q14" s="349" t="e">
        <f t="shared" si="4"/>
        <v>#DIV/0!</v>
      </c>
      <c r="R14" s="438">
        <f t="shared" si="5"/>
        <v>0</v>
      </c>
      <c r="S14" s="439">
        <f t="shared" si="6"/>
        <v>0</v>
      </c>
      <c r="T14" s="359" t="str">
        <f t="shared" si="7"/>
        <v>-</v>
      </c>
      <c r="U14" s="422">
        <f t="shared" si="8"/>
        <v>0</v>
      </c>
      <c r="V14" s="422">
        <f t="shared" si="9"/>
        <v>0</v>
      </c>
    </row>
    <row r="15" spans="2:22" ht="45">
      <c r="B15" s="68" t="s">
        <v>331</v>
      </c>
      <c r="C15" s="69" t="s">
        <v>63</v>
      </c>
      <c r="D15" s="70" t="s">
        <v>99</v>
      </c>
      <c r="E15" s="71" t="s">
        <v>215</v>
      </c>
      <c r="F15" s="72" t="str">
        <f>IF(E15="No increase",0,IF(E15="Little",0,IF(E15="Modest",0.1,IF(E15="Great",0.4,IF(E15="Essential",0.9,"-")))))</f>
        <v>-</v>
      </c>
      <c r="G15" s="72" t="str">
        <f>IF(E15="No increase",0,IF(E15="Little",0.1,IF(E15="Modest",0.4,IF(E15="Great",0.9,IF(E15="Essential",1,"-")))))</f>
        <v>-</v>
      </c>
      <c r="H15" s="72" t="str">
        <f>IF(F15="-","-",AVERAGE(F15:G15))</f>
        <v>-</v>
      </c>
      <c r="I15" s="146" t="s">
        <v>24</v>
      </c>
      <c r="J15" s="147" t="s">
        <v>24</v>
      </c>
      <c r="K15" s="244">
        <f t="shared" si="0"/>
        <v>0</v>
      </c>
      <c r="L15" s="245" t="str">
        <f t="shared" si="1"/>
        <v>-</v>
      </c>
      <c r="M15" s="246" t="str">
        <f t="shared" si="2"/>
        <v>-</v>
      </c>
      <c r="N15" s="246" t="str">
        <f t="shared" si="3"/>
        <v>-</v>
      </c>
      <c r="O15" s="5"/>
      <c r="P15" s="101" t="s">
        <v>237</v>
      </c>
      <c r="Q15" s="350" t="e">
        <f t="shared" si="4"/>
        <v>#DIV/0!</v>
      </c>
      <c r="R15" s="440">
        <f t="shared" si="5"/>
        <v>0</v>
      </c>
      <c r="S15" s="441">
        <f t="shared" si="6"/>
        <v>0</v>
      </c>
      <c r="T15" s="360" t="str">
        <f t="shared" si="7"/>
        <v>-</v>
      </c>
      <c r="U15" s="423">
        <f t="shared" si="8"/>
        <v>0</v>
      </c>
      <c r="V15" s="423">
        <f t="shared" si="9"/>
        <v>0</v>
      </c>
    </row>
    <row r="16" spans="2:22" ht="15">
      <c r="B16" s="81" t="s">
        <v>97</v>
      </c>
      <c r="C16" s="82" t="s">
        <v>217</v>
      </c>
      <c r="D16" s="83" t="s">
        <v>218</v>
      </c>
      <c r="E16" s="84" t="s">
        <v>219</v>
      </c>
      <c r="F16" s="85">
        <v>0.4</v>
      </c>
      <c r="G16" s="85">
        <v>0.9</v>
      </c>
      <c r="H16" s="85">
        <v>0.65</v>
      </c>
      <c r="I16" s="125" t="s">
        <v>24</v>
      </c>
      <c r="J16" s="126" t="s">
        <v>24</v>
      </c>
      <c r="K16" s="241">
        <f t="shared" si="0"/>
        <v>0</v>
      </c>
      <c r="L16" s="242">
        <f t="shared" si="1"/>
        <v>0</v>
      </c>
      <c r="M16" s="243">
        <f t="shared" si="2"/>
        <v>0</v>
      </c>
      <c r="N16" s="243">
        <f t="shared" si="3"/>
        <v>0</v>
      </c>
      <c r="O16" s="5"/>
      <c r="P16" s="172" t="s">
        <v>317</v>
      </c>
      <c r="Q16" s="351" t="e">
        <f t="shared" si="4"/>
        <v>#DIV/0!</v>
      </c>
      <c r="R16" s="442">
        <f t="shared" si="5"/>
        <v>0</v>
      </c>
      <c r="S16" s="443">
        <f t="shared" si="6"/>
        <v>0</v>
      </c>
      <c r="T16" s="361" t="str">
        <f t="shared" si="7"/>
        <v>-</v>
      </c>
      <c r="U16" s="424">
        <f t="shared" si="8"/>
        <v>0</v>
      </c>
      <c r="V16" s="424">
        <f t="shared" si="9"/>
        <v>0</v>
      </c>
    </row>
    <row r="17" spans="2:22" ht="75">
      <c r="B17" s="68" t="s">
        <v>332</v>
      </c>
      <c r="C17" s="97" t="s">
        <v>75</v>
      </c>
      <c r="D17" s="73" t="s">
        <v>76</v>
      </c>
      <c r="E17" s="72" t="s">
        <v>271</v>
      </c>
      <c r="F17" s="72">
        <v>0</v>
      </c>
      <c r="G17" s="72">
        <v>0.1</v>
      </c>
      <c r="H17" s="72">
        <v>0.05</v>
      </c>
      <c r="I17" s="146" t="s">
        <v>24</v>
      </c>
      <c r="J17" s="147" t="s">
        <v>24</v>
      </c>
      <c r="K17" s="244">
        <f t="shared" si="0"/>
        <v>0</v>
      </c>
      <c r="L17" s="245">
        <f t="shared" si="1"/>
        <v>0</v>
      </c>
      <c r="M17" s="246">
        <f t="shared" si="2"/>
        <v>0</v>
      </c>
      <c r="N17" s="246">
        <f t="shared" si="3"/>
        <v>0</v>
      </c>
      <c r="O17" s="5"/>
      <c r="P17" s="76" t="s">
        <v>103</v>
      </c>
      <c r="Q17" s="352" t="e">
        <f t="shared" si="4"/>
        <v>#DIV/0!</v>
      </c>
      <c r="R17" s="444">
        <f t="shared" si="5"/>
        <v>0</v>
      </c>
      <c r="S17" s="445">
        <f t="shared" si="6"/>
        <v>0</v>
      </c>
      <c r="T17" s="362" t="str">
        <f t="shared" si="7"/>
        <v>-</v>
      </c>
      <c r="U17" s="425">
        <f t="shared" si="8"/>
        <v>0</v>
      </c>
      <c r="V17" s="425">
        <f t="shared" si="9"/>
        <v>0</v>
      </c>
    </row>
    <row r="18" spans="2:22" ht="30">
      <c r="B18" s="81" t="s">
        <v>220</v>
      </c>
      <c r="C18" s="82" t="s">
        <v>22</v>
      </c>
      <c r="D18" s="83" t="s">
        <v>218</v>
      </c>
      <c r="E18" s="84" t="s">
        <v>23</v>
      </c>
      <c r="F18" s="85" t="s">
        <v>24</v>
      </c>
      <c r="G18" s="85" t="s">
        <v>24</v>
      </c>
      <c r="H18" s="85" t="s">
        <v>24</v>
      </c>
      <c r="I18" s="125" t="s">
        <v>24</v>
      </c>
      <c r="J18" s="126" t="s">
        <v>24</v>
      </c>
      <c r="K18" s="241">
        <f t="shared" si="0"/>
        <v>0</v>
      </c>
      <c r="L18" s="242" t="str">
        <f t="shared" si="1"/>
        <v>-</v>
      </c>
      <c r="M18" s="243" t="str">
        <f t="shared" si="2"/>
        <v>-</v>
      </c>
      <c r="N18" s="243" t="str">
        <f t="shared" si="3"/>
        <v>-</v>
      </c>
      <c r="O18" s="5"/>
      <c r="P18" s="70" t="s">
        <v>99</v>
      </c>
      <c r="Q18" s="353" t="e">
        <f t="shared" si="4"/>
        <v>#DIV/0!</v>
      </c>
      <c r="R18" s="446">
        <f t="shared" si="5"/>
        <v>0</v>
      </c>
      <c r="S18" s="447">
        <f t="shared" si="6"/>
        <v>0</v>
      </c>
      <c r="T18" s="363" t="str">
        <f t="shared" si="7"/>
        <v>-</v>
      </c>
      <c r="U18" s="426">
        <f t="shared" si="8"/>
        <v>0</v>
      </c>
      <c r="V18" s="426">
        <f t="shared" si="9"/>
        <v>0</v>
      </c>
    </row>
    <row r="19" spans="2:22" ht="30">
      <c r="B19" s="38" t="s">
        <v>272</v>
      </c>
      <c r="C19" s="26" t="s">
        <v>273</v>
      </c>
      <c r="D19" s="6" t="s">
        <v>208</v>
      </c>
      <c r="E19" s="39" t="s">
        <v>209</v>
      </c>
      <c r="F19" s="16">
        <v>0</v>
      </c>
      <c r="G19" s="16">
        <v>0</v>
      </c>
      <c r="H19" s="16">
        <v>0</v>
      </c>
      <c r="I19" s="122" t="s">
        <v>56</v>
      </c>
      <c r="J19" s="124" t="s">
        <v>281</v>
      </c>
      <c r="K19" s="247">
        <f t="shared" si="0"/>
        <v>0</v>
      </c>
      <c r="L19" s="248">
        <f t="shared" si="1"/>
        <v>0</v>
      </c>
      <c r="M19" s="249">
        <f t="shared" si="2"/>
        <v>0</v>
      </c>
      <c r="N19" s="249">
        <f t="shared" si="3"/>
        <v>0</v>
      </c>
      <c r="O19" s="5"/>
      <c r="P19" s="5"/>
      <c r="Q19" s="5"/>
      <c r="R19" s="448"/>
      <c r="S19" s="449"/>
      <c r="T19" s="364"/>
      <c r="U19" s="427"/>
      <c r="V19" s="427"/>
    </row>
    <row r="20" spans="2:22" ht="45">
      <c r="B20" s="50" t="s">
        <v>274</v>
      </c>
      <c r="C20" s="51" t="s">
        <v>204</v>
      </c>
      <c r="D20" s="52" t="s">
        <v>308</v>
      </c>
      <c r="E20" s="53" t="s">
        <v>100</v>
      </c>
      <c r="F20" s="54">
        <v>0</v>
      </c>
      <c r="G20" s="54">
        <v>0.1</v>
      </c>
      <c r="H20" s="54">
        <v>0.05</v>
      </c>
      <c r="I20" s="131" t="s">
        <v>24</v>
      </c>
      <c r="J20" s="132" t="s">
        <v>24</v>
      </c>
      <c r="K20" s="250">
        <f t="shared" si="0"/>
        <v>0</v>
      </c>
      <c r="L20" s="251">
        <f t="shared" si="1"/>
        <v>0</v>
      </c>
      <c r="M20" s="252">
        <f t="shared" si="2"/>
        <v>0</v>
      </c>
      <c r="N20" s="252">
        <f t="shared" si="3"/>
        <v>0</v>
      </c>
      <c r="O20" s="5"/>
      <c r="P20" s="225" t="s">
        <v>57</v>
      </c>
      <c r="Q20" s="225"/>
      <c r="R20" s="377">
        <f>SUM(R9:R18)</f>
        <v>0</v>
      </c>
      <c r="S20" s="450">
        <f>SUM(S9:S18)</f>
        <v>0</v>
      </c>
      <c r="T20" s="365" t="str">
        <f t="shared" si="7"/>
        <v>-</v>
      </c>
      <c r="U20" s="399">
        <f>SUM(U9:U18)</f>
        <v>0</v>
      </c>
      <c r="V20" s="399">
        <f>SUM(V9:V18)</f>
        <v>0</v>
      </c>
    </row>
    <row r="21" spans="2:22" ht="45">
      <c r="B21" s="68" t="s">
        <v>98</v>
      </c>
      <c r="C21" s="69" t="s">
        <v>161</v>
      </c>
      <c r="D21" s="70" t="s">
        <v>99</v>
      </c>
      <c r="E21" s="71" t="s">
        <v>100</v>
      </c>
      <c r="F21" s="72">
        <v>0</v>
      </c>
      <c r="G21" s="72">
        <v>0.1</v>
      </c>
      <c r="H21" s="72">
        <v>0.05</v>
      </c>
      <c r="I21" s="146" t="s">
        <v>24</v>
      </c>
      <c r="J21" s="148" t="s">
        <v>24</v>
      </c>
      <c r="K21" s="253">
        <f t="shared" si="0"/>
        <v>0</v>
      </c>
      <c r="L21" s="254">
        <f t="shared" si="1"/>
        <v>0</v>
      </c>
      <c r="M21" s="255">
        <f t="shared" si="2"/>
        <v>0</v>
      </c>
      <c r="N21" s="255">
        <f t="shared" si="3"/>
        <v>0</v>
      </c>
      <c r="O21" s="5"/>
      <c r="P21" s="5"/>
      <c r="Q21" s="5"/>
      <c r="R21" s="5"/>
      <c r="S21" s="5"/>
      <c r="T21" s="5"/>
      <c r="U21" s="5"/>
      <c r="V21" s="5"/>
    </row>
    <row r="22" spans="2:15" ht="30">
      <c r="B22" s="81" t="s">
        <v>333</v>
      </c>
      <c r="C22" s="96" t="s">
        <v>83</v>
      </c>
      <c r="D22" s="86" t="s">
        <v>90</v>
      </c>
      <c r="E22" s="85" t="s">
        <v>111</v>
      </c>
      <c r="F22" s="85">
        <v>0.4</v>
      </c>
      <c r="G22" s="85">
        <v>0.9</v>
      </c>
      <c r="H22" s="85">
        <v>0.65</v>
      </c>
      <c r="I22" s="125" t="s">
        <v>24</v>
      </c>
      <c r="J22" s="127" t="s">
        <v>24</v>
      </c>
      <c r="K22" s="256">
        <f t="shared" si="0"/>
        <v>0</v>
      </c>
      <c r="L22" s="257">
        <f t="shared" si="1"/>
        <v>0</v>
      </c>
      <c r="M22" s="258">
        <f t="shared" si="2"/>
        <v>0</v>
      </c>
      <c r="N22" s="258">
        <f t="shared" si="3"/>
        <v>0</v>
      </c>
      <c r="O22" s="5"/>
    </row>
    <row r="23" spans="2:15" ht="30">
      <c r="B23" s="81" t="s">
        <v>334</v>
      </c>
      <c r="C23" s="96" t="s">
        <v>27</v>
      </c>
      <c r="D23" s="83" t="s">
        <v>218</v>
      </c>
      <c r="E23" s="84" t="s">
        <v>219</v>
      </c>
      <c r="F23" s="85">
        <f>IF(E23="No increase",0,IF(E23="Little",0,IF(E23="Modest",0.1,IF(E23="Great",0.4,IF(E23="Essential",0.9,"-")))))</f>
        <v>0.4</v>
      </c>
      <c r="G23" s="85">
        <f>IF(E23="No increase",0,IF(E23="Little",0.1,IF(E23="Modest",0.4,IF(E23="Great",0.9,IF(E23="Essential",1,"-")))))</f>
        <v>0.9</v>
      </c>
      <c r="H23" s="85">
        <f>IF(F23="-","-",AVERAGE(F23:G23))</f>
        <v>0.65</v>
      </c>
      <c r="I23" s="125" t="s">
        <v>24</v>
      </c>
      <c r="J23" s="127" t="s">
        <v>24</v>
      </c>
      <c r="K23" s="256">
        <f t="shared" si="0"/>
        <v>0</v>
      </c>
      <c r="L23" s="257">
        <f t="shared" si="1"/>
        <v>0</v>
      </c>
      <c r="M23" s="258">
        <f t="shared" si="2"/>
        <v>0</v>
      </c>
      <c r="N23" s="258">
        <f t="shared" si="3"/>
        <v>0</v>
      </c>
      <c r="O23" s="5"/>
    </row>
    <row r="24" spans="2:15" ht="30">
      <c r="B24" s="74" t="s">
        <v>335</v>
      </c>
      <c r="C24" s="93" t="s">
        <v>59</v>
      </c>
      <c r="D24" s="79" t="s">
        <v>84</v>
      </c>
      <c r="E24" s="78" t="s">
        <v>112</v>
      </c>
      <c r="F24" s="78">
        <v>0.9</v>
      </c>
      <c r="G24" s="78">
        <v>1</v>
      </c>
      <c r="H24" s="78">
        <v>0.95</v>
      </c>
      <c r="I24" s="143" t="s">
        <v>24</v>
      </c>
      <c r="J24" s="145" t="s">
        <v>24</v>
      </c>
      <c r="K24" s="259">
        <f t="shared" si="0"/>
        <v>0</v>
      </c>
      <c r="L24" s="260">
        <f t="shared" si="1"/>
        <v>0</v>
      </c>
      <c r="M24" s="261">
        <f t="shared" si="2"/>
        <v>0</v>
      </c>
      <c r="N24" s="261">
        <f t="shared" si="3"/>
        <v>0</v>
      </c>
      <c r="O24" s="5"/>
    </row>
    <row r="25" spans="2:15" ht="45">
      <c r="B25" s="50" t="s">
        <v>275</v>
      </c>
      <c r="C25" s="51" t="s">
        <v>276</v>
      </c>
      <c r="D25" s="52" t="s">
        <v>308</v>
      </c>
      <c r="E25" s="53" t="s">
        <v>242</v>
      </c>
      <c r="F25" s="54">
        <v>0.1</v>
      </c>
      <c r="G25" s="54">
        <v>0.4</v>
      </c>
      <c r="H25" s="54">
        <v>0.25</v>
      </c>
      <c r="I25" s="131" t="s">
        <v>24</v>
      </c>
      <c r="J25" s="132" t="s">
        <v>24</v>
      </c>
      <c r="K25" s="250">
        <f t="shared" si="0"/>
        <v>0</v>
      </c>
      <c r="L25" s="251">
        <f t="shared" si="1"/>
        <v>0</v>
      </c>
      <c r="M25" s="252">
        <f t="shared" si="2"/>
        <v>0</v>
      </c>
      <c r="N25" s="252">
        <f t="shared" si="3"/>
        <v>0</v>
      </c>
      <c r="O25" s="5"/>
    </row>
    <row r="26" spans="2:15" ht="15">
      <c r="B26" s="68" t="s">
        <v>336</v>
      </c>
      <c r="C26" s="98" t="s">
        <v>85</v>
      </c>
      <c r="D26" s="73" t="s">
        <v>86</v>
      </c>
      <c r="E26" s="72" t="s">
        <v>111</v>
      </c>
      <c r="F26" s="72">
        <v>0.4</v>
      </c>
      <c r="G26" s="72">
        <v>0.9</v>
      </c>
      <c r="H26" s="72">
        <v>0.65</v>
      </c>
      <c r="I26" s="146" t="s">
        <v>24</v>
      </c>
      <c r="J26" s="147" t="s">
        <v>24</v>
      </c>
      <c r="K26" s="244">
        <f t="shared" si="0"/>
        <v>0</v>
      </c>
      <c r="L26" s="245">
        <f t="shared" si="1"/>
        <v>0</v>
      </c>
      <c r="M26" s="246">
        <f t="shared" si="2"/>
        <v>0</v>
      </c>
      <c r="N26" s="246">
        <f t="shared" si="3"/>
        <v>0</v>
      </c>
      <c r="O26" s="5"/>
    </row>
    <row r="27" spans="2:15" ht="45">
      <c r="B27" s="68" t="s">
        <v>337</v>
      </c>
      <c r="C27" s="69" t="s">
        <v>247</v>
      </c>
      <c r="D27" s="70" t="s">
        <v>99</v>
      </c>
      <c r="E27" s="71" t="s">
        <v>215</v>
      </c>
      <c r="F27" s="72" t="str">
        <f>IF(E27="No increase",0,IF(E27="Little",0,IF(E27="Modest",0.1,IF(E27="Great",0.4,IF(E27="Essential",0.9,"-")))))</f>
        <v>-</v>
      </c>
      <c r="G27" s="72" t="str">
        <f>IF(E27="No increase",0,IF(E27="Little",0.1,IF(E27="Modest",0.4,IF(E27="Great",0.9,IF(E27="Essential",1,"-")))))</f>
        <v>-</v>
      </c>
      <c r="H27" s="72" t="str">
        <f>IF(F27="-","-",AVERAGE(F27:G27))</f>
        <v>-</v>
      </c>
      <c r="I27" s="146" t="s">
        <v>24</v>
      </c>
      <c r="J27" s="147" t="s">
        <v>24</v>
      </c>
      <c r="K27" s="244">
        <f t="shared" si="0"/>
        <v>0</v>
      </c>
      <c r="L27" s="245" t="str">
        <f t="shared" si="1"/>
        <v>-</v>
      </c>
      <c r="M27" s="246" t="str">
        <f t="shared" si="2"/>
        <v>-</v>
      </c>
      <c r="N27" s="246" t="str">
        <f t="shared" si="3"/>
        <v>-</v>
      </c>
      <c r="O27" s="5"/>
    </row>
    <row r="28" spans="2:15" ht="45">
      <c r="B28" s="68" t="s">
        <v>338</v>
      </c>
      <c r="C28" s="69" t="s">
        <v>248</v>
      </c>
      <c r="D28" s="70" t="s">
        <v>99</v>
      </c>
      <c r="E28" s="71" t="s">
        <v>215</v>
      </c>
      <c r="F28" s="72" t="str">
        <f>IF(E28="No increase",0,IF(E28="Little",0,IF(E28="Modest",0.1,IF(E28="Great",0.4,IF(E28="Essential",0.9,"-")))))</f>
        <v>-</v>
      </c>
      <c r="G28" s="72" t="str">
        <f>IF(E28="No increase",0,IF(E28="Little",0.1,IF(E28="Modest",0.4,IF(E28="Great",0.9,IF(E28="Essential",1,"-")))))</f>
        <v>-</v>
      </c>
      <c r="H28" s="72" t="str">
        <f>IF(F28="-","-",AVERAGE(F28:G28))</f>
        <v>-</v>
      </c>
      <c r="I28" s="146" t="s">
        <v>24</v>
      </c>
      <c r="J28" s="147" t="s">
        <v>24</v>
      </c>
      <c r="K28" s="244">
        <f t="shared" si="0"/>
        <v>0</v>
      </c>
      <c r="L28" s="245" t="str">
        <f t="shared" si="1"/>
        <v>-</v>
      </c>
      <c r="M28" s="246" t="str">
        <f t="shared" si="2"/>
        <v>-</v>
      </c>
      <c r="N28" s="246" t="str">
        <f t="shared" si="3"/>
        <v>-</v>
      </c>
      <c r="O28" s="5"/>
    </row>
    <row r="29" spans="2:15" ht="30">
      <c r="B29" s="74" t="s">
        <v>101</v>
      </c>
      <c r="C29" s="75" t="s">
        <v>102</v>
      </c>
      <c r="D29" s="76" t="s">
        <v>103</v>
      </c>
      <c r="E29" s="77" t="s">
        <v>219</v>
      </c>
      <c r="F29" s="78">
        <v>0.4</v>
      </c>
      <c r="G29" s="78">
        <v>0.9</v>
      </c>
      <c r="H29" s="78">
        <v>0.65</v>
      </c>
      <c r="I29" s="143" t="s">
        <v>24</v>
      </c>
      <c r="J29" s="144" t="s">
        <v>24</v>
      </c>
      <c r="K29" s="235">
        <f t="shared" si="0"/>
        <v>0</v>
      </c>
      <c r="L29" s="236">
        <f t="shared" si="1"/>
        <v>0</v>
      </c>
      <c r="M29" s="237">
        <f t="shared" si="2"/>
        <v>0</v>
      </c>
      <c r="N29" s="237">
        <f t="shared" si="3"/>
        <v>0</v>
      </c>
      <c r="O29" s="5"/>
    </row>
    <row r="30" spans="2:15" ht="15">
      <c r="B30" s="81" t="s">
        <v>339</v>
      </c>
      <c r="C30" s="82" t="s">
        <v>102</v>
      </c>
      <c r="D30" s="83" t="s">
        <v>218</v>
      </c>
      <c r="E30" s="84" t="s">
        <v>219</v>
      </c>
      <c r="F30" s="85">
        <f>IF(E30="No increase",0,IF(E30="Little",0,IF(E30="Modest",0.1,IF(E30="Great",0.4,IF(E30="Essential",0.9,"-")))))</f>
        <v>0.4</v>
      </c>
      <c r="G30" s="85">
        <f>IF(E30="No increase",0,IF(E30="Little",0.1,IF(E30="Modest",0.4,IF(E30="Great",0.9,IF(E30="Essential",1,"-")))))</f>
        <v>0.9</v>
      </c>
      <c r="H30" s="85">
        <f>IF(F30="-","-",AVERAGE(F30:G30))</f>
        <v>0.65</v>
      </c>
      <c r="I30" s="125" t="s">
        <v>24</v>
      </c>
      <c r="J30" s="127" t="s">
        <v>24</v>
      </c>
      <c r="K30" s="256">
        <f t="shared" si="0"/>
        <v>0</v>
      </c>
      <c r="L30" s="257">
        <f t="shared" si="1"/>
        <v>0</v>
      </c>
      <c r="M30" s="258">
        <f t="shared" si="2"/>
        <v>0</v>
      </c>
      <c r="N30" s="258">
        <f t="shared" si="3"/>
        <v>0</v>
      </c>
      <c r="O30" s="5"/>
    </row>
    <row r="31" spans="2:15" ht="30">
      <c r="B31" s="87" t="s">
        <v>104</v>
      </c>
      <c r="C31" s="88" t="s">
        <v>162</v>
      </c>
      <c r="D31" s="89" t="s">
        <v>105</v>
      </c>
      <c r="E31" s="90" t="s">
        <v>23</v>
      </c>
      <c r="F31" s="91" t="s">
        <v>24</v>
      </c>
      <c r="G31" s="91" t="s">
        <v>24</v>
      </c>
      <c r="H31" s="91" t="s">
        <v>24</v>
      </c>
      <c r="I31" s="134" t="s">
        <v>24</v>
      </c>
      <c r="J31" s="135" t="s">
        <v>24</v>
      </c>
      <c r="K31" s="262">
        <f t="shared" si="0"/>
        <v>0</v>
      </c>
      <c r="L31" s="263" t="str">
        <f t="shared" si="1"/>
        <v>-</v>
      </c>
      <c r="M31" s="264" t="str">
        <f t="shared" si="2"/>
        <v>-</v>
      </c>
      <c r="N31" s="264" t="str">
        <f t="shared" si="3"/>
        <v>-</v>
      </c>
      <c r="O31" s="5"/>
    </row>
    <row r="32" spans="2:15" ht="45">
      <c r="B32" s="68" t="s">
        <v>340</v>
      </c>
      <c r="C32" s="69" t="s">
        <v>247</v>
      </c>
      <c r="D32" s="70" t="s">
        <v>99</v>
      </c>
      <c r="E32" s="71" t="s">
        <v>284</v>
      </c>
      <c r="F32" s="72" t="str">
        <f>IF(E32="No increase",0,IF(E32="Little",0,IF(E32="Modest",0.1,IF(E32="Great",0.4,IF(E32="Essential",0.9,"-")))))</f>
        <v>-</v>
      </c>
      <c r="G32" s="72" t="str">
        <f>IF(E32="No increase",0,IF(E32="Little",0.1,IF(E32="Modest",0.4,IF(E32="Great",0.9,IF(E32="Essential",1,"-")))))</f>
        <v>-</v>
      </c>
      <c r="H32" s="72" t="str">
        <f>IF(F32="-","-",AVERAGE(F32:G32))</f>
        <v>-</v>
      </c>
      <c r="I32" s="146" t="s">
        <v>24</v>
      </c>
      <c r="J32" s="147" t="s">
        <v>24</v>
      </c>
      <c r="K32" s="244">
        <f t="shared" si="0"/>
        <v>0</v>
      </c>
      <c r="L32" s="245" t="str">
        <f t="shared" si="1"/>
        <v>-</v>
      </c>
      <c r="M32" s="246" t="str">
        <f t="shared" si="2"/>
        <v>-</v>
      </c>
      <c r="N32" s="246" t="str">
        <f t="shared" si="3"/>
        <v>-</v>
      </c>
      <c r="O32" s="5"/>
    </row>
    <row r="33" spans="2:15" ht="15">
      <c r="B33" s="38" t="s">
        <v>341</v>
      </c>
      <c r="C33" s="41" t="s">
        <v>28</v>
      </c>
      <c r="D33" s="40" t="s">
        <v>87</v>
      </c>
      <c r="E33" s="42" t="s">
        <v>282</v>
      </c>
      <c r="F33" s="42" t="s">
        <v>281</v>
      </c>
      <c r="G33" s="42" t="s">
        <v>281</v>
      </c>
      <c r="H33" s="42" t="s">
        <v>281</v>
      </c>
      <c r="I33" s="122" t="s">
        <v>24</v>
      </c>
      <c r="J33" s="123" t="s">
        <v>24</v>
      </c>
      <c r="K33" s="265">
        <f t="shared" si="0"/>
        <v>0</v>
      </c>
      <c r="L33" s="266" t="str">
        <f t="shared" si="1"/>
        <v>-</v>
      </c>
      <c r="M33" s="267" t="str">
        <f t="shared" si="2"/>
        <v>-</v>
      </c>
      <c r="N33" s="267" t="str">
        <f t="shared" si="3"/>
        <v>-</v>
      </c>
      <c r="O33" s="5"/>
    </row>
    <row r="34" spans="2:15" ht="15">
      <c r="B34" s="81" t="s">
        <v>8</v>
      </c>
      <c r="C34" s="82" t="s">
        <v>249</v>
      </c>
      <c r="D34" s="83" t="s">
        <v>218</v>
      </c>
      <c r="E34" s="84" t="s">
        <v>219</v>
      </c>
      <c r="F34" s="85">
        <f>IF(E34="No increase",0,IF(E34="Little",0,IF(E34="Modest",0.1,IF(E34="Great",0.4,IF(E34="Essential",0.9,"-")))))</f>
        <v>0.4</v>
      </c>
      <c r="G34" s="85">
        <f>IF(E34="No increase",0,IF(E34="Little",0.1,IF(E34="Modest",0.4,IF(E34="Great",0.9,IF(E34="Essential",1,"-")))))</f>
        <v>0.9</v>
      </c>
      <c r="H34" s="85">
        <f>IF(F34="-","-",AVERAGE(F34:G34))</f>
        <v>0.65</v>
      </c>
      <c r="I34" s="125" t="s">
        <v>24</v>
      </c>
      <c r="J34" s="127" t="s">
        <v>24</v>
      </c>
      <c r="K34" s="256">
        <f t="shared" si="0"/>
        <v>0</v>
      </c>
      <c r="L34" s="257">
        <f t="shared" si="1"/>
        <v>0</v>
      </c>
      <c r="M34" s="258">
        <f t="shared" si="2"/>
        <v>0</v>
      </c>
      <c r="N34" s="258">
        <f t="shared" si="3"/>
        <v>0</v>
      </c>
      <c r="O34" s="5"/>
    </row>
    <row r="35" spans="2:15" ht="15">
      <c r="B35" s="74" t="s">
        <v>9</v>
      </c>
      <c r="C35" s="75" t="s">
        <v>250</v>
      </c>
      <c r="D35" s="76" t="s">
        <v>88</v>
      </c>
      <c r="E35" s="77" t="s">
        <v>242</v>
      </c>
      <c r="F35" s="78">
        <f>IF(E35="No increase",0,IF(E35="Little",0,IF(E35="Modest",0.1,IF(E35="Great",0.4,IF(E35="Essential",0.9,"-")))))</f>
        <v>0.1</v>
      </c>
      <c r="G35" s="78">
        <f>IF(E35="No increase",0,IF(E35="Little",0.1,IF(E35="Modest",0.4,IF(E35="Great",0.9,IF(E35="Essential",1,"-")))))</f>
        <v>0.4</v>
      </c>
      <c r="H35" s="78">
        <f>IF(F35="-","-",AVERAGE(F35:G35))</f>
        <v>0.25</v>
      </c>
      <c r="I35" s="143" t="s">
        <v>24</v>
      </c>
      <c r="J35" s="145" t="s">
        <v>24</v>
      </c>
      <c r="K35" s="259">
        <f t="shared" si="0"/>
        <v>0</v>
      </c>
      <c r="L35" s="260">
        <f t="shared" si="1"/>
        <v>0</v>
      </c>
      <c r="M35" s="261">
        <f t="shared" si="2"/>
        <v>0</v>
      </c>
      <c r="N35" s="261">
        <f t="shared" si="3"/>
        <v>0</v>
      </c>
      <c r="O35" s="5"/>
    </row>
    <row r="36" spans="2:15" ht="15">
      <c r="B36" s="50" t="s">
        <v>277</v>
      </c>
      <c r="C36" s="51" t="s">
        <v>291</v>
      </c>
      <c r="D36" s="52" t="s">
        <v>308</v>
      </c>
      <c r="E36" s="53" t="s">
        <v>209</v>
      </c>
      <c r="F36" s="54">
        <v>0</v>
      </c>
      <c r="G36" s="54">
        <v>0</v>
      </c>
      <c r="H36" s="54">
        <v>0</v>
      </c>
      <c r="I36" s="131" t="s">
        <v>24</v>
      </c>
      <c r="J36" s="132" t="s">
        <v>24</v>
      </c>
      <c r="K36" s="250">
        <f t="shared" si="0"/>
        <v>0</v>
      </c>
      <c r="L36" s="251">
        <f t="shared" si="1"/>
        <v>0</v>
      </c>
      <c r="M36" s="252">
        <f t="shared" si="2"/>
        <v>0</v>
      </c>
      <c r="N36" s="252">
        <f t="shared" si="3"/>
        <v>0</v>
      </c>
      <c r="O36" s="5"/>
    </row>
    <row r="37" spans="2:15" ht="30">
      <c r="B37" s="62" t="s">
        <v>106</v>
      </c>
      <c r="C37" s="63" t="s">
        <v>113</v>
      </c>
      <c r="D37" s="64" t="s">
        <v>114</v>
      </c>
      <c r="E37" s="65" t="s">
        <v>100</v>
      </c>
      <c r="F37" s="66">
        <v>0</v>
      </c>
      <c r="G37" s="66">
        <v>0.1</v>
      </c>
      <c r="H37" s="66">
        <v>0.05</v>
      </c>
      <c r="I37" s="137" t="s">
        <v>24</v>
      </c>
      <c r="J37" s="139" t="s">
        <v>24</v>
      </c>
      <c r="K37" s="268">
        <f t="shared" si="0"/>
        <v>0</v>
      </c>
      <c r="L37" s="269">
        <f t="shared" si="1"/>
        <v>0</v>
      </c>
      <c r="M37" s="270">
        <f t="shared" si="2"/>
        <v>0</v>
      </c>
      <c r="N37" s="270">
        <f t="shared" si="3"/>
        <v>0</v>
      </c>
      <c r="O37" s="5"/>
    </row>
    <row r="38" spans="2:15" ht="45">
      <c r="B38" s="68" t="s">
        <v>115</v>
      </c>
      <c r="C38" s="69" t="s">
        <v>113</v>
      </c>
      <c r="D38" s="70" t="s">
        <v>99</v>
      </c>
      <c r="E38" s="71" t="s">
        <v>100</v>
      </c>
      <c r="F38" s="72">
        <v>0</v>
      </c>
      <c r="G38" s="72">
        <v>0.1</v>
      </c>
      <c r="H38" s="72">
        <v>0.05</v>
      </c>
      <c r="I38" s="146" t="s">
        <v>24</v>
      </c>
      <c r="J38" s="148" t="s">
        <v>24</v>
      </c>
      <c r="K38" s="253">
        <f t="shared" si="0"/>
        <v>0</v>
      </c>
      <c r="L38" s="254">
        <f t="shared" si="1"/>
        <v>0</v>
      </c>
      <c r="M38" s="255">
        <f t="shared" si="2"/>
        <v>0</v>
      </c>
      <c r="N38" s="255">
        <f t="shared" si="3"/>
        <v>0</v>
      </c>
      <c r="O38" s="5"/>
    </row>
    <row r="39" spans="2:15" ht="30">
      <c r="B39" s="81" t="s">
        <v>292</v>
      </c>
      <c r="C39" s="82" t="s">
        <v>163</v>
      </c>
      <c r="D39" s="83" t="s">
        <v>218</v>
      </c>
      <c r="E39" s="84" t="s">
        <v>100</v>
      </c>
      <c r="F39" s="85">
        <v>0</v>
      </c>
      <c r="G39" s="85">
        <v>0.1</v>
      </c>
      <c r="H39" s="85">
        <v>0.05</v>
      </c>
      <c r="I39" s="125" t="s">
        <v>24</v>
      </c>
      <c r="J39" s="126" t="s">
        <v>24</v>
      </c>
      <c r="K39" s="241">
        <f t="shared" si="0"/>
        <v>0</v>
      </c>
      <c r="L39" s="242">
        <f t="shared" si="1"/>
        <v>0</v>
      </c>
      <c r="M39" s="243">
        <f t="shared" si="2"/>
        <v>0</v>
      </c>
      <c r="N39" s="243">
        <f t="shared" si="3"/>
        <v>0</v>
      </c>
      <c r="O39" s="5"/>
    </row>
    <row r="40" spans="2:15" ht="30">
      <c r="B40" s="62" t="s">
        <v>10</v>
      </c>
      <c r="C40" s="63" t="s">
        <v>251</v>
      </c>
      <c r="D40" s="64" t="s">
        <v>114</v>
      </c>
      <c r="E40" s="65" t="s">
        <v>230</v>
      </c>
      <c r="F40" s="66" t="str">
        <f>IF(E40="No increase",0,IF(E40="Little",0,IF(E40="Modest",0.1,IF(E40="Great",0.4,IF(E40="Essential",0.9,"-")))))</f>
        <v>-</v>
      </c>
      <c r="G40" s="66" t="str">
        <f>IF(E40="No increase",0,IF(E40="Little",0.1,IF(E40="Modest",0.4,IF(E40="Great",0.9,IF(E40="Essential",1,"-")))))</f>
        <v>-</v>
      </c>
      <c r="H40" s="66" t="str">
        <f>IF(F40="-","-",AVERAGE(F40:G40))</f>
        <v>-</v>
      </c>
      <c r="I40" s="137" t="s">
        <v>24</v>
      </c>
      <c r="J40" s="138" t="s">
        <v>24</v>
      </c>
      <c r="K40" s="238">
        <f t="shared" si="0"/>
        <v>0</v>
      </c>
      <c r="L40" s="239" t="str">
        <f t="shared" si="1"/>
        <v>-</v>
      </c>
      <c r="M40" s="240" t="str">
        <f t="shared" si="2"/>
        <v>-</v>
      </c>
      <c r="N40" s="240" t="str">
        <f t="shared" si="3"/>
        <v>-</v>
      </c>
      <c r="O40" s="5"/>
    </row>
    <row r="41" spans="2:15" ht="30">
      <c r="B41" s="99" t="s">
        <v>252</v>
      </c>
      <c r="C41" s="100" t="s">
        <v>236</v>
      </c>
      <c r="D41" s="101" t="s">
        <v>237</v>
      </c>
      <c r="E41" s="102" t="s">
        <v>238</v>
      </c>
      <c r="F41" s="103">
        <v>0.9</v>
      </c>
      <c r="G41" s="103">
        <v>1</v>
      </c>
      <c r="H41" s="103">
        <v>0.95</v>
      </c>
      <c r="I41" s="140" t="s">
        <v>24</v>
      </c>
      <c r="J41" s="141" t="s">
        <v>24</v>
      </c>
      <c r="K41" s="271">
        <f aca="true" t="shared" si="10" ref="K41:K72">IF(J41="-",0,I41*J41)</f>
        <v>0</v>
      </c>
      <c r="L41" s="272">
        <f aca="true" t="shared" si="11" ref="L41:L72">IF(H41="-","-",K41*H41)</f>
        <v>0</v>
      </c>
      <c r="M41" s="273">
        <f aca="true" t="shared" si="12" ref="M41:M72">IF($H41="-","-",(($K41/(-0.8+1)*((1/(1-$H41))^(-0.8+1)-1))))</f>
        <v>0</v>
      </c>
      <c r="N41" s="273">
        <f aca="true" t="shared" si="13" ref="N41:N72">IF($H41="-","-",(($K41/(-1.2+1)*((1/(1-$H41))^(-1.2+1)-1))))</f>
        <v>0</v>
      </c>
      <c r="O41" s="5"/>
    </row>
    <row r="42" spans="2:15" ht="15">
      <c r="B42" s="56" t="s">
        <v>239</v>
      </c>
      <c r="C42" s="57" t="s">
        <v>240</v>
      </c>
      <c r="D42" s="58" t="s">
        <v>241</v>
      </c>
      <c r="E42" s="59" t="s">
        <v>242</v>
      </c>
      <c r="F42" s="60">
        <v>0.1</v>
      </c>
      <c r="G42" s="60">
        <v>0.4</v>
      </c>
      <c r="H42" s="60">
        <v>0.25</v>
      </c>
      <c r="I42" s="128" t="s">
        <v>24</v>
      </c>
      <c r="J42" s="129" t="s">
        <v>24</v>
      </c>
      <c r="K42" s="274">
        <f t="shared" si="10"/>
        <v>0</v>
      </c>
      <c r="L42" s="275">
        <f t="shared" si="11"/>
        <v>0</v>
      </c>
      <c r="M42" s="276">
        <f t="shared" si="12"/>
        <v>0</v>
      </c>
      <c r="N42" s="276">
        <f t="shared" si="13"/>
        <v>0</v>
      </c>
      <c r="O42" s="5"/>
    </row>
    <row r="43" spans="2:15" ht="30">
      <c r="B43" s="99" t="s">
        <v>243</v>
      </c>
      <c r="C43" s="100" t="s">
        <v>287</v>
      </c>
      <c r="D43" s="101" t="s">
        <v>237</v>
      </c>
      <c r="E43" s="102" t="s">
        <v>242</v>
      </c>
      <c r="F43" s="103">
        <v>0.1</v>
      </c>
      <c r="G43" s="103">
        <v>0.4</v>
      </c>
      <c r="H43" s="103">
        <v>0.25</v>
      </c>
      <c r="I43" s="140" t="s">
        <v>24</v>
      </c>
      <c r="J43" s="141" t="s">
        <v>24</v>
      </c>
      <c r="K43" s="271">
        <f t="shared" si="10"/>
        <v>0</v>
      </c>
      <c r="L43" s="272">
        <f t="shared" si="11"/>
        <v>0</v>
      </c>
      <c r="M43" s="273">
        <f t="shared" si="12"/>
        <v>0</v>
      </c>
      <c r="N43" s="273">
        <f t="shared" si="13"/>
        <v>0</v>
      </c>
      <c r="O43" s="5"/>
    </row>
    <row r="44" spans="2:15" ht="15">
      <c r="B44" s="68" t="s">
        <v>11</v>
      </c>
      <c r="C44" s="108" t="s">
        <v>29</v>
      </c>
      <c r="D44" s="73" t="s">
        <v>342</v>
      </c>
      <c r="E44" s="72" t="s">
        <v>271</v>
      </c>
      <c r="F44" s="72">
        <v>0</v>
      </c>
      <c r="G44" s="72">
        <v>0.1</v>
      </c>
      <c r="H44" s="72">
        <v>0.05</v>
      </c>
      <c r="I44" s="146" t="s">
        <v>24</v>
      </c>
      <c r="J44" s="147" t="s">
        <v>24</v>
      </c>
      <c r="K44" s="244">
        <f t="shared" si="10"/>
        <v>0</v>
      </c>
      <c r="L44" s="245">
        <f t="shared" si="11"/>
        <v>0</v>
      </c>
      <c r="M44" s="246">
        <f t="shared" si="12"/>
        <v>0</v>
      </c>
      <c r="N44" s="246">
        <f t="shared" si="13"/>
        <v>0</v>
      </c>
      <c r="O44" s="5"/>
    </row>
    <row r="45" spans="2:15" ht="45">
      <c r="B45" s="81" t="s">
        <v>12</v>
      </c>
      <c r="C45" s="82" t="s">
        <v>286</v>
      </c>
      <c r="D45" s="83" t="s">
        <v>218</v>
      </c>
      <c r="E45" s="84" t="s">
        <v>219</v>
      </c>
      <c r="F45" s="85">
        <f>IF(E45="No increase",0,IF(E45="Little",0,IF(E45="Modest",0.1,IF(E45="Great",0.4,IF(E45="Essential",0.9,"-")))))</f>
        <v>0.4</v>
      </c>
      <c r="G45" s="85">
        <f>IF(E45="No increase",0,IF(E45="Little",0.1,IF(E45="Modest",0.4,IF(E45="Great",0.9,IF(E45="Essential",1,"-")))))</f>
        <v>0.9</v>
      </c>
      <c r="H45" s="85">
        <f>IF(F45="-","-",AVERAGE(F45:G45))</f>
        <v>0.65</v>
      </c>
      <c r="I45" s="125" t="s">
        <v>24</v>
      </c>
      <c r="J45" s="127" t="s">
        <v>24</v>
      </c>
      <c r="K45" s="256">
        <f t="shared" si="10"/>
        <v>0</v>
      </c>
      <c r="L45" s="257">
        <f t="shared" si="11"/>
        <v>0</v>
      </c>
      <c r="M45" s="258">
        <f t="shared" si="12"/>
        <v>0</v>
      </c>
      <c r="N45" s="258">
        <f t="shared" si="13"/>
        <v>0</v>
      </c>
      <c r="O45" s="5"/>
    </row>
    <row r="46" spans="2:15" ht="30">
      <c r="B46" s="68" t="s">
        <v>288</v>
      </c>
      <c r="C46" s="69" t="s">
        <v>289</v>
      </c>
      <c r="D46" s="70" t="s">
        <v>99</v>
      </c>
      <c r="E46" s="71" t="s">
        <v>219</v>
      </c>
      <c r="F46" s="72">
        <v>0.4</v>
      </c>
      <c r="G46" s="72">
        <v>0.9</v>
      </c>
      <c r="H46" s="72">
        <v>0.65</v>
      </c>
      <c r="I46" s="146" t="s">
        <v>24</v>
      </c>
      <c r="J46" s="148" t="s">
        <v>24</v>
      </c>
      <c r="K46" s="253">
        <f t="shared" si="10"/>
        <v>0</v>
      </c>
      <c r="L46" s="254">
        <f t="shared" si="11"/>
        <v>0</v>
      </c>
      <c r="M46" s="255">
        <f t="shared" si="12"/>
        <v>0</v>
      </c>
      <c r="N46" s="255">
        <f t="shared" si="13"/>
        <v>0</v>
      </c>
      <c r="O46" s="5"/>
    </row>
    <row r="47" spans="2:15" ht="15">
      <c r="B47" s="81" t="s">
        <v>13</v>
      </c>
      <c r="C47" s="82" t="s">
        <v>0</v>
      </c>
      <c r="D47" s="83" t="s">
        <v>218</v>
      </c>
      <c r="E47" s="84" t="s">
        <v>242</v>
      </c>
      <c r="F47" s="85">
        <f>IF(E47="No increase",0,IF(E47="Little",0,IF(E47="Modest",0.1,IF(E47="Great",0.4,IF(E47="Essential",0.9,"-")))))</f>
        <v>0.1</v>
      </c>
      <c r="G47" s="85">
        <f>IF(E47="No increase",0,IF(E47="Little",0.1,IF(E47="Modest",0.4,IF(E47="Great",0.9,IF(E47="Essential",1,"-")))))</f>
        <v>0.4</v>
      </c>
      <c r="H47" s="85">
        <f>IF(F47="-","-",AVERAGE(F47:G47))</f>
        <v>0.25</v>
      </c>
      <c r="I47" s="125" t="s">
        <v>24</v>
      </c>
      <c r="J47" s="127" t="s">
        <v>24</v>
      </c>
      <c r="K47" s="256">
        <f t="shared" si="10"/>
        <v>0</v>
      </c>
      <c r="L47" s="257">
        <f t="shared" si="11"/>
        <v>0</v>
      </c>
      <c r="M47" s="258">
        <f t="shared" si="12"/>
        <v>0</v>
      </c>
      <c r="N47" s="258">
        <f t="shared" si="13"/>
        <v>0</v>
      </c>
      <c r="O47" s="5"/>
    </row>
    <row r="48" spans="2:15" ht="15">
      <c r="B48" s="81" t="s">
        <v>14</v>
      </c>
      <c r="C48" s="82" t="s">
        <v>256</v>
      </c>
      <c r="D48" s="83" t="s">
        <v>218</v>
      </c>
      <c r="E48" s="84" t="s">
        <v>209</v>
      </c>
      <c r="F48" s="85">
        <f>IF(E48="No increase",0,IF(E48="Little",0,IF(E48="Modest",0.1,IF(E48="Great",0.4,IF(E48="Essential",0.9,"-")))))</f>
        <v>0</v>
      </c>
      <c r="G48" s="85">
        <f>IF(E48="No increase",0,IF(E48="Little",0.1,IF(E48="Modest",0.4,IF(E48="Great",0.9,IF(E48="Essential",1,"-")))))</f>
        <v>0</v>
      </c>
      <c r="H48" s="85">
        <f>IF(F48="-","-",AVERAGE(F48:G48))</f>
        <v>0</v>
      </c>
      <c r="I48" s="125" t="s">
        <v>24</v>
      </c>
      <c r="J48" s="127" t="s">
        <v>24</v>
      </c>
      <c r="K48" s="256">
        <f t="shared" si="10"/>
        <v>0</v>
      </c>
      <c r="L48" s="257">
        <f t="shared" si="11"/>
        <v>0</v>
      </c>
      <c r="M48" s="258">
        <f t="shared" si="12"/>
        <v>0</v>
      </c>
      <c r="N48" s="258">
        <f t="shared" si="13"/>
        <v>0</v>
      </c>
      <c r="O48" s="5"/>
    </row>
    <row r="49" spans="2:15" ht="30">
      <c r="B49" s="68" t="s">
        <v>290</v>
      </c>
      <c r="C49" s="69" t="s">
        <v>170</v>
      </c>
      <c r="D49" s="70" t="s">
        <v>99</v>
      </c>
      <c r="E49" s="71" t="s">
        <v>242</v>
      </c>
      <c r="F49" s="72">
        <v>0.1</v>
      </c>
      <c r="G49" s="72">
        <v>0.4</v>
      </c>
      <c r="H49" s="72">
        <v>0.25</v>
      </c>
      <c r="I49" s="146" t="s">
        <v>24</v>
      </c>
      <c r="J49" s="148" t="s">
        <v>24</v>
      </c>
      <c r="K49" s="253">
        <f t="shared" si="10"/>
        <v>0</v>
      </c>
      <c r="L49" s="254">
        <f t="shared" si="11"/>
        <v>0</v>
      </c>
      <c r="M49" s="255">
        <f t="shared" si="12"/>
        <v>0</v>
      </c>
      <c r="N49" s="255">
        <f t="shared" si="13"/>
        <v>0</v>
      </c>
      <c r="O49" s="5"/>
    </row>
    <row r="50" spans="2:15" ht="30">
      <c r="B50" s="68" t="s">
        <v>290</v>
      </c>
      <c r="C50" s="69" t="s">
        <v>170</v>
      </c>
      <c r="D50" s="70" t="s">
        <v>99</v>
      </c>
      <c r="E50" s="71" t="s">
        <v>242</v>
      </c>
      <c r="F50" s="72">
        <f>IF(E50="No increase",0,IF(E50="Little",0,IF(E50="Modest",0.1,IF(E50="Great",0.4,IF(E50="Essential",0.9,"-")))))</f>
        <v>0.1</v>
      </c>
      <c r="G50" s="72">
        <f>IF(E50="No increase",0,IF(E50="Little",0.1,IF(E50="Modest",0.4,IF(E50="Great",0.9,IF(E50="Essential",1,"-")))))</f>
        <v>0.4</v>
      </c>
      <c r="H50" s="72">
        <f>IF(F50="-","-",AVERAGE(F50:G50))</f>
        <v>0.25</v>
      </c>
      <c r="I50" s="146" t="s">
        <v>24</v>
      </c>
      <c r="J50" s="147" t="s">
        <v>24</v>
      </c>
      <c r="K50" s="244">
        <f t="shared" si="10"/>
        <v>0</v>
      </c>
      <c r="L50" s="245">
        <f t="shared" si="11"/>
        <v>0</v>
      </c>
      <c r="M50" s="246">
        <f t="shared" si="12"/>
        <v>0</v>
      </c>
      <c r="N50" s="246">
        <f t="shared" si="13"/>
        <v>0</v>
      </c>
      <c r="O50" s="5"/>
    </row>
    <row r="51" spans="2:15" ht="15">
      <c r="B51" s="81" t="s">
        <v>15</v>
      </c>
      <c r="C51" s="82" t="s">
        <v>257</v>
      </c>
      <c r="D51" s="83" t="s">
        <v>218</v>
      </c>
      <c r="E51" s="84" t="s">
        <v>242</v>
      </c>
      <c r="F51" s="85">
        <f>IF(E51="No increase",0,IF(E51="Little",0,IF(E51="Modest",0.1,IF(E51="Great",0.4,IF(E51="Essential",0.9,"-")))))</f>
        <v>0.1</v>
      </c>
      <c r="G51" s="85">
        <f>IF(E51="No increase",0,IF(E51="Little",0.1,IF(E51="Modest",0.4,IF(E51="Great",0.9,IF(E51="Essential",1,"-")))))</f>
        <v>0.4</v>
      </c>
      <c r="H51" s="85">
        <f>IF(F51="-","-",AVERAGE(F51:G51))</f>
        <v>0.25</v>
      </c>
      <c r="I51" s="125" t="s">
        <v>24</v>
      </c>
      <c r="J51" s="127" t="s">
        <v>24</v>
      </c>
      <c r="K51" s="256">
        <f t="shared" si="10"/>
        <v>0</v>
      </c>
      <c r="L51" s="257">
        <f t="shared" si="11"/>
        <v>0</v>
      </c>
      <c r="M51" s="258">
        <f t="shared" si="12"/>
        <v>0</v>
      </c>
      <c r="N51" s="258">
        <f t="shared" si="13"/>
        <v>0</v>
      </c>
      <c r="O51" s="5"/>
    </row>
    <row r="52" spans="2:15" ht="15">
      <c r="B52" s="38" t="s">
        <v>16</v>
      </c>
      <c r="C52" s="43" t="s">
        <v>164</v>
      </c>
      <c r="D52" s="40" t="s">
        <v>1</v>
      </c>
      <c r="E52" s="42" t="s">
        <v>343</v>
      </c>
      <c r="F52" s="42">
        <f>IF(E52="No increase",0,IF(E52="Little",0,IF(E52="Modest",0.1,IF(E52="Great",0.4,IF(E52="Essential",0.9,"-")))))</f>
        <v>0</v>
      </c>
      <c r="G52" s="42">
        <f>IF(E52="No increase",0,IF(E52="Little",0.1,IF(E52="Modest",0.4,IF(E52="Great",0.9,IF(E52="Essential",1,"-")))))</f>
        <v>0</v>
      </c>
      <c r="H52" s="42">
        <f>IF(F52="-","-",AVERAGE(F52:G52))</f>
        <v>0</v>
      </c>
      <c r="I52" s="122" t="s">
        <v>24</v>
      </c>
      <c r="J52" s="123" t="s">
        <v>24</v>
      </c>
      <c r="K52" s="265">
        <f t="shared" si="10"/>
        <v>0</v>
      </c>
      <c r="L52" s="266">
        <f t="shared" si="11"/>
        <v>0</v>
      </c>
      <c r="M52" s="267">
        <f t="shared" si="12"/>
        <v>0</v>
      </c>
      <c r="N52" s="267">
        <f t="shared" si="13"/>
        <v>0</v>
      </c>
      <c r="O52" s="5"/>
    </row>
    <row r="53" spans="2:15" ht="30">
      <c r="B53" s="81" t="s">
        <v>171</v>
      </c>
      <c r="C53" s="106" t="s">
        <v>172</v>
      </c>
      <c r="D53" s="83" t="s">
        <v>218</v>
      </c>
      <c r="E53" s="84" t="s">
        <v>227</v>
      </c>
      <c r="F53" s="85" t="s">
        <v>24</v>
      </c>
      <c r="G53" s="85" t="s">
        <v>24</v>
      </c>
      <c r="H53" s="85" t="s">
        <v>24</v>
      </c>
      <c r="I53" s="125" t="s">
        <v>24</v>
      </c>
      <c r="J53" s="126" t="s">
        <v>24</v>
      </c>
      <c r="K53" s="241">
        <f t="shared" si="10"/>
        <v>0</v>
      </c>
      <c r="L53" s="242" t="str">
        <f t="shared" si="11"/>
        <v>-</v>
      </c>
      <c r="M53" s="243" t="str">
        <f t="shared" si="12"/>
        <v>-</v>
      </c>
      <c r="N53" s="243" t="str">
        <f t="shared" si="13"/>
        <v>-</v>
      </c>
      <c r="O53" s="5"/>
    </row>
    <row r="54" spans="2:15" ht="30">
      <c r="B54" s="81" t="s">
        <v>17</v>
      </c>
      <c r="C54" s="106" t="s">
        <v>172</v>
      </c>
      <c r="D54" s="83" t="s">
        <v>218</v>
      </c>
      <c r="E54" s="84" t="s">
        <v>227</v>
      </c>
      <c r="F54" s="85" t="s">
        <v>24</v>
      </c>
      <c r="G54" s="85" t="s">
        <v>24</v>
      </c>
      <c r="H54" s="85" t="s">
        <v>24</v>
      </c>
      <c r="I54" s="125" t="s">
        <v>24</v>
      </c>
      <c r="J54" s="127" t="s">
        <v>24</v>
      </c>
      <c r="K54" s="256">
        <f t="shared" si="10"/>
        <v>0</v>
      </c>
      <c r="L54" s="257" t="str">
        <f t="shared" si="11"/>
        <v>-</v>
      </c>
      <c r="M54" s="258" t="str">
        <f t="shared" si="12"/>
        <v>-</v>
      </c>
      <c r="N54" s="258" t="str">
        <f t="shared" si="13"/>
        <v>-</v>
      </c>
      <c r="O54" s="5"/>
    </row>
    <row r="55" spans="2:15" ht="30">
      <c r="B55" s="68" t="s">
        <v>293</v>
      </c>
      <c r="C55" s="69" t="s">
        <v>60</v>
      </c>
      <c r="D55" s="70" t="s">
        <v>99</v>
      </c>
      <c r="E55" s="71" t="s">
        <v>23</v>
      </c>
      <c r="F55" s="72" t="s">
        <v>24</v>
      </c>
      <c r="G55" s="72" t="s">
        <v>24</v>
      </c>
      <c r="H55" s="72" t="s">
        <v>24</v>
      </c>
      <c r="I55" s="146" t="s">
        <v>24</v>
      </c>
      <c r="J55" s="148" t="s">
        <v>24</v>
      </c>
      <c r="K55" s="253">
        <f t="shared" si="10"/>
        <v>0</v>
      </c>
      <c r="L55" s="254" t="str">
        <f t="shared" si="11"/>
        <v>-</v>
      </c>
      <c r="M55" s="255" t="str">
        <f t="shared" si="12"/>
        <v>-</v>
      </c>
      <c r="N55" s="255" t="str">
        <f t="shared" si="13"/>
        <v>-</v>
      </c>
      <c r="O55" s="5"/>
    </row>
    <row r="56" spans="2:15" ht="15">
      <c r="B56" s="62" t="s">
        <v>228</v>
      </c>
      <c r="C56" s="63" t="s">
        <v>229</v>
      </c>
      <c r="D56" s="64" t="s">
        <v>114</v>
      </c>
      <c r="E56" s="65" t="s">
        <v>230</v>
      </c>
      <c r="F56" s="66" t="s">
        <v>24</v>
      </c>
      <c r="G56" s="66" t="s">
        <v>24</v>
      </c>
      <c r="H56" s="66" t="s">
        <v>24</v>
      </c>
      <c r="I56" s="137" t="s">
        <v>24</v>
      </c>
      <c r="J56" s="139" t="s">
        <v>24</v>
      </c>
      <c r="K56" s="268">
        <f t="shared" si="10"/>
        <v>0</v>
      </c>
      <c r="L56" s="269" t="str">
        <f t="shared" si="11"/>
        <v>-</v>
      </c>
      <c r="M56" s="270" t="str">
        <f t="shared" si="12"/>
        <v>-</v>
      </c>
      <c r="N56" s="270" t="str">
        <f t="shared" si="13"/>
        <v>-</v>
      </c>
      <c r="O56" s="5"/>
    </row>
    <row r="57" spans="2:15" ht="15">
      <c r="B57" s="81" t="s">
        <v>18</v>
      </c>
      <c r="C57" s="82" t="s">
        <v>30</v>
      </c>
      <c r="D57" s="83" t="s">
        <v>218</v>
      </c>
      <c r="E57" s="84" t="s">
        <v>242</v>
      </c>
      <c r="F57" s="85">
        <f>IF(E57="No increase",0,IF(E57="Little",0,IF(E57="Modest",0.1,IF(E57="Great",0.4,IF(E57="Essential",0.9,"-")))))</f>
        <v>0.1</v>
      </c>
      <c r="G57" s="85">
        <f>IF(E57="No increase",0,IF(E57="Little",0.1,IF(E57="Modest",0.4,IF(E57="Great",0.9,IF(E57="Essential",1,"-")))))</f>
        <v>0.4</v>
      </c>
      <c r="H57" s="85">
        <f>IF(F57="-","-",AVERAGE(F57:G57))</f>
        <v>0.25</v>
      </c>
      <c r="I57" s="125" t="s">
        <v>24</v>
      </c>
      <c r="J57" s="127" t="s">
        <v>24</v>
      </c>
      <c r="K57" s="256">
        <f t="shared" si="10"/>
        <v>0</v>
      </c>
      <c r="L57" s="257">
        <f t="shared" si="11"/>
        <v>0</v>
      </c>
      <c r="M57" s="258">
        <f t="shared" si="12"/>
        <v>0</v>
      </c>
      <c r="N57" s="258">
        <f t="shared" si="13"/>
        <v>0</v>
      </c>
      <c r="O57" s="5"/>
    </row>
    <row r="58" spans="2:15" ht="30">
      <c r="B58" s="81" t="s">
        <v>19</v>
      </c>
      <c r="C58" s="82" t="s">
        <v>258</v>
      </c>
      <c r="D58" s="83" t="s">
        <v>218</v>
      </c>
      <c r="E58" s="84" t="s">
        <v>100</v>
      </c>
      <c r="F58" s="85">
        <f>IF(E58="No increase",0,IF(E58="Little",0,IF(E58="Modest",0.1,IF(E58="Great",0.4,IF(E58="Essential",0.9,"-")))))</f>
        <v>0</v>
      </c>
      <c r="G58" s="85">
        <f>IF(E58="No increase",0,IF(E58="Little",0.1,IF(E58="Modest",0.4,IF(E58="Great",0.9,IF(E58="Essential",1,"-")))))</f>
        <v>0.1</v>
      </c>
      <c r="H58" s="85">
        <f>IF(F58="-","-",AVERAGE(F58:G58))</f>
        <v>0.05</v>
      </c>
      <c r="I58" s="125" t="s">
        <v>24</v>
      </c>
      <c r="J58" s="127" t="s">
        <v>24</v>
      </c>
      <c r="K58" s="256">
        <f t="shared" si="10"/>
        <v>0</v>
      </c>
      <c r="L58" s="257">
        <f t="shared" si="11"/>
        <v>0</v>
      </c>
      <c r="M58" s="258">
        <f t="shared" si="12"/>
        <v>0</v>
      </c>
      <c r="N58" s="258">
        <f t="shared" si="13"/>
        <v>0</v>
      </c>
      <c r="O58" s="5"/>
    </row>
    <row r="59" spans="2:15" ht="15">
      <c r="B59" s="81" t="s">
        <v>20</v>
      </c>
      <c r="C59" s="82" t="s">
        <v>259</v>
      </c>
      <c r="D59" s="83" t="s">
        <v>218</v>
      </c>
      <c r="E59" s="84" t="s">
        <v>209</v>
      </c>
      <c r="F59" s="85">
        <f>IF(E59="No increase",0,IF(E59="Little",0,IF(E59="Modest",0.1,IF(E59="Great",0.4,IF(E59="Essential",0.9,"-")))))</f>
        <v>0</v>
      </c>
      <c r="G59" s="85">
        <f>IF(E59="No increase",0,IF(E59="Little",0.1,IF(E59="Modest",0.4,IF(E59="Great",0.9,IF(E59="Essential",1,"-")))))</f>
        <v>0</v>
      </c>
      <c r="H59" s="85">
        <f>IF(F59="-","-",AVERAGE(F59:G59))</f>
        <v>0</v>
      </c>
      <c r="I59" s="125" t="s">
        <v>24</v>
      </c>
      <c r="J59" s="127" t="s">
        <v>24</v>
      </c>
      <c r="K59" s="256">
        <f t="shared" si="10"/>
        <v>0</v>
      </c>
      <c r="L59" s="257">
        <f t="shared" si="11"/>
        <v>0</v>
      </c>
      <c r="M59" s="258">
        <f t="shared" si="12"/>
        <v>0</v>
      </c>
      <c r="N59" s="258">
        <f t="shared" si="13"/>
        <v>0</v>
      </c>
      <c r="O59" s="5"/>
    </row>
    <row r="60" spans="2:15" ht="30">
      <c r="B60" s="56" t="s">
        <v>53</v>
      </c>
      <c r="C60" s="57" t="s">
        <v>54</v>
      </c>
      <c r="D60" s="58" t="s">
        <v>241</v>
      </c>
      <c r="E60" s="59" t="s">
        <v>100</v>
      </c>
      <c r="F60" s="60">
        <v>0</v>
      </c>
      <c r="G60" s="60">
        <v>0.1</v>
      </c>
      <c r="H60" s="60">
        <v>0.05</v>
      </c>
      <c r="I60" s="128" t="s">
        <v>24</v>
      </c>
      <c r="J60" s="129" t="s">
        <v>24</v>
      </c>
      <c r="K60" s="274">
        <f t="shared" si="10"/>
        <v>0</v>
      </c>
      <c r="L60" s="275">
        <f t="shared" si="11"/>
        <v>0</v>
      </c>
      <c r="M60" s="276">
        <f t="shared" si="12"/>
        <v>0</v>
      </c>
      <c r="N60" s="276">
        <f t="shared" si="13"/>
        <v>0</v>
      </c>
      <c r="O60" s="5"/>
    </row>
    <row r="61" spans="2:15" ht="30">
      <c r="B61" s="74" t="s">
        <v>134</v>
      </c>
      <c r="C61" s="75" t="s">
        <v>260</v>
      </c>
      <c r="D61" s="76" t="s">
        <v>192</v>
      </c>
      <c r="E61" s="77" t="s">
        <v>343</v>
      </c>
      <c r="F61" s="78">
        <f>IF(E61="No increase",0,IF(E61="Little",0,IF(E61="Modest",0.1,IF(E61="Great",0.4,IF(E61="Essential",0.9,"-")))))</f>
        <v>0</v>
      </c>
      <c r="G61" s="78">
        <f>IF(E61="No increase",0,IF(E61="Little",0.1,IF(E61="Modest",0.4,IF(E61="Great",0.9,IF(E61="Essential",1,"-")))))</f>
        <v>0</v>
      </c>
      <c r="H61" s="78">
        <f>IF(F61="-","-",AVERAGE(F61:G61))</f>
        <v>0</v>
      </c>
      <c r="I61" s="143" t="s">
        <v>24</v>
      </c>
      <c r="J61" s="145" t="s">
        <v>24</v>
      </c>
      <c r="K61" s="259">
        <f t="shared" si="10"/>
        <v>0</v>
      </c>
      <c r="L61" s="260">
        <f t="shared" si="11"/>
        <v>0</v>
      </c>
      <c r="M61" s="261">
        <f t="shared" si="12"/>
        <v>0</v>
      </c>
      <c r="N61" s="261">
        <f t="shared" si="13"/>
        <v>0</v>
      </c>
      <c r="O61" s="5"/>
    </row>
    <row r="62" spans="2:15" ht="15">
      <c r="B62" s="38" t="s">
        <v>135</v>
      </c>
      <c r="C62" s="43" t="s">
        <v>155</v>
      </c>
      <c r="D62" s="40" t="s">
        <v>1</v>
      </c>
      <c r="E62" s="42" t="s">
        <v>282</v>
      </c>
      <c r="F62" s="42">
        <f>IF(E62="No increase",0,IF(E62="Little",0,IF(E62="Modest",0.1,IF(E62="Great",0.4,IF(E62="Essential",0.9,"-")))))</f>
        <v>0</v>
      </c>
      <c r="G62" s="42">
        <f>IF(E62="No increase",0,IF(E62="Little",0.1,IF(E62="Modest",0.4,IF(E62="Great",0.9,IF(E62="Essential",1,"-")))))</f>
        <v>0</v>
      </c>
      <c r="H62" s="42">
        <f>IF(F62="-","-",AVERAGE(F62:G62))</f>
        <v>0</v>
      </c>
      <c r="I62" s="122" t="s">
        <v>24</v>
      </c>
      <c r="J62" s="123" t="s">
        <v>24</v>
      </c>
      <c r="K62" s="265">
        <f t="shared" si="10"/>
        <v>0</v>
      </c>
      <c r="L62" s="266">
        <f t="shared" si="11"/>
        <v>0</v>
      </c>
      <c r="M62" s="267">
        <f t="shared" si="12"/>
        <v>0</v>
      </c>
      <c r="N62" s="267">
        <f t="shared" si="13"/>
        <v>0</v>
      </c>
      <c r="O62" s="5"/>
    </row>
    <row r="63" spans="2:15" ht="30">
      <c r="B63" s="56" t="s">
        <v>55</v>
      </c>
      <c r="C63" s="94" t="s">
        <v>2</v>
      </c>
      <c r="D63" s="58" t="s">
        <v>241</v>
      </c>
      <c r="E63" s="59" t="s">
        <v>242</v>
      </c>
      <c r="F63" s="60">
        <v>0.1</v>
      </c>
      <c r="G63" s="60">
        <v>0.4</v>
      </c>
      <c r="H63" s="60">
        <v>0.25</v>
      </c>
      <c r="I63" s="128" t="s">
        <v>24</v>
      </c>
      <c r="J63" s="129" t="s">
        <v>24</v>
      </c>
      <c r="K63" s="274">
        <f t="shared" si="10"/>
        <v>0</v>
      </c>
      <c r="L63" s="275">
        <f t="shared" si="11"/>
        <v>0</v>
      </c>
      <c r="M63" s="276">
        <f t="shared" si="12"/>
        <v>0</v>
      </c>
      <c r="N63" s="276">
        <f t="shared" si="13"/>
        <v>0</v>
      </c>
      <c r="O63" s="5"/>
    </row>
    <row r="64" spans="2:15" ht="15">
      <c r="B64" s="81" t="s">
        <v>136</v>
      </c>
      <c r="C64" s="82" t="s">
        <v>261</v>
      </c>
      <c r="D64" s="86" t="s">
        <v>90</v>
      </c>
      <c r="E64" s="84" t="s">
        <v>238</v>
      </c>
      <c r="F64" s="85">
        <f>IF(E64="No increase",0,IF(E64="Little",0,IF(E64="Modest",0.1,IF(E64="Great",0.4,IF(E64="Essential",0.9,"-")))))</f>
        <v>0.9</v>
      </c>
      <c r="G64" s="85">
        <f>IF(E64="No increase",0,IF(E64="Little",0.1,IF(E64="Modest",0.4,IF(E64="Great",0.9,IF(E64="Essential",1,"-")))))</f>
        <v>1</v>
      </c>
      <c r="H64" s="85">
        <f>IF(F64="-","-",AVERAGE(F64:G64))</f>
        <v>0.95</v>
      </c>
      <c r="I64" s="125" t="s">
        <v>24</v>
      </c>
      <c r="J64" s="127" t="s">
        <v>24</v>
      </c>
      <c r="K64" s="256">
        <f t="shared" si="10"/>
        <v>0</v>
      </c>
      <c r="L64" s="257">
        <f t="shared" si="11"/>
        <v>0</v>
      </c>
      <c r="M64" s="258">
        <f t="shared" si="12"/>
        <v>0</v>
      </c>
      <c r="N64" s="258">
        <f t="shared" si="13"/>
        <v>0</v>
      </c>
      <c r="O64" s="5"/>
    </row>
    <row r="65" spans="2:15" ht="15">
      <c r="B65" s="99" t="s">
        <v>61</v>
      </c>
      <c r="C65" s="120" t="s">
        <v>3</v>
      </c>
      <c r="D65" s="104" t="s">
        <v>4</v>
      </c>
      <c r="E65" s="102" t="s">
        <v>219</v>
      </c>
      <c r="F65" s="103">
        <v>0.4</v>
      </c>
      <c r="G65" s="103">
        <v>0.9</v>
      </c>
      <c r="H65" s="103">
        <v>0.65</v>
      </c>
      <c r="I65" s="140" t="s">
        <v>24</v>
      </c>
      <c r="J65" s="141" t="s">
        <v>24</v>
      </c>
      <c r="K65" s="271">
        <f t="shared" si="10"/>
        <v>0</v>
      </c>
      <c r="L65" s="272">
        <f t="shared" si="11"/>
        <v>0</v>
      </c>
      <c r="M65" s="273">
        <f t="shared" si="12"/>
        <v>0</v>
      </c>
      <c r="N65" s="273">
        <f t="shared" si="13"/>
        <v>0</v>
      </c>
      <c r="O65" s="5"/>
    </row>
    <row r="66" spans="2:15" ht="30">
      <c r="B66" s="81" t="s">
        <v>231</v>
      </c>
      <c r="C66" s="82" t="s">
        <v>205</v>
      </c>
      <c r="D66" s="83" t="s">
        <v>218</v>
      </c>
      <c r="E66" s="84" t="s">
        <v>100</v>
      </c>
      <c r="F66" s="85">
        <v>0</v>
      </c>
      <c r="G66" s="85">
        <v>0.1</v>
      </c>
      <c r="H66" s="85">
        <v>0.05</v>
      </c>
      <c r="I66" s="125" t="s">
        <v>24</v>
      </c>
      <c r="J66" s="126" t="s">
        <v>24</v>
      </c>
      <c r="K66" s="241">
        <f t="shared" si="10"/>
        <v>0</v>
      </c>
      <c r="L66" s="242">
        <f t="shared" si="11"/>
        <v>0</v>
      </c>
      <c r="M66" s="243">
        <f t="shared" si="12"/>
        <v>0</v>
      </c>
      <c r="N66" s="243">
        <f t="shared" si="13"/>
        <v>0</v>
      </c>
      <c r="O66" s="5"/>
    </row>
    <row r="67" spans="2:15" ht="15">
      <c r="B67" s="50" t="s">
        <v>294</v>
      </c>
      <c r="C67" s="51" t="s">
        <v>295</v>
      </c>
      <c r="D67" s="52" t="s">
        <v>308</v>
      </c>
      <c r="E67" s="53" t="s">
        <v>209</v>
      </c>
      <c r="F67" s="54">
        <v>0</v>
      </c>
      <c r="G67" s="54">
        <v>0</v>
      </c>
      <c r="H67" s="54">
        <v>0</v>
      </c>
      <c r="I67" s="131" t="s">
        <v>24</v>
      </c>
      <c r="J67" s="132" t="s">
        <v>24</v>
      </c>
      <c r="K67" s="250">
        <f t="shared" si="10"/>
        <v>0</v>
      </c>
      <c r="L67" s="251">
        <f t="shared" si="11"/>
        <v>0</v>
      </c>
      <c r="M67" s="252">
        <f t="shared" si="12"/>
        <v>0</v>
      </c>
      <c r="N67" s="252">
        <f t="shared" si="13"/>
        <v>0</v>
      </c>
      <c r="O67" s="5"/>
    </row>
    <row r="68" spans="2:15" ht="45">
      <c r="B68" s="68" t="s">
        <v>137</v>
      </c>
      <c r="C68" s="69" t="s">
        <v>262</v>
      </c>
      <c r="D68" s="70" t="s">
        <v>99</v>
      </c>
      <c r="E68" s="71" t="s">
        <v>215</v>
      </c>
      <c r="F68" s="72" t="str">
        <f>IF(E68="No increase",0,IF(E68="Little",0,IF(E68="Modest",0.1,IF(E68="Great",0.4,IF(E68="Essential",0.9,"-")))))</f>
        <v>-</v>
      </c>
      <c r="G68" s="72" t="str">
        <f>IF(E68="No increase",0,IF(E68="Little",0.1,IF(E68="Modest",0.4,IF(E68="Great",0.9,IF(E68="Essential",1,"-")))))</f>
        <v>-</v>
      </c>
      <c r="H68" s="72" t="str">
        <f>IF(F68="-","-",AVERAGE(F68:G68))</f>
        <v>-</v>
      </c>
      <c r="I68" s="146" t="s">
        <v>24</v>
      </c>
      <c r="J68" s="147" t="s">
        <v>24</v>
      </c>
      <c r="K68" s="244">
        <f t="shared" si="10"/>
        <v>0</v>
      </c>
      <c r="L68" s="245" t="str">
        <f t="shared" si="11"/>
        <v>-</v>
      </c>
      <c r="M68" s="246" t="str">
        <f t="shared" si="12"/>
        <v>-</v>
      </c>
      <c r="N68" s="246" t="str">
        <f t="shared" si="13"/>
        <v>-</v>
      </c>
      <c r="O68" s="5"/>
    </row>
    <row r="69" spans="2:15" ht="15">
      <c r="B69" s="56" t="s">
        <v>296</v>
      </c>
      <c r="C69" s="57" t="s">
        <v>33</v>
      </c>
      <c r="D69" s="58" t="s">
        <v>241</v>
      </c>
      <c r="E69" s="59" t="s">
        <v>100</v>
      </c>
      <c r="F69" s="60">
        <v>0</v>
      </c>
      <c r="G69" s="60">
        <v>0.1</v>
      </c>
      <c r="H69" s="60">
        <v>0.05</v>
      </c>
      <c r="I69" s="128" t="s">
        <v>24</v>
      </c>
      <c r="J69" s="129" t="s">
        <v>24</v>
      </c>
      <c r="K69" s="274">
        <f t="shared" si="10"/>
        <v>0</v>
      </c>
      <c r="L69" s="275">
        <f t="shared" si="11"/>
        <v>0</v>
      </c>
      <c r="M69" s="276">
        <f t="shared" si="12"/>
        <v>0</v>
      </c>
      <c r="N69" s="276">
        <f t="shared" si="13"/>
        <v>0</v>
      </c>
      <c r="O69" s="5"/>
    </row>
    <row r="70" spans="2:15" ht="15">
      <c r="B70" s="50" t="s">
        <v>138</v>
      </c>
      <c r="C70" s="115" t="s">
        <v>5</v>
      </c>
      <c r="D70" s="55" t="s">
        <v>6</v>
      </c>
      <c r="E70" s="54" t="s">
        <v>343</v>
      </c>
      <c r="F70" s="54">
        <v>0</v>
      </c>
      <c r="G70" s="54">
        <v>0</v>
      </c>
      <c r="H70" s="54">
        <v>0</v>
      </c>
      <c r="I70" s="131" t="s">
        <v>24</v>
      </c>
      <c r="J70" s="133" t="s">
        <v>24</v>
      </c>
      <c r="K70" s="277">
        <f t="shared" si="10"/>
        <v>0</v>
      </c>
      <c r="L70" s="278">
        <f t="shared" si="11"/>
        <v>0</v>
      </c>
      <c r="M70" s="279">
        <f t="shared" si="12"/>
        <v>0</v>
      </c>
      <c r="N70" s="279">
        <f t="shared" si="13"/>
        <v>0</v>
      </c>
      <c r="O70" s="5"/>
    </row>
    <row r="71" spans="2:15" ht="15">
      <c r="B71" s="38" t="s">
        <v>206</v>
      </c>
      <c r="C71" s="26" t="s">
        <v>207</v>
      </c>
      <c r="D71" s="6" t="s">
        <v>208</v>
      </c>
      <c r="E71" s="39" t="s">
        <v>209</v>
      </c>
      <c r="F71" s="16">
        <v>0</v>
      </c>
      <c r="G71" s="16">
        <v>0</v>
      </c>
      <c r="H71" s="16">
        <v>0</v>
      </c>
      <c r="I71" s="122" t="s">
        <v>24</v>
      </c>
      <c r="J71" s="124" t="s">
        <v>24</v>
      </c>
      <c r="K71" s="247">
        <f t="shared" si="10"/>
        <v>0</v>
      </c>
      <c r="L71" s="248">
        <f t="shared" si="11"/>
        <v>0</v>
      </c>
      <c r="M71" s="249">
        <f t="shared" si="12"/>
        <v>0</v>
      </c>
      <c r="N71" s="249">
        <f t="shared" si="13"/>
        <v>0</v>
      </c>
      <c r="O71" s="5"/>
    </row>
    <row r="72" spans="2:15" ht="15">
      <c r="B72" s="38" t="s">
        <v>139</v>
      </c>
      <c r="C72" s="26" t="s">
        <v>207</v>
      </c>
      <c r="D72" s="6" t="s">
        <v>208</v>
      </c>
      <c r="E72" s="39" t="s">
        <v>209</v>
      </c>
      <c r="F72" s="16">
        <v>0</v>
      </c>
      <c r="G72" s="16">
        <v>0</v>
      </c>
      <c r="H72" s="16">
        <v>0</v>
      </c>
      <c r="I72" s="122" t="s">
        <v>24</v>
      </c>
      <c r="J72" s="123" t="s">
        <v>24</v>
      </c>
      <c r="K72" s="265">
        <f t="shared" si="10"/>
        <v>0</v>
      </c>
      <c r="L72" s="266">
        <f t="shared" si="11"/>
        <v>0</v>
      </c>
      <c r="M72" s="267">
        <f t="shared" si="12"/>
        <v>0</v>
      </c>
      <c r="N72" s="267">
        <f t="shared" si="13"/>
        <v>0</v>
      </c>
      <c r="O72" s="5"/>
    </row>
    <row r="73" spans="2:15" ht="45">
      <c r="B73" s="81" t="s">
        <v>210</v>
      </c>
      <c r="C73" s="110" t="s">
        <v>31</v>
      </c>
      <c r="D73" s="86" t="s">
        <v>90</v>
      </c>
      <c r="E73" s="84" t="s">
        <v>219</v>
      </c>
      <c r="F73" s="85">
        <v>0.4</v>
      </c>
      <c r="G73" s="85">
        <v>0.9</v>
      </c>
      <c r="H73" s="85">
        <v>0.65</v>
      </c>
      <c r="I73" s="125" t="s">
        <v>24</v>
      </c>
      <c r="J73" s="126" t="s">
        <v>24</v>
      </c>
      <c r="K73" s="241">
        <f aca="true" t="shared" si="14" ref="K73:K104">IF(J73="-",0,I73*J73)</f>
        <v>0</v>
      </c>
      <c r="L73" s="242">
        <f aca="true" t="shared" si="15" ref="L73:L104">IF(H73="-","-",K73*H73)</f>
        <v>0</v>
      </c>
      <c r="M73" s="243">
        <f aca="true" t="shared" si="16" ref="M73:M104">IF($H73="-","-",(($K73/(-0.8+1)*((1/(1-$H73))^(-0.8+1)-1))))</f>
        <v>0</v>
      </c>
      <c r="N73" s="243">
        <f aca="true" t="shared" si="17" ref="N73:N104">IF($H73="-","-",(($K73/(-1.2+1)*((1/(1-$H73))^(-1.2+1)-1))))</f>
        <v>0</v>
      </c>
      <c r="O73" s="5"/>
    </row>
    <row r="74" spans="2:15" ht="15">
      <c r="B74" s="99" t="s">
        <v>140</v>
      </c>
      <c r="C74" s="121" t="s">
        <v>263</v>
      </c>
      <c r="D74" s="104" t="s">
        <v>7</v>
      </c>
      <c r="E74" s="103" t="s">
        <v>343</v>
      </c>
      <c r="F74" s="103">
        <v>0</v>
      </c>
      <c r="G74" s="103">
        <v>0</v>
      </c>
      <c r="H74" s="103">
        <v>0</v>
      </c>
      <c r="I74" s="140" t="s">
        <v>24</v>
      </c>
      <c r="J74" s="142" t="s">
        <v>24</v>
      </c>
      <c r="K74" s="280">
        <f t="shared" si="14"/>
        <v>0</v>
      </c>
      <c r="L74" s="281">
        <f t="shared" si="15"/>
        <v>0</v>
      </c>
      <c r="M74" s="282">
        <f t="shared" si="16"/>
        <v>0</v>
      </c>
      <c r="N74" s="282">
        <f t="shared" si="17"/>
        <v>0</v>
      </c>
      <c r="O74" s="5"/>
    </row>
    <row r="75" spans="2:15" ht="15">
      <c r="B75" s="68" t="s">
        <v>141</v>
      </c>
      <c r="C75" s="69" t="s">
        <v>245</v>
      </c>
      <c r="D75" s="70" t="s">
        <v>99</v>
      </c>
      <c r="E75" s="71" t="s">
        <v>238</v>
      </c>
      <c r="F75" s="72">
        <f>IF(E75="No increase",0,IF(E75="Little",0,IF(E75="Modest",0.1,IF(E75="Great",0.4,IF(E75="Essential",0.9,"-")))))</f>
        <v>0.9</v>
      </c>
      <c r="G75" s="72">
        <f>IF(E75="No increase",0,IF(E75="Little",0.1,IF(E75="Modest",0.4,IF(E75="Great",0.9,IF(E75="Essential",1,"-")))))</f>
        <v>1</v>
      </c>
      <c r="H75" s="72">
        <f>IF(F75="-","-",AVERAGE(F75:G75))</f>
        <v>0.95</v>
      </c>
      <c r="I75" s="146" t="s">
        <v>24</v>
      </c>
      <c r="J75" s="147" t="s">
        <v>24</v>
      </c>
      <c r="K75" s="244">
        <f t="shared" si="14"/>
        <v>0</v>
      </c>
      <c r="L75" s="245">
        <f t="shared" si="15"/>
        <v>0</v>
      </c>
      <c r="M75" s="246">
        <f t="shared" si="16"/>
        <v>0</v>
      </c>
      <c r="N75" s="246">
        <f t="shared" si="17"/>
        <v>0</v>
      </c>
      <c r="O75" s="5"/>
    </row>
    <row r="76" spans="2:15" ht="60">
      <c r="B76" s="38" t="s">
        <v>91</v>
      </c>
      <c r="C76" s="26" t="s">
        <v>180</v>
      </c>
      <c r="D76" s="6" t="s">
        <v>208</v>
      </c>
      <c r="E76" s="39" t="s">
        <v>209</v>
      </c>
      <c r="F76" s="16">
        <v>0</v>
      </c>
      <c r="G76" s="16">
        <v>0</v>
      </c>
      <c r="H76" s="16">
        <v>0</v>
      </c>
      <c r="I76" s="122" t="s">
        <v>24</v>
      </c>
      <c r="J76" s="124" t="s">
        <v>24</v>
      </c>
      <c r="K76" s="247">
        <f t="shared" si="14"/>
        <v>0</v>
      </c>
      <c r="L76" s="248">
        <f t="shared" si="15"/>
        <v>0</v>
      </c>
      <c r="M76" s="249">
        <f t="shared" si="16"/>
        <v>0</v>
      </c>
      <c r="N76" s="249">
        <f t="shared" si="17"/>
        <v>0</v>
      </c>
      <c r="O76" s="5"/>
    </row>
    <row r="77" spans="2:15" ht="15">
      <c r="B77" s="38" t="s">
        <v>142</v>
      </c>
      <c r="C77" s="41" t="s">
        <v>28</v>
      </c>
      <c r="D77" s="6" t="s">
        <v>208</v>
      </c>
      <c r="E77" s="39" t="s">
        <v>209</v>
      </c>
      <c r="F77" s="16">
        <v>0</v>
      </c>
      <c r="G77" s="16">
        <v>0</v>
      </c>
      <c r="H77" s="16">
        <v>0</v>
      </c>
      <c r="I77" s="122" t="s">
        <v>24</v>
      </c>
      <c r="J77" s="123" t="s">
        <v>24</v>
      </c>
      <c r="K77" s="265">
        <f t="shared" si="14"/>
        <v>0</v>
      </c>
      <c r="L77" s="266">
        <f t="shared" si="15"/>
        <v>0</v>
      </c>
      <c r="M77" s="267">
        <f t="shared" si="16"/>
        <v>0</v>
      </c>
      <c r="N77" s="267">
        <f t="shared" si="17"/>
        <v>0</v>
      </c>
      <c r="O77" s="5"/>
    </row>
    <row r="78" spans="2:15" ht="30">
      <c r="B78" s="68" t="s">
        <v>143</v>
      </c>
      <c r="C78" s="69" t="s">
        <v>156</v>
      </c>
      <c r="D78" s="70" t="s">
        <v>99</v>
      </c>
      <c r="E78" s="71" t="s">
        <v>209</v>
      </c>
      <c r="F78" s="72">
        <f>IF(E78="No increase",0,IF(E78="Little",0,IF(E78="Modest",0.1,IF(E78="Great",0.4,IF(E78="Essential",0.9,"-")))))</f>
        <v>0</v>
      </c>
      <c r="G78" s="72">
        <f>IF(E78="No increase",0,IF(E78="Little",0.1,IF(E78="Modest",0.4,IF(E78="Great",0.9,IF(E78="Essential",1,"-")))))</f>
        <v>0</v>
      </c>
      <c r="H78" s="72">
        <f>IF(F78="-","-",AVERAGE(F78:G78))</f>
        <v>0</v>
      </c>
      <c r="I78" s="146" t="s">
        <v>24</v>
      </c>
      <c r="J78" s="147" t="s">
        <v>24</v>
      </c>
      <c r="K78" s="244">
        <f t="shared" si="14"/>
        <v>0</v>
      </c>
      <c r="L78" s="245">
        <f t="shared" si="15"/>
        <v>0</v>
      </c>
      <c r="M78" s="246">
        <f t="shared" si="16"/>
        <v>0</v>
      </c>
      <c r="N78" s="246">
        <f t="shared" si="17"/>
        <v>0</v>
      </c>
      <c r="O78" s="5"/>
    </row>
    <row r="79" spans="2:15" ht="30">
      <c r="B79" s="56" t="s">
        <v>34</v>
      </c>
      <c r="C79" s="95" t="s">
        <v>183</v>
      </c>
      <c r="D79" s="58" t="s">
        <v>241</v>
      </c>
      <c r="E79" s="59" t="s">
        <v>242</v>
      </c>
      <c r="F79" s="60">
        <v>0.1</v>
      </c>
      <c r="G79" s="60">
        <v>0.4</v>
      </c>
      <c r="H79" s="60">
        <v>0.25</v>
      </c>
      <c r="I79" s="128" t="s">
        <v>24</v>
      </c>
      <c r="J79" s="129" t="s">
        <v>24</v>
      </c>
      <c r="K79" s="274">
        <f t="shared" si="14"/>
        <v>0</v>
      </c>
      <c r="L79" s="275">
        <f t="shared" si="15"/>
        <v>0</v>
      </c>
      <c r="M79" s="276">
        <f t="shared" si="16"/>
        <v>0</v>
      </c>
      <c r="N79" s="276">
        <f t="shared" si="17"/>
        <v>0</v>
      </c>
      <c r="O79" s="5"/>
    </row>
    <row r="80" spans="2:15" ht="45">
      <c r="B80" s="62" t="s">
        <v>35</v>
      </c>
      <c r="C80" s="92" t="s">
        <v>172</v>
      </c>
      <c r="D80" s="64" t="s">
        <v>114</v>
      </c>
      <c r="E80" s="65" t="s">
        <v>227</v>
      </c>
      <c r="F80" s="66" t="s">
        <v>24</v>
      </c>
      <c r="G80" s="66" t="s">
        <v>24</v>
      </c>
      <c r="H80" s="66" t="s">
        <v>24</v>
      </c>
      <c r="I80" s="137" t="s">
        <v>24</v>
      </c>
      <c r="J80" s="139" t="s">
        <v>24</v>
      </c>
      <c r="K80" s="268">
        <f t="shared" si="14"/>
        <v>0</v>
      </c>
      <c r="L80" s="269" t="str">
        <f t="shared" si="15"/>
        <v>-</v>
      </c>
      <c r="M80" s="270" t="str">
        <f t="shared" si="16"/>
        <v>-</v>
      </c>
      <c r="N80" s="270" t="str">
        <f t="shared" si="17"/>
        <v>-</v>
      </c>
      <c r="O80" s="5"/>
    </row>
    <row r="81" spans="2:15" ht="30">
      <c r="B81" s="74" t="s">
        <v>181</v>
      </c>
      <c r="C81" s="105" t="s">
        <v>172</v>
      </c>
      <c r="D81" s="76" t="s">
        <v>103</v>
      </c>
      <c r="E81" s="77" t="s">
        <v>227</v>
      </c>
      <c r="F81" s="78" t="s">
        <v>24</v>
      </c>
      <c r="G81" s="78" t="s">
        <v>24</v>
      </c>
      <c r="H81" s="78" t="s">
        <v>24</v>
      </c>
      <c r="I81" s="143" t="s">
        <v>24</v>
      </c>
      <c r="J81" s="144" t="s">
        <v>24</v>
      </c>
      <c r="K81" s="235">
        <f t="shared" si="14"/>
        <v>0</v>
      </c>
      <c r="L81" s="236" t="str">
        <f t="shared" si="15"/>
        <v>-</v>
      </c>
      <c r="M81" s="237" t="str">
        <f t="shared" si="16"/>
        <v>-</v>
      </c>
      <c r="N81" s="237" t="str">
        <f t="shared" si="17"/>
        <v>-</v>
      </c>
      <c r="O81" s="5"/>
    </row>
    <row r="82" spans="2:15" ht="15">
      <c r="B82" s="38" t="s">
        <v>182</v>
      </c>
      <c r="C82" s="26" t="s">
        <v>157</v>
      </c>
      <c r="D82" s="6" t="s">
        <v>208</v>
      </c>
      <c r="E82" s="39" t="s">
        <v>209</v>
      </c>
      <c r="F82" s="16">
        <v>0</v>
      </c>
      <c r="G82" s="16">
        <v>0</v>
      </c>
      <c r="H82" s="16">
        <v>0</v>
      </c>
      <c r="I82" s="122" t="s">
        <v>24</v>
      </c>
      <c r="J82" s="123" t="s">
        <v>24</v>
      </c>
      <c r="K82" s="265">
        <f t="shared" si="14"/>
        <v>0</v>
      </c>
      <c r="L82" s="266">
        <f t="shared" si="15"/>
        <v>0</v>
      </c>
      <c r="M82" s="267">
        <f t="shared" si="16"/>
        <v>0</v>
      </c>
      <c r="N82" s="267">
        <f t="shared" si="17"/>
        <v>0</v>
      </c>
      <c r="O82" s="5"/>
    </row>
    <row r="83" spans="2:15" ht="15">
      <c r="B83" s="56" t="s">
        <v>344</v>
      </c>
      <c r="C83" s="94" t="s">
        <v>184</v>
      </c>
      <c r="D83" s="61" t="s">
        <v>241</v>
      </c>
      <c r="E83" s="59" t="s">
        <v>100</v>
      </c>
      <c r="F83" s="60">
        <v>0</v>
      </c>
      <c r="G83" s="60">
        <v>0.1</v>
      </c>
      <c r="H83" s="60">
        <v>0.05</v>
      </c>
      <c r="I83" s="128" t="s">
        <v>24</v>
      </c>
      <c r="J83" s="130" t="s">
        <v>24</v>
      </c>
      <c r="K83" s="283">
        <f t="shared" si="14"/>
        <v>0</v>
      </c>
      <c r="L83" s="284">
        <f t="shared" si="15"/>
        <v>0</v>
      </c>
      <c r="M83" s="285">
        <f t="shared" si="16"/>
        <v>0</v>
      </c>
      <c r="N83" s="285">
        <f t="shared" si="17"/>
        <v>0</v>
      </c>
      <c r="O83" s="5"/>
    </row>
    <row r="84" spans="2:15" ht="30">
      <c r="B84" s="56" t="s">
        <v>211</v>
      </c>
      <c r="C84" s="112" t="s">
        <v>172</v>
      </c>
      <c r="D84" s="58" t="s">
        <v>241</v>
      </c>
      <c r="E84" s="59" t="s">
        <v>227</v>
      </c>
      <c r="F84" s="60" t="s">
        <v>24</v>
      </c>
      <c r="G84" s="60" t="s">
        <v>24</v>
      </c>
      <c r="H84" s="60" t="s">
        <v>24</v>
      </c>
      <c r="I84" s="128" t="s">
        <v>24</v>
      </c>
      <c r="J84" s="130" t="s">
        <v>24</v>
      </c>
      <c r="K84" s="283">
        <f t="shared" si="14"/>
        <v>0</v>
      </c>
      <c r="L84" s="284" t="str">
        <f t="shared" si="15"/>
        <v>-</v>
      </c>
      <c r="M84" s="285" t="str">
        <f t="shared" si="16"/>
        <v>-</v>
      </c>
      <c r="N84" s="285" t="str">
        <f t="shared" si="17"/>
        <v>-</v>
      </c>
      <c r="O84" s="5"/>
    </row>
    <row r="85" spans="2:15" ht="15">
      <c r="B85" s="68" t="s">
        <v>212</v>
      </c>
      <c r="C85" s="108" t="s">
        <v>189</v>
      </c>
      <c r="D85" s="73" t="s">
        <v>173</v>
      </c>
      <c r="E85" s="71" t="s">
        <v>242</v>
      </c>
      <c r="F85" s="72">
        <v>0.1</v>
      </c>
      <c r="G85" s="72">
        <v>0.4</v>
      </c>
      <c r="H85" s="72">
        <v>0.25</v>
      </c>
      <c r="I85" s="146" t="s">
        <v>24</v>
      </c>
      <c r="J85" s="147" t="s">
        <v>24</v>
      </c>
      <c r="K85" s="244">
        <f t="shared" si="14"/>
        <v>0</v>
      </c>
      <c r="L85" s="245">
        <f t="shared" si="15"/>
        <v>0</v>
      </c>
      <c r="M85" s="246">
        <f t="shared" si="16"/>
        <v>0</v>
      </c>
      <c r="N85" s="246">
        <f t="shared" si="17"/>
        <v>0</v>
      </c>
      <c r="O85" s="5"/>
    </row>
    <row r="86" spans="2:15" ht="15">
      <c r="B86" s="56" t="s">
        <v>144</v>
      </c>
      <c r="C86" s="57" t="s">
        <v>246</v>
      </c>
      <c r="D86" s="58" t="s">
        <v>174</v>
      </c>
      <c r="E86" s="59" t="s">
        <v>209</v>
      </c>
      <c r="F86" s="60">
        <f>IF(E86="No increase",0,IF(E86="Little",0,IF(E86="Modest",0.1,IF(E86="Great",0.4,IF(E86="Essential",0.9,"-")))))</f>
        <v>0</v>
      </c>
      <c r="G86" s="60">
        <f>IF(E86="No increase",0,IF(E86="Little",0.1,IF(E86="Modest",0.4,IF(E86="Great",0.9,IF(E86="Essential",1,"-")))))</f>
        <v>0</v>
      </c>
      <c r="H86" s="60">
        <f>IF(F86="-","-",AVERAGE(F86:G86))</f>
        <v>0</v>
      </c>
      <c r="I86" s="128" t="s">
        <v>24</v>
      </c>
      <c r="J86" s="130" t="s">
        <v>24</v>
      </c>
      <c r="K86" s="283">
        <f t="shared" si="14"/>
        <v>0</v>
      </c>
      <c r="L86" s="284">
        <f t="shared" si="15"/>
        <v>0</v>
      </c>
      <c r="M86" s="285">
        <f t="shared" si="16"/>
        <v>0</v>
      </c>
      <c r="N86" s="285">
        <f t="shared" si="17"/>
        <v>0</v>
      </c>
      <c r="O86" s="5"/>
    </row>
    <row r="87" spans="2:15" ht="45">
      <c r="B87" s="68" t="s">
        <v>145</v>
      </c>
      <c r="C87" s="69" t="s">
        <v>214</v>
      </c>
      <c r="D87" s="70" t="s">
        <v>99</v>
      </c>
      <c r="E87" s="71" t="s">
        <v>215</v>
      </c>
      <c r="F87" s="72" t="s">
        <v>24</v>
      </c>
      <c r="G87" s="72" t="s">
        <v>24</v>
      </c>
      <c r="H87" s="72" t="s">
        <v>24</v>
      </c>
      <c r="I87" s="146" t="s">
        <v>24</v>
      </c>
      <c r="J87" s="147" t="s">
        <v>24</v>
      </c>
      <c r="K87" s="244">
        <f t="shared" si="14"/>
        <v>0</v>
      </c>
      <c r="L87" s="245" t="str">
        <f t="shared" si="15"/>
        <v>-</v>
      </c>
      <c r="M87" s="246" t="str">
        <f t="shared" si="16"/>
        <v>-</v>
      </c>
      <c r="N87" s="246" t="str">
        <f t="shared" si="17"/>
        <v>-</v>
      </c>
      <c r="O87" s="5"/>
    </row>
    <row r="88" spans="2:15" ht="45">
      <c r="B88" s="68" t="s">
        <v>213</v>
      </c>
      <c r="C88" s="69" t="s">
        <v>214</v>
      </c>
      <c r="D88" s="70" t="s">
        <v>99</v>
      </c>
      <c r="E88" s="71" t="s">
        <v>215</v>
      </c>
      <c r="F88" s="72" t="s">
        <v>24</v>
      </c>
      <c r="G88" s="72" t="s">
        <v>24</v>
      </c>
      <c r="H88" s="72" t="s">
        <v>24</v>
      </c>
      <c r="I88" s="146" t="s">
        <v>24</v>
      </c>
      <c r="J88" s="147" t="s">
        <v>24</v>
      </c>
      <c r="K88" s="244">
        <f t="shared" si="14"/>
        <v>0</v>
      </c>
      <c r="L88" s="245" t="str">
        <f t="shared" si="15"/>
        <v>-</v>
      </c>
      <c r="M88" s="246" t="str">
        <f t="shared" si="16"/>
        <v>-</v>
      </c>
      <c r="N88" s="246" t="str">
        <f t="shared" si="17"/>
        <v>-</v>
      </c>
      <c r="O88" s="5"/>
    </row>
    <row r="89" spans="2:15" ht="15">
      <c r="B89" s="81" t="s">
        <v>216</v>
      </c>
      <c r="C89" s="82" t="s">
        <v>165</v>
      </c>
      <c r="D89" s="83" t="s">
        <v>218</v>
      </c>
      <c r="E89" s="84" t="s">
        <v>100</v>
      </c>
      <c r="F89" s="85">
        <v>0</v>
      </c>
      <c r="G89" s="85">
        <v>0.1</v>
      </c>
      <c r="H89" s="85">
        <v>0.05</v>
      </c>
      <c r="I89" s="125" t="s">
        <v>24</v>
      </c>
      <c r="J89" s="127" t="s">
        <v>24</v>
      </c>
      <c r="K89" s="256">
        <f t="shared" si="14"/>
        <v>0</v>
      </c>
      <c r="L89" s="257">
        <f t="shared" si="15"/>
        <v>0</v>
      </c>
      <c r="M89" s="258">
        <f t="shared" si="16"/>
        <v>0</v>
      </c>
      <c r="N89" s="258">
        <f t="shared" si="17"/>
        <v>0</v>
      </c>
      <c r="O89" s="5"/>
    </row>
    <row r="90" spans="2:15" ht="45">
      <c r="B90" s="68" t="s">
        <v>107</v>
      </c>
      <c r="C90" s="69" t="s">
        <v>245</v>
      </c>
      <c r="D90" s="70" t="s">
        <v>99</v>
      </c>
      <c r="E90" s="71" t="s">
        <v>238</v>
      </c>
      <c r="F90" s="72">
        <f>IF(E90="No increase",0,IF(E90="Little",0,IF(E90="Modest",0.1,IF(E90="Great",0.4,IF(E90="Essential",0.9,"-")))))</f>
        <v>0.9</v>
      </c>
      <c r="G90" s="72">
        <f>IF(E90="No increase",0,IF(E90="Little",0.1,IF(E90="Modest",0.4,IF(E90="Great",0.9,IF(E90="Essential",1,"-")))))</f>
        <v>1</v>
      </c>
      <c r="H90" s="72">
        <f>IF(F90="-","-",AVERAGE(F90:G90))</f>
        <v>0.95</v>
      </c>
      <c r="I90" s="146" t="s">
        <v>24</v>
      </c>
      <c r="J90" s="147" t="s">
        <v>24</v>
      </c>
      <c r="K90" s="244">
        <f t="shared" si="14"/>
        <v>0</v>
      </c>
      <c r="L90" s="245">
        <f t="shared" si="15"/>
        <v>0</v>
      </c>
      <c r="M90" s="246">
        <f t="shared" si="16"/>
        <v>0</v>
      </c>
      <c r="N90" s="246">
        <f t="shared" si="17"/>
        <v>0</v>
      </c>
      <c r="O90" s="5"/>
    </row>
    <row r="91" spans="2:15" ht="15">
      <c r="B91" s="81" t="s">
        <v>166</v>
      </c>
      <c r="C91" s="82" t="s">
        <v>167</v>
      </c>
      <c r="D91" s="83" t="s">
        <v>218</v>
      </c>
      <c r="E91" s="84" t="s">
        <v>100</v>
      </c>
      <c r="F91" s="85">
        <v>0</v>
      </c>
      <c r="G91" s="85">
        <v>0.1</v>
      </c>
      <c r="H91" s="85">
        <v>0.05</v>
      </c>
      <c r="I91" s="125" t="s">
        <v>24</v>
      </c>
      <c r="J91" s="127" t="s">
        <v>24</v>
      </c>
      <c r="K91" s="256">
        <f t="shared" si="14"/>
        <v>0</v>
      </c>
      <c r="L91" s="257">
        <f t="shared" si="15"/>
        <v>0</v>
      </c>
      <c r="M91" s="258">
        <f t="shared" si="16"/>
        <v>0</v>
      </c>
      <c r="N91" s="258">
        <f t="shared" si="17"/>
        <v>0</v>
      </c>
      <c r="O91" s="5"/>
    </row>
    <row r="92" spans="2:15" ht="30">
      <c r="B92" s="81" t="s">
        <v>36</v>
      </c>
      <c r="C92" s="82" t="s">
        <v>37</v>
      </c>
      <c r="D92" s="83" t="s">
        <v>218</v>
      </c>
      <c r="E92" s="84" t="s">
        <v>219</v>
      </c>
      <c r="F92" s="85">
        <v>0.4</v>
      </c>
      <c r="G92" s="85">
        <v>0.9</v>
      </c>
      <c r="H92" s="85">
        <v>0.65</v>
      </c>
      <c r="I92" s="125" t="s">
        <v>24</v>
      </c>
      <c r="J92" s="127" t="s">
        <v>24</v>
      </c>
      <c r="K92" s="256">
        <f t="shared" si="14"/>
        <v>0</v>
      </c>
      <c r="L92" s="257">
        <f t="shared" si="15"/>
        <v>0</v>
      </c>
      <c r="M92" s="258">
        <f t="shared" si="16"/>
        <v>0</v>
      </c>
      <c r="N92" s="258">
        <f t="shared" si="17"/>
        <v>0</v>
      </c>
      <c r="O92" s="5"/>
    </row>
    <row r="93" spans="2:15" ht="15">
      <c r="B93" s="81" t="s">
        <v>38</v>
      </c>
      <c r="C93" s="82" t="s">
        <v>175</v>
      </c>
      <c r="D93" s="83" t="s">
        <v>218</v>
      </c>
      <c r="E93" s="84" t="s">
        <v>219</v>
      </c>
      <c r="F93" s="85">
        <v>0.4</v>
      </c>
      <c r="G93" s="85">
        <v>0.9</v>
      </c>
      <c r="H93" s="85">
        <v>0.65</v>
      </c>
      <c r="I93" s="125" t="s">
        <v>24</v>
      </c>
      <c r="J93" s="127" t="s">
        <v>24</v>
      </c>
      <c r="K93" s="256">
        <f t="shared" si="14"/>
        <v>0</v>
      </c>
      <c r="L93" s="257">
        <f t="shared" si="15"/>
        <v>0</v>
      </c>
      <c r="M93" s="258">
        <f t="shared" si="16"/>
        <v>0</v>
      </c>
      <c r="N93" s="258">
        <f t="shared" si="17"/>
        <v>0</v>
      </c>
      <c r="O93" s="5"/>
    </row>
    <row r="94" spans="2:15" ht="15">
      <c r="B94" s="50" t="s">
        <v>108</v>
      </c>
      <c r="C94" s="51" t="s">
        <v>190</v>
      </c>
      <c r="D94" s="52" t="s">
        <v>308</v>
      </c>
      <c r="E94" s="53" t="s">
        <v>209</v>
      </c>
      <c r="F94" s="54">
        <f>IF(E94="No increase",0,IF(E94="Little",0,IF(E94="Modest",0.1,IF(E94="Great",0.4,IF(E94="Essential",0.9,"-")))))</f>
        <v>0</v>
      </c>
      <c r="G94" s="54">
        <f>IF(E94="No increase",0,IF(E94="Little",0.1,IF(E94="Modest",0.4,IF(E94="Great",0.9,IF(E94="Essential",1,"-")))))</f>
        <v>0</v>
      </c>
      <c r="H94" s="54">
        <f>IF(F94="-","-",AVERAGE(F94:G94))</f>
        <v>0</v>
      </c>
      <c r="I94" s="131" t="s">
        <v>24</v>
      </c>
      <c r="J94" s="133" t="s">
        <v>24</v>
      </c>
      <c r="K94" s="277">
        <f t="shared" si="14"/>
        <v>0</v>
      </c>
      <c r="L94" s="278">
        <f t="shared" si="15"/>
        <v>0</v>
      </c>
      <c r="M94" s="279">
        <f t="shared" si="16"/>
        <v>0</v>
      </c>
      <c r="N94" s="279">
        <f t="shared" si="17"/>
        <v>0</v>
      </c>
      <c r="O94" s="5"/>
    </row>
    <row r="95" spans="2:15" ht="15">
      <c r="B95" s="68" t="s">
        <v>109</v>
      </c>
      <c r="C95" s="69" t="s">
        <v>190</v>
      </c>
      <c r="D95" s="70" t="s">
        <v>342</v>
      </c>
      <c r="E95" s="71" t="s">
        <v>209</v>
      </c>
      <c r="F95" s="72">
        <f>IF(E95="No increase",0,IF(E95="Little",0,IF(E95="Modest",0.1,IF(E95="Great",0.4,IF(E95="Essential",0.9,"-")))))</f>
        <v>0</v>
      </c>
      <c r="G95" s="72">
        <f>IF(E95="No increase",0,IF(E95="Little",0.1,IF(E95="Modest",0.4,IF(E95="Great",0.9,IF(E95="Essential",1,"-")))))</f>
        <v>0</v>
      </c>
      <c r="H95" s="72">
        <f>IF(F95="-","-",AVERAGE(F95:G95))</f>
        <v>0</v>
      </c>
      <c r="I95" s="146" t="s">
        <v>24</v>
      </c>
      <c r="J95" s="147" t="s">
        <v>24</v>
      </c>
      <c r="K95" s="244">
        <f t="shared" si="14"/>
        <v>0</v>
      </c>
      <c r="L95" s="245">
        <f t="shared" si="15"/>
        <v>0</v>
      </c>
      <c r="M95" s="246">
        <f t="shared" si="16"/>
        <v>0</v>
      </c>
      <c r="N95" s="246">
        <f t="shared" si="17"/>
        <v>0</v>
      </c>
      <c r="O95" s="5"/>
    </row>
    <row r="96" spans="2:15" ht="30">
      <c r="B96" s="62" t="s">
        <v>168</v>
      </c>
      <c r="C96" s="63" t="s">
        <v>169</v>
      </c>
      <c r="D96" s="64" t="s">
        <v>114</v>
      </c>
      <c r="E96" s="65" t="s">
        <v>209</v>
      </c>
      <c r="F96" s="66">
        <v>0</v>
      </c>
      <c r="G96" s="66">
        <v>0</v>
      </c>
      <c r="H96" s="66">
        <v>0</v>
      </c>
      <c r="I96" s="137" t="s">
        <v>24</v>
      </c>
      <c r="J96" s="138" t="s">
        <v>24</v>
      </c>
      <c r="K96" s="238">
        <f t="shared" si="14"/>
        <v>0</v>
      </c>
      <c r="L96" s="239">
        <f t="shared" si="15"/>
        <v>0</v>
      </c>
      <c r="M96" s="240">
        <f t="shared" si="16"/>
        <v>0</v>
      </c>
      <c r="N96" s="240">
        <f t="shared" si="17"/>
        <v>0</v>
      </c>
      <c r="O96" s="5"/>
    </row>
    <row r="97" spans="2:15" ht="15">
      <c r="B97" s="62" t="s">
        <v>116</v>
      </c>
      <c r="C97" s="119" t="s">
        <v>185</v>
      </c>
      <c r="D97" s="67" t="s">
        <v>154</v>
      </c>
      <c r="E97" s="65" t="s">
        <v>209</v>
      </c>
      <c r="F97" s="66">
        <f>IF(E97="No increase",0,IF(E97="Little",0,IF(E97="Modest",0.1,IF(E97="Great",0.4,IF(E97="Essential",0.9,"-")))))</f>
        <v>0</v>
      </c>
      <c r="G97" s="66">
        <f>IF(E97="No increase",0,IF(E97="Little",0.1,IF(E97="Modest",0.4,IF(E97="Great",0.9,IF(E97="Essential",1,"-")))))</f>
        <v>0</v>
      </c>
      <c r="H97" s="66">
        <f>IF(F97="-","-",AVERAGE(F97:G97))</f>
        <v>0</v>
      </c>
      <c r="I97" s="137" t="s">
        <v>24</v>
      </c>
      <c r="J97" s="138" t="s">
        <v>24</v>
      </c>
      <c r="K97" s="238">
        <f t="shared" si="14"/>
        <v>0</v>
      </c>
      <c r="L97" s="239">
        <f t="shared" si="15"/>
        <v>0</v>
      </c>
      <c r="M97" s="240">
        <f t="shared" si="16"/>
        <v>0</v>
      </c>
      <c r="N97" s="240">
        <f t="shared" si="17"/>
        <v>0</v>
      </c>
      <c r="O97" s="5"/>
    </row>
    <row r="98" spans="2:15" ht="15">
      <c r="B98" s="81" t="s">
        <v>40</v>
      </c>
      <c r="C98" s="110" t="s">
        <v>176</v>
      </c>
      <c r="D98" s="86" t="s">
        <v>177</v>
      </c>
      <c r="E98" s="84" t="s">
        <v>100</v>
      </c>
      <c r="F98" s="85">
        <v>0</v>
      </c>
      <c r="G98" s="85">
        <v>0.1</v>
      </c>
      <c r="H98" s="85">
        <v>0.05</v>
      </c>
      <c r="I98" s="125" t="s">
        <v>24</v>
      </c>
      <c r="J98" s="127" t="s">
        <v>24</v>
      </c>
      <c r="K98" s="256">
        <f t="shared" si="14"/>
        <v>0</v>
      </c>
      <c r="L98" s="257">
        <f t="shared" si="15"/>
        <v>0</v>
      </c>
      <c r="M98" s="258">
        <f t="shared" si="16"/>
        <v>0</v>
      </c>
      <c r="N98" s="258">
        <f t="shared" si="17"/>
        <v>0</v>
      </c>
      <c r="O98" s="5"/>
    </row>
    <row r="99" spans="2:15" ht="15">
      <c r="B99" s="50" t="s">
        <v>41</v>
      </c>
      <c r="C99" s="116" t="s">
        <v>42</v>
      </c>
      <c r="D99" s="55" t="s">
        <v>43</v>
      </c>
      <c r="E99" s="53" t="s">
        <v>100</v>
      </c>
      <c r="F99" s="54">
        <v>0</v>
      </c>
      <c r="G99" s="54">
        <v>0.1</v>
      </c>
      <c r="H99" s="54">
        <v>0.05</v>
      </c>
      <c r="I99" s="131" t="s">
        <v>24</v>
      </c>
      <c r="J99" s="133" t="s">
        <v>24</v>
      </c>
      <c r="K99" s="277">
        <f t="shared" si="14"/>
        <v>0</v>
      </c>
      <c r="L99" s="278">
        <f t="shared" si="15"/>
        <v>0</v>
      </c>
      <c r="M99" s="279">
        <f t="shared" si="16"/>
        <v>0</v>
      </c>
      <c r="N99" s="279">
        <f t="shared" si="17"/>
        <v>0</v>
      </c>
      <c r="O99" s="5"/>
    </row>
    <row r="100" spans="2:15" ht="30">
      <c r="B100" s="81" t="s">
        <v>304</v>
      </c>
      <c r="C100" s="82" t="s">
        <v>305</v>
      </c>
      <c r="D100" s="83" t="s">
        <v>218</v>
      </c>
      <c r="E100" s="84" t="s">
        <v>23</v>
      </c>
      <c r="F100" s="85" t="s">
        <v>24</v>
      </c>
      <c r="G100" s="85" t="s">
        <v>24</v>
      </c>
      <c r="H100" s="85" t="s">
        <v>24</v>
      </c>
      <c r="I100" s="125" t="s">
        <v>24</v>
      </c>
      <c r="J100" s="127" t="s">
        <v>24</v>
      </c>
      <c r="K100" s="256">
        <f t="shared" si="14"/>
        <v>0</v>
      </c>
      <c r="L100" s="257" t="str">
        <f t="shared" si="15"/>
        <v>-</v>
      </c>
      <c r="M100" s="258" t="str">
        <f t="shared" si="16"/>
        <v>-</v>
      </c>
      <c r="N100" s="258" t="str">
        <f t="shared" si="17"/>
        <v>-</v>
      </c>
      <c r="O100" s="5"/>
    </row>
    <row r="101" spans="2:15" ht="15">
      <c r="B101" s="74" t="s">
        <v>117</v>
      </c>
      <c r="C101" s="75" t="s">
        <v>191</v>
      </c>
      <c r="D101" s="76" t="s">
        <v>192</v>
      </c>
      <c r="E101" s="77" t="s">
        <v>343</v>
      </c>
      <c r="F101" s="78">
        <f>IF(E101="No increase",0,IF(E101="Little",0,IF(E101="Modest",0.1,IF(E101="Great",0.4,IF(E101="Essential",0.9,"-")))))</f>
        <v>0</v>
      </c>
      <c r="G101" s="78">
        <f>IF(E101="No increase",0,IF(E101="Little",0.1,IF(E101="Modest",0.4,IF(E101="Great",0.9,IF(E101="Essential",1,"-")))))</f>
        <v>0</v>
      </c>
      <c r="H101" s="78">
        <f>IF(F101="-","-",AVERAGE(F101:G101))</f>
        <v>0</v>
      </c>
      <c r="I101" s="143" t="s">
        <v>24</v>
      </c>
      <c r="J101" s="145" t="s">
        <v>24</v>
      </c>
      <c r="K101" s="259">
        <f t="shared" si="14"/>
        <v>0</v>
      </c>
      <c r="L101" s="260">
        <f t="shared" si="15"/>
        <v>0</v>
      </c>
      <c r="M101" s="261">
        <f t="shared" si="16"/>
        <v>0</v>
      </c>
      <c r="N101" s="261">
        <f t="shared" si="17"/>
        <v>0</v>
      </c>
      <c r="O101" s="5"/>
    </row>
    <row r="102" spans="2:15" ht="30">
      <c r="B102" s="81" t="s">
        <v>306</v>
      </c>
      <c r="C102" s="82" t="s">
        <v>22</v>
      </c>
      <c r="D102" s="83" t="s">
        <v>218</v>
      </c>
      <c r="E102" s="84" t="s">
        <v>23</v>
      </c>
      <c r="F102" s="85" t="s">
        <v>24</v>
      </c>
      <c r="G102" s="85" t="s">
        <v>24</v>
      </c>
      <c r="H102" s="85" t="s">
        <v>24</v>
      </c>
      <c r="I102" s="125" t="s">
        <v>24</v>
      </c>
      <c r="J102" s="127" t="s">
        <v>24</v>
      </c>
      <c r="K102" s="256">
        <f t="shared" si="14"/>
        <v>0</v>
      </c>
      <c r="L102" s="257" t="str">
        <f t="shared" si="15"/>
        <v>-</v>
      </c>
      <c r="M102" s="258" t="str">
        <f t="shared" si="16"/>
        <v>-</v>
      </c>
      <c r="N102" s="258" t="str">
        <f t="shared" si="17"/>
        <v>-</v>
      </c>
      <c r="O102" s="5"/>
    </row>
    <row r="103" spans="2:15" ht="30">
      <c r="B103" s="81" t="s">
        <v>306</v>
      </c>
      <c r="C103" s="82" t="s">
        <v>22</v>
      </c>
      <c r="D103" s="83" t="s">
        <v>218</v>
      </c>
      <c r="E103" s="84" t="s">
        <v>23</v>
      </c>
      <c r="F103" s="85" t="str">
        <f>IF(E103="No increase",0,IF(E103="Little",0,IF(E103="Modest",0.1,IF(E103="Great",0.4,IF(E103="Essential",0.9,"-")))))</f>
        <v>-</v>
      </c>
      <c r="G103" s="85" t="str">
        <f>IF(E103="No increase",0,IF(E103="Little",0.1,IF(E103="Modest",0.4,IF(E103="Great",0.9,IF(E103="Essential",1,"-")))))</f>
        <v>-</v>
      </c>
      <c r="H103" s="85" t="str">
        <f>IF(F103="-","-",AVERAGE(F103:G103))</f>
        <v>-</v>
      </c>
      <c r="I103" s="125" t="s">
        <v>24</v>
      </c>
      <c r="J103" s="127" t="s">
        <v>24</v>
      </c>
      <c r="K103" s="256">
        <f t="shared" si="14"/>
        <v>0</v>
      </c>
      <c r="L103" s="257" t="str">
        <f t="shared" si="15"/>
        <v>-</v>
      </c>
      <c r="M103" s="258" t="str">
        <f t="shared" si="16"/>
        <v>-</v>
      </c>
      <c r="N103" s="258" t="str">
        <f t="shared" si="17"/>
        <v>-</v>
      </c>
      <c r="O103" s="5"/>
    </row>
    <row r="104" spans="2:15" ht="30">
      <c r="B104" s="81" t="s">
        <v>44</v>
      </c>
      <c r="C104" s="82" t="s">
        <v>45</v>
      </c>
      <c r="D104" s="83" t="s">
        <v>218</v>
      </c>
      <c r="E104" s="84" t="s">
        <v>219</v>
      </c>
      <c r="F104" s="85">
        <v>0.4</v>
      </c>
      <c r="G104" s="85">
        <v>0.9</v>
      </c>
      <c r="H104" s="85">
        <v>0.65</v>
      </c>
      <c r="I104" s="125" t="s">
        <v>24</v>
      </c>
      <c r="J104" s="127" t="s">
        <v>24</v>
      </c>
      <c r="K104" s="256">
        <f t="shared" si="14"/>
        <v>0</v>
      </c>
      <c r="L104" s="257">
        <f t="shared" si="15"/>
        <v>0</v>
      </c>
      <c r="M104" s="258">
        <f t="shared" si="16"/>
        <v>0</v>
      </c>
      <c r="N104" s="258">
        <f t="shared" si="17"/>
        <v>0</v>
      </c>
      <c r="O104" s="5"/>
    </row>
    <row r="105" spans="2:15" ht="30">
      <c r="B105" s="87" t="s">
        <v>46</v>
      </c>
      <c r="C105" s="88" t="s">
        <v>47</v>
      </c>
      <c r="D105" s="89" t="s">
        <v>105</v>
      </c>
      <c r="E105" s="90" t="s">
        <v>23</v>
      </c>
      <c r="F105" s="91" t="s">
        <v>24</v>
      </c>
      <c r="G105" s="91" t="s">
        <v>24</v>
      </c>
      <c r="H105" s="91" t="s">
        <v>24</v>
      </c>
      <c r="I105" s="134" t="s">
        <v>24</v>
      </c>
      <c r="J105" s="136" t="s">
        <v>24</v>
      </c>
      <c r="K105" s="286">
        <f aca="true" t="shared" si="18" ref="K105:K136">IF(J105="-",0,I105*J105)</f>
        <v>0</v>
      </c>
      <c r="L105" s="287" t="str">
        <f aca="true" t="shared" si="19" ref="L105:L136">IF(H105="-","-",K105*H105)</f>
        <v>-</v>
      </c>
      <c r="M105" s="288" t="str">
        <f aca="true" t="shared" si="20" ref="M105:M141">IF($H105="-","-",(($K105/(-0.8+1)*((1/(1-$H105))^(-0.8+1)-1))))</f>
        <v>-</v>
      </c>
      <c r="N105" s="288" t="str">
        <f aca="true" t="shared" si="21" ref="N105:N141">IF($H105="-","-",(($K105/(-1.2+1)*((1/(1-$H105))^(-1.2+1)-1))))</f>
        <v>-</v>
      </c>
      <c r="O105" s="5"/>
    </row>
    <row r="106" spans="2:15" ht="30">
      <c r="B106" s="50" t="s">
        <v>307</v>
      </c>
      <c r="C106" s="109" t="s">
        <v>172</v>
      </c>
      <c r="D106" s="52" t="s">
        <v>308</v>
      </c>
      <c r="E106" s="53" t="s">
        <v>227</v>
      </c>
      <c r="F106" s="54" t="s">
        <v>24</v>
      </c>
      <c r="G106" s="54" t="s">
        <v>24</v>
      </c>
      <c r="H106" s="54" t="s">
        <v>24</v>
      </c>
      <c r="I106" s="131" t="s">
        <v>24</v>
      </c>
      <c r="J106" s="133" t="s">
        <v>24</v>
      </c>
      <c r="K106" s="277">
        <f t="shared" si="18"/>
        <v>0</v>
      </c>
      <c r="L106" s="278" t="str">
        <f t="shared" si="19"/>
        <v>-</v>
      </c>
      <c r="M106" s="279" t="str">
        <f t="shared" si="20"/>
        <v>-</v>
      </c>
      <c r="N106" s="279" t="str">
        <f t="shared" si="21"/>
        <v>-</v>
      </c>
      <c r="O106" s="5"/>
    </row>
    <row r="107" spans="2:15" ht="45">
      <c r="B107" s="68" t="s">
        <v>118</v>
      </c>
      <c r="C107" s="69" t="s">
        <v>193</v>
      </c>
      <c r="D107" s="70" t="s">
        <v>99</v>
      </c>
      <c r="E107" s="71" t="s">
        <v>238</v>
      </c>
      <c r="F107" s="72">
        <f>IF(E107="No increase",0,IF(E107="Little",0,IF(E107="Modest",0.1,IF(E107="Great",0.4,IF(E107="Essential",0.9,"-")))))</f>
        <v>0.9</v>
      </c>
      <c r="G107" s="72">
        <f>IF(E107="No increase",0,IF(E107="Little",0.1,IF(E107="Modest",0.4,IF(E107="Great",0.9,IF(E107="Essential",1,"-")))))</f>
        <v>1</v>
      </c>
      <c r="H107" s="72">
        <f>IF(F107="-","-",AVERAGE(F107:G107))</f>
        <v>0.95</v>
      </c>
      <c r="I107" s="146" t="s">
        <v>24</v>
      </c>
      <c r="J107" s="147" t="s">
        <v>24</v>
      </c>
      <c r="K107" s="244">
        <f t="shared" si="18"/>
        <v>0</v>
      </c>
      <c r="L107" s="245">
        <f t="shared" si="19"/>
        <v>0</v>
      </c>
      <c r="M107" s="246">
        <f t="shared" si="20"/>
        <v>0</v>
      </c>
      <c r="N107" s="246">
        <f t="shared" si="21"/>
        <v>0</v>
      </c>
      <c r="O107" s="5"/>
    </row>
    <row r="108" spans="2:15" ht="15">
      <c r="B108" s="81" t="s">
        <v>119</v>
      </c>
      <c r="C108" s="113" t="s">
        <v>194</v>
      </c>
      <c r="D108" s="83" t="s">
        <v>218</v>
      </c>
      <c r="E108" s="84" t="s">
        <v>219</v>
      </c>
      <c r="F108" s="85">
        <v>0.4</v>
      </c>
      <c r="G108" s="85">
        <v>0.9</v>
      </c>
      <c r="H108" s="85">
        <v>0.65</v>
      </c>
      <c r="I108" s="125" t="s">
        <v>24</v>
      </c>
      <c r="J108" s="127" t="s">
        <v>24</v>
      </c>
      <c r="K108" s="256">
        <f t="shared" si="18"/>
        <v>0</v>
      </c>
      <c r="L108" s="257">
        <f t="shared" si="19"/>
        <v>0</v>
      </c>
      <c r="M108" s="258">
        <f t="shared" si="20"/>
        <v>0</v>
      </c>
      <c r="N108" s="258">
        <f t="shared" si="21"/>
        <v>0</v>
      </c>
      <c r="O108" s="5"/>
    </row>
    <row r="109" spans="2:15" ht="30">
      <c r="B109" s="68" t="s">
        <v>120</v>
      </c>
      <c r="C109" s="97" t="s">
        <v>178</v>
      </c>
      <c r="D109" s="73" t="s">
        <v>179</v>
      </c>
      <c r="E109" s="72" t="s">
        <v>343</v>
      </c>
      <c r="F109" s="72">
        <f>IF(E109="No increase",0,IF(E109="Little",0,IF(E109="Modest",0.1,IF(E109="Great",0.4,IF(E109="Essential",0.9,"-")))))</f>
        <v>0</v>
      </c>
      <c r="G109" s="72">
        <f>IF(E109="No increase",0,IF(E109="Little",0.1,IF(E109="Modest",0.4,IF(E109="Great",0.9,IF(E109="Essential",1,"-")))))</f>
        <v>0</v>
      </c>
      <c r="H109" s="72">
        <f>IF(F109="-","-",AVERAGE(F109:G109))</f>
        <v>0</v>
      </c>
      <c r="I109" s="146" t="s">
        <v>24</v>
      </c>
      <c r="J109" s="147" t="s">
        <v>24</v>
      </c>
      <c r="K109" s="244">
        <f t="shared" si="18"/>
        <v>0</v>
      </c>
      <c r="L109" s="245">
        <f t="shared" si="19"/>
        <v>0</v>
      </c>
      <c r="M109" s="246">
        <f t="shared" si="20"/>
        <v>0</v>
      </c>
      <c r="N109" s="246">
        <f t="shared" si="21"/>
        <v>0</v>
      </c>
      <c r="O109" s="5"/>
    </row>
    <row r="110" spans="2:15" ht="15">
      <c r="B110" s="56" t="s">
        <v>121</v>
      </c>
      <c r="C110" s="114" t="s">
        <v>302</v>
      </c>
      <c r="D110" s="58" t="s">
        <v>303</v>
      </c>
      <c r="E110" s="59" t="s">
        <v>242</v>
      </c>
      <c r="F110" s="60">
        <f>IF(E110="No increase",0,IF(E110="Little",0,IF(E110="Modest",0.1,IF(E110="Great",0.4,IF(E110="Essential",0.9,"-")))))</f>
        <v>0.1</v>
      </c>
      <c r="G110" s="60">
        <f>IF(E110="No increase",0,IF(E110="Little",0.1,IF(E110="Modest",0.4,IF(E110="Great",0.9,IF(E110="Essential",1,"-")))))</f>
        <v>0.4</v>
      </c>
      <c r="H110" s="60">
        <f>IF(F110="-","-",AVERAGE(F110:G110))</f>
        <v>0.25</v>
      </c>
      <c r="I110" s="128" t="s">
        <v>24</v>
      </c>
      <c r="J110" s="130" t="s">
        <v>24</v>
      </c>
      <c r="K110" s="283">
        <f t="shared" si="18"/>
        <v>0</v>
      </c>
      <c r="L110" s="284">
        <f t="shared" si="19"/>
        <v>0</v>
      </c>
      <c r="M110" s="285">
        <f t="shared" si="20"/>
        <v>0</v>
      </c>
      <c r="N110" s="285">
        <f t="shared" si="21"/>
        <v>0</v>
      </c>
      <c r="O110" s="5"/>
    </row>
    <row r="111" spans="2:15" ht="15">
      <c r="B111" s="81" t="s">
        <v>122</v>
      </c>
      <c r="C111" s="113" t="s">
        <v>196</v>
      </c>
      <c r="D111" s="86" t="s">
        <v>90</v>
      </c>
      <c r="E111" s="85" t="s">
        <v>111</v>
      </c>
      <c r="F111" s="85">
        <v>0.4</v>
      </c>
      <c r="G111" s="85">
        <v>0.9</v>
      </c>
      <c r="H111" s="85">
        <v>0.65</v>
      </c>
      <c r="I111" s="125" t="s">
        <v>24</v>
      </c>
      <c r="J111" s="127" t="s">
        <v>24</v>
      </c>
      <c r="K111" s="256">
        <f t="shared" si="18"/>
        <v>0</v>
      </c>
      <c r="L111" s="257">
        <f t="shared" si="19"/>
        <v>0</v>
      </c>
      <c r="M111" s="258">
        <f t="shared" si="20"/>
        <v>0</v>
      </c>
      <c r="N111" s="258">
        <f t="shared" si="21"/>
        <v>0</v>
      </c>
      <c r="O111" s="5"/>
    </row>
    <row r="112" spans="2:15" ht="15">
      <c r="B112" s="38" t="s">
        <v>309</v>
      </c>
      <c r="C112" s="26" t="s">
        <v>158</v>
      </c>
      <c r="D112" s="6" t="s">
        <v>208</v>
      </c>
      <c r="E112" s="44" t="s">
        <v>209</v>
      </c>
      <c r="F112" s="16">
        <v>0</v>
      </c>
      <c r="G112" s="16">
        <v>0</v>
      </c>
      <c r="H112" s="16">
        <v>0</v>
      </c>
      <c r="I112" s="122" t="s">
        <v>24</v>
      </c>
      <c r="J112" s="123" t="s">
        <v>24</v>
      </c>
      <c r="K112" s="265">
        <f t="shared" si="18"/>
        <v>0</v>
      </c>
      <c r="L112" s="266">
        <f t="shared" si="19"/>
        <v>0</v>
      </c>
      <c r="M112" s="267">
        <f t="shared" si="20"/>
        <v>0</v>
      </c>
      <c r="N112" s="267">
        <f t="shared" si="21"/>
        <v>0</v>
      </c>
      <c r="O112" s="5"/>
    </row>
    <row r="113" spans="2:15" ht="30">
      <c r="B113" s="87" t="s">
        <v>310</v>
      </c>
      <c r="C113" s="111" t="s">
        <v>172</v>
      </c>
      <c r="D113" s="89" t="s">
        <v>187</v>
      </c>
      <c r="E113" s="90" t="s">
        <v>227</v>
      </c>
      <c r="F113" s="91" t="s">
        <v>24</v>
      </c>
      <c r="G113" s="91" t="s">
        <v>24</v>
      </c>
      <c r="H113" s="91" t="s">
        <v>24</v>
      </c>
      <c r="I113" s="134" t="s">
        <v>24</v>
      </c>
      <c r="J113" s="136" t="s">
        <v>24</v>
      </c>
      <c r="K113" s="286">
        <f t="shared" si="18"/>
        <v>0</v>
      </c>
      <c r="L113" s="287" t="str">
        <f t="shared" si="19"/>
        <v>-</v>
      </c>
      <c r="M113" s="288" t="str">
        <f t="shared" si="20"/>
        <v>-</v>
      </c>
      <c r="N113" s="288" t="str">
        <f t="shared" si="21"/>
        <v>-</v>
      </c>
      <c r="O113" s="5"/>
    </row>
    <row r="114" spans="2:15" ht="15">
      <c r="B114" s="38" t="s">
        <v>123</v>
      </c>
      <c r="C114" s="26" t="s">
        <v>197</v>
      </c>
      <c r="D114" s="6" t="s">
        <v>208</v>
      </c>
      <c r="E114" s="39" t="s">
        <v>209</v>
      </c>
      <c r="F114" s="16">
        <f>IF(E114="No increase",0,IF(E114="Little",0,IF(E114="Modest",0.1,IF(E114="Great",0.4,IF(E114="Essential",0.9,"-")))))</f>
        <v>0</v>
      </c>
      <c r="G114" s="16">
        <f>IF(E114="No increase",0,IF(E114="Little",0.1,IF(E114="Modest",0.4,IF(E114="Great",0.9,IF(E114="Essential",1,"-")))))</f>
        <v>0</v>
      </c>
      <c r="H114" s="16">
        <f>IF(F114="-","-",AVERAGE(F114:G114))</f>
        <v>0</v>
      </c>
      <c r="I114" s="122" t="s">
        <v>24</v>
      </c>
      <c r="J114" s="123" t="s">
        <v>24</v>
      </c>
      <c r="K114" s="265">
        <f t="shared" si="18"/>
        <v>0</v>
      </c>
      <c r="L114" s="266">
        <f t="shared" si="19"/>
        <v>0</v>
      </c>
      <c r="M114" s="267">
        <f t="shared" si="20"/>
        <v>0</v>
      </c>
      <c r="N114" s="267">
        <f t="shared" si="21"/>
        <v>0</v>
      </c>
      <c r="O114" s="5"/>
    </row>
    <row r="115" spans="2:15" ht="30">
      <c r="B115" s="56" t="s">
        <v>124</v>
      </c>
      <c r="C115" s="94" t="s">
        <v>186</v>
      </c>
      <c r="D115" s="61" t="s">
        <v>195</v>
      </c>
      <c r="E115" s="60" t="s">
        <v>271</v>
      </c>
      <c r="F115" s="60">
        <v>0</v>
      </c>
      <c r="G115" s="60">
        <v>0.1</v>
      </c>
      <c r="H115" s="60">
        <v>0.05</v>
      </c>
      <c r="I115" s="128" t="s">
        <v>24</v>
      </c>
      <c r="J115" s="130" t="s">
        <v>24</v>
      </c>
      <c r="K115" s="283">
        <f t="shared" si="18"/>
        <v>0</v>
      </c>
      <c r="L115" s="284">
        <f t="shared" si="19"/>
        <v>0</v>
      </c>
      <c r="M115" s="285">
        <f t="shared" si="20"/>
        <v>0</v>
      </c>
      <c r="N115" s="285">
        <f t="shared" si="21"/>
        <v>0</v>
      </c>
      <c r="O115" s="5"/>
    </row>
    <row r="116" spans="2:15" ht="30">
      <c r="B116" s="56" t="s">
        <v>311</v>
      </c>
      <c r="C116" s="57" t="s">
        <v>312</v>
      </c>
      <c r="D116" s="58" t="s">
        <v>241</v>
      </c>
      <c r="E116" s="59" t="s">
        <v>242</v>
      </c>
      <c r="F116" s="60">
        <v>0.1</v>
      </c>
      <c r="G116" s="60">
        <v>0.4</v>
      </c>
      <c r="H116" s="60">
        <v>0.25</v>
      </c>
      <c r="I116" s="128" t="s">
        <v>24</v>
      </c>
      <c r="J116" s="130" t="s">
        <v>24</v>
      </c>
      <c r="K116" s="283">
        <f t="shared" si="18"/>
        <v>0</v>
      </c>
      <c r="L116" s="284">
        <f t="shared" si="19"/>
        <v>0</v>
      </c>
      <c r="M116" s="285">
        <f t="shared" si="20"/>
        <v>0</v>
      </c>
      <c r="N116" s="285">
        <f t="shared" si="21"/>
        <v>0</v>
      </c>
      <c r="O116" s="5"/>
    </row>
    <row r="117" spans="2:15" ht="30">
      <c r="B117" s="56" t="s">
        <v>311</v>
      </c>
      <c r="C117" s="57" t="s">
        <v>312</v>
      </c>
      <c r="D117" s="58" t="s">
        <v>195</v>
      </c>
      <c r="E117" s="59" t="s">
        <v>242</v>
      </c>
      <c r="F117" s="60">
        <f>IF(E117="No increase",0,IF(E117="Little",0,IF(E117="Modest",0.1,IF(E117="Great",0.4,IF(E117="Essential",0.9,"-")))))</f>
        <v>0.1</v>
      </c>
      <c r="G117" s="60">
        <f>IF(E117="No increase",0,IF(E117="Little",0.1,IF(E117="Modest",0.4,IF(E117="Great",0.9,IF(E117="Essential",1,"-")))))</f>
        <v>0.4</v>
      </c>
      <c r="H117" s="60">
        <f>IF(F117="-","-",AVERAGE(F117:G117))</f>
        <v>0.25</v>
      </c>
      <c r="I117" s="128" t="s">
        <v>24</v>
      </c>
      <c r="J117" s="130" t="s">
        <v>24</v>
      </c>
      <c r="K117" s="283">
        <f t="shared" si="18"/>
        <v>0</v>
      </c>
      <c r="L117" s="284">
        <f t="shared" si="19"/>
        <v>0</v>
      </c>
      <c r="M117" s="285">
        <f t="shared" si="20"/>
        <v>0</v>
      </c>
      <c r="N117" s="285">
        <f t="shared" si="21"/>
        <v>0</v>
      </c>
      <c r="O117" s="5"/>
    </row>
    <row r="118" spans="2:15" ht="15">
      <c r="B118" s="56" t="s">
        <v>125</v>
      </c>
      <c r="C118" s="57" t="s">
        <v>198</v>
      </c>
      <c r="D118" s="58" t="s">
        <v>195</v>
      </c>
      <c r="E118" s="59" t="s">
        <v>242</v>
      </c>
      <c r="F118" s="60">
        <f>IF(E118="No increase",0,IF(E118="Little",0,IF(E118="Modest",0.1,IF(E118="Great",0.4,IF(E118="Essential",0.9,"-")))))</f>
        <v>0.1</v>
      </c>
      <c r="G118" s="60">
        <f>IF(E118="No increase",0,IF(E118="Little",0.1,IF(E118="Modest",0.4,IF(E118="Great",0.9,IF(E118="Essential",1,"-")))))</f>
        <v>0.4</v>
      </c>
      <c r="H118" s="60">
        <f>IF(F118="-","-",AVERAGE(F118:G118))</f>
        <v>0.25</v>
      </c>
      <c r="I118" s="128" t="s">
        <v>24</v>
      </c>
      <c r="J118" s="130" t="s">
        <v>24</v>
      </c>
      <c r="K118" s="283">
        <f t="shared" si="18"/>
        <v>0</v>
      </c>
      <c r="L118" s="284">
        <f t="shared" si="19"/>
        <v>0</v>
      </c>
      <c r="M118" s="285">
        <f t="shared" si="20"/>
        <v>0</v>
      </c>
      <c r="N118" s="285">
        <f t="shared" si="21"/>
        <v>0</v>
      </c>
      <c r="O118" s="5"/>
    </row>
    <row r="119" spans="2:15" ht="15">
      <c r="B119" s="38" t="s">
        <v>313</v>
      </c>
      <c r="C119" s="26" t="s">
        <v>314</v>
      </c>
      <c r="D119" s="6" t="s">
        <v>208</v>
      </c>
      <c r="E119" s="39" t="s">
        <v>209</v>
      </c>
      <c r="F119" s="16">
        <v>0</v>
      </c>
      <c r="G119" s="16">
        <v>0</v>
      </c>
      <c r="H119" s="16">
        <v>0</v>
      </c>
      <c r="I119" s="122" t="s">
        <v>24</v>
      </c>
      <c r="J119" s="123" t="s">
        <v>24</v>
      </c>
      <c r="K119" s="265">
        <f t="shared" si="18"/>
        <v>0</v>
      </c>
      <c r="L119" s="266">
        <f t="shared" si="19"/>
        <v>0</v>
      </c>
      <c r="M119" s="267">
        <f t="shared" si="20"/>
        <v>0</v>
      </c>
      <c r="N119" s="267">
        <f t="shared" si="21"/>
        <v>0</v>
      </c>
      <c r="O119" s="5"/>
    </row>
    <row r="120" spans="2:15" ht="15">
      <c r="B120" s="81" t="s">
        <v>126</v>
      </c>
      <c r="C120" s="113" t="s">
        <v>278</v>
      </c>
      <c r="D120" s="86" t="s">
        <v>90</v>
      </c>
      <c r="E120" s="85" t="s">
        <v>111</v>
      </c>
      <c r="F120" s="85">
        <v>0.4</v>
      </c>
      <c r="G120" s="85">
        <v>0.9</v>
      </c>
      <c r="H120" s="85">
        <v>0.65</v>
      </c>
      <c r="I120" s="125" t="s">
        <v>24</v>
      </c>
      <c r="J120" s="127" t="s">
        <v>24</v>
      </c>
      <c r="K120" s="256">
        <f t="shared" si="18"/>
        <v>0</v>
      </c>
      <c r="L120" s="257">
        <f t="shared" si="19"/>
        <v>0</v>
      </c>
      <c r="M120" s="258">
        <f t="shared" si="20"/>
        <v>0</v>
      </c>
      <c r="N120" s="258">
        <f t="shared" si="21"/>
        <v>0</v>
      </c>
      <c r="O120" s="5"/>
    </row>
    <row r="121" spans="2:15" ht="15">
      <c r="B121" s="56" t="s">
        <v>48</v>
      </c>
      <c r="C121" s="57" t="s">
        <v>49</v>
      </c>
      <c r="D121" s="58" t="s">
        <v>241</v>
      </c>
      <c r="E121" s="59" t="s">
        <v>242</v>
      </c>
      <c r="F121" s="60">
        <v>0.1</v>
      </c>
      <c r="G121" s="60">
        <v>0.4</v>
      </c>
      <c r="H121" s="60">
        <v>0.25</v>
      </c>
      <c r="I121" s="128" t="s">
        <v>24</v>
      </c>
      <c r="J121" s="130" t="s">
        <v>24</v>
      </c>
      <c r="K121" s="283">
        <f t="shared" si="18"/>
        <v>0</v>
      </c>
      <c r="L121" s="284">
        <f t="shared" si="19"/>
        <v>0</v>
      </c>
      <c r="M121" s="285">
        <f t="shared" si="20"/>
        <v>0</v>
      </c>
      <c r="N121" s="285">
        <f t="shared" si="21"/>
        <v>0</v>
      </c>
      <c r="O121" s="5"/>
    </row>
    <row r="122" spans="2:15" ht="30">
      <c r="B122" s="62" t="s">
        <v>77</v>
      </c>
      <c r="C122" s="92" t="s">
        <v>172</v>
      </c>
      <c r="D122" s="64" t="s">
        <v>114</v>
      </c>
      <c r="E122" s="65" t="s">
        <v>227</v>
      </c>
      <c r="F122" s="66" t="s">
        <v>24</v>
      </c>
      <c r="G122" s="66" t="s">
        <v>24</v>
      </c>
      <c r="H122" s="66" t="s">
        <v>24</v>
      </c>
      <c r="I122" s="137" t="s">
        <v>24</v>
      </c>
      <c r="J122" s="138" t="s">
        <v>24</v>
      </c>
      <c r="K122" s="238">
        <f t="shared" si="18"/>
        <v>0</v>
      </c>
      <c r="L122" s="239" t="str">
        <f t="shared" si="19"/>
        <v>-</v>
      </c>
      <c r="M122" s="240" t="str">
        <f t="shared" si="20"/>
        <v>-</v>
      </c>
      <c r="N122" s="240" t="str">
        <f t="shared" si="21"/>
        <v>-</v>
      </c>
      <c r="O122" s="5"/>
    </row>
    <row r="123" spans="2:15" ht="15">
      <c r="B123" s="68" t="s">
        <v>127</v>
      </c>
      <c r="C123" s="69" t="s">
        <v>200</v>
      </c>
      <c r="D123" s="70" t="s">
        <v>99</v>
      </c>
      <c r="E123" s="71" t="s">
        <v>209</v>
      </c>
      <c r="F123" s="72">
        <v>0</v>
      </c>
      <c r="G123" s="72">
        <v>0</v>
      </c>
      <c r="H123" s="72">
        <v>0</v>
      </c>
      <c r="I123" s="146" t="s">
        <v>24</v>
      </c>
      <c r="J123" s="147" t="s">
        <v>24</v>
      </c>
      <c r="K123" s="244">
        <f t="shared" si="18"/>
        <v>0</v>
      </c>
      <c r="L123" s="245">
        <f t="shared" si="19"/>
        <v>0</v>
      </c>
      <c r="M123" s="246">
        <f t="shared" si="20"/>
        <v>0</v>
      </c>
      <c r="N123" s="246">
        <f t="shared" si="21"/>
        <v>0</v>
      </c>
      <c r="O123" s="5"/>
    </row>
    <row r="124" spans="2:15" ht="30">
      <c r="B124" s="81" t="s">
        <v>128</v>
      </c>
      <c r="C124" s="106" t="s">
        <v>172</v>
      </c>
      <c r="D124" s="83" t="s">
        <v>218</v>
      </c>
      <c r="E124" s="84" t="s">
        <v>227</v>
      </c>
      <c r="F124" s="85" t="s">
        <v>24</v>
      </c>
      <c r="G124" s="85" t="s">
        <v>24</v>
      </c>
      <c r="H124" s="85" t="s">
        <v>24</v>
      </c>
      <c r="I124" s="125" t="s">
        <v>24</v>
      </c>
      <c r="J124" s="127" t="s">
        <v>24</v>
      </c>
      <c r="K124" s="256">
        <f t="shared" si="18"/>
        <v>0</v>
      </c>
      <c r="L124" s="257" t="str">
        <f t="shared" si="19"/>
        <v>-</v>
      </c>
      <c r="M124" s="258" t="str">
        <f t="shared" si="20"/>
        <v>-</v>
      </c>
      <c r="N124" s="258" t="str">
        <f t="shared" si="21"/>
        <v>-</v>
      </c>
      <c r="O124" s="5"/>
    </row>
    <row r="125" spans="2:15" ht="15">
      <c r="B125" s="81" t="s">
        <v>129</v>
      </c>
      <c r="C125" s="82" t="s">
        <v>26</v>
      </c>
      <c r="D125" s="83" t="s">
        <v>218</v>
      </c>
      <c r="E125" s="84" t="s">
        <v>242</v>
      </c>
      <c r="F125" s="85">
        <f>IF(E125="No increase",0,IF(E125="Little",0,IF(E125="Modest",0.1,IF(E125="Great",0.4,IF(E125="Essential",0.9,"-")))))</f>
        <v>0.1</v>
      </c>
      <c r="G125" s="85">
        <f>IF(E125="No increase",0,IF(E125="Little",0.1,IF(E125="Modest",0.4,IF(E125="Great",0.9,IF(E125="Essential",1,"-")))))</f>
        <v>0.4</v>
      </c>
      <c r="H125" s="85">
        <f>IF(F125="-","-",AVERAGE(F125:G125))</f>
        <v>0.25</v>
      </c>
      <c r="I125" s="125" t="s">
        <v>24</v>
      </c>
      <c r="J125" s="127" t="s">
        <v>24</v>
      </c>
      <c r="K125" s="256">
        <f t="shared" si="18"/>
        <v>0</v>
      </c>
      <c r="L125" s="257">
        <f t="shared" si="19"/>
        <v>0</v>
      </c>
      <c r="M125" s="258">
        <f t="shared" si="20"/>
        <v>0</v>
      </c>
      <c r="N125" s="258">
        <f t="shared" si="21"/>
        <v>0</v>
      </c>
      <c r="O125" s="5"/>
    </row>
    <row r="126" spans="2:15" ht="15">
      <c r="B126" s="50" t="s">
        <v>130</v>
      </c>
      <c r="C126" s="115" t="s">
        <v>279</v>
      </c>
      <c r="D126" s="52" t="s">
        <v>308</v>
      </c>
      <c r="E126" s="53" t="s">
        <v>100</v>
      </c>
      <c r="F126" s="54">
        <v>0</v>
      </c>
      <c r="G126" s="54">
        <v>0.1</v>
      </c>
      <c r="H126" s="54">
        <v>0.05</v>
      </c>
      <c r="I126" s="131" t="s">
        <v>24</v>
      </c>
      <c r="J126" s="133" t="s">
        <v>24</v>
      </c>
      <c r="K126" s="277">
        <f t="shared" si="18"/>
        <v>0</v>
      </c>
      <c r="L126" s="278">
        <f t="shared" si="19"/>
        <v>0</v>
      </c>
      <c r="M126" s="279">
        <f t="shared" si="20"/>
        <v>0</v>
      </c>
      <c r="N126" s="279">
        <f t="shared" si="21"/>
        <v>0</v>
      </c>
      <c r="O126" s="5"/>
    </row>
    <row r="127" spans="2:15" ht="15">
      <c r="B127" s="170" t="s">
        <v>131</v>
      </c>
      <c r="C127" s="171" t="s">
        <v>199</v>
      </c>
      <c r="D127" s="172" t="s">
        <v>317</v>
      </c>
      <c r="E127" s="173" t="s">
        <v>209</v>
      </c>
      <c r="F127" s="174">
        <f>IF(E127="No increase",0,IF(E127="Little",0,IF(E127="Modest",0.1,IF(E127="Great",0.4,IF(E127="Essential",0.9,"-")))))</f>
        <v>0</v>
      </c>
      <c r="G127" s="174">
        <f>IF(E127="No increase",0,IF(E127="Little",0.1,IF(E127="Modest",0.4,IF(E127="Great",0.9,IF(E127="Essential",1,"-")))))</f>
        <v>0</v>
      </c>
      <c r="H127" s="174">
        <f>IF(F127="-","-",AVERAGE(F127:G127))</f>
        <v>0</v>
      </c>
      <c r="I127" s="175" t="s">
        <v>24</v>
      </c>
      <c r="J127" s="176" t="s">
        <v>24</v>
      </c>
      <c r="K127" s="289">
        <f t="shared" si="18"/>
        <v>0</v>
      </c>
      <c r="L127" s="290">
        <f t="shared" si="19"/>
        <v>0</v>
      </c>
      <c r="M127" s="291">
        <f t="shared" si="20"/>
        <v>0</v>
      </c>
      <c r="N127" s="291">
        <f t="shared" si="21"/>
        <v>0</v>
      </c>
      <c r="O127" s="5"/>
    </row>
    <row r="128" spans="2:15" ht="15">
      <c r="B128" s="170" t="s">
        <v>315</v>
      </c>
      <c r="C128" s="171" t="s">
        <v>316</v>
      </c>
      <c r="D128" s="172" t="s">
        <v>317</v>
      </c>
      <c r="E128" s="173" t="s">
        <v>209</v>
      </c>
      <c r="F128" s="174">
        <v>0</v>
      </c>
      <c r="G128" s="174">
        <v>0</v>
      </c>
      <c r="H128" s="174">
        <v>0</v>
      </c>
      <c r="I128" s="175" t="s">
        <v>24</v>
      </c>
      <c r="J128" s="176" t="s">
        <v>24</v>
      </c>
      <c r="K128" s="289">
        <f t="shared" si="18"/>
        <v>0</v>
      </c>
      <c r="L128" s="290">
        <f t="shared" si="19"/>
        <v>0</v>
      </c>
      <c r="M128" s="291">
        <f t="shared" si="20"/>
        <v>0</v>
      </c>
      <c r="N128" s="291">
        <f t="shared" si="21"/>
        <v>0</v>
      </c>
      <c r="O128" s="5"/>
    </row>
    <row r="129" spans="2:15" ht="30">
      <c r="B129" s="170" t="s">
        <v>132</v>
      </c>
      <c r="C129" s="177" t="s">
        <v>28</v>
      </c>
      <c r="D129" s="172" t="s">
        <v>317</v>
      </c>
      <c r="E129" s="173" t="s">
        <v>201</v>
      </c>
      <c r="F129" s="174" t="s">
        <v>24</v>
      </c>
      <c r="G129" s="174" t="s">
        <v>24</v>
      </c>
      <c r="H129" s="174" t="s">
        <v>24</v>
      </c>
      <c r="I129" s="175" t="s">
        <v>24</v>
      </c>
      <c r="J129" s="176" t="s">
        <v>24</v>
      </c>
      <c r="K129" s="289">
        <f t="shared" si="18"/>
        <v>0</v>
      </c>
      <c r="L129" s="290" t="str">
        <f t="shared" si="19"/>
        <v>-</v>
      </c>
      <c r="M129" s="291" t="str">
        <f t="shared" si="20"/>
        <v>-</v>
      </c>
      <c r="N129" s="291" t="str">
        <f t="shared" si="21"/>
        <v>-</v>
      </c>
      <c r="O129" s="5"/>
    </row>
    <row r="130" spans="2:15" ht="30">
      <c r="B130" s="56" t="s">
        <v>244</v>
      </c>
      <c r="C130" s="57" t="s">
        <v>202</v>
      </c>
      <c r="D130" s="58" t="s">
        <v>195</v>
      </c>
      <c r="E130" s="59" t="s">
        <v>242</v>
      </c>
      <c r="F130" s="60">
        <v>0.1</v>
      </c>
      <c r="G130" s="60">
        <v>0.4</v>
      </c>
      <c r="H130" s="60">
        <v>0.25</v>
      </c>
      <c r="I130" s="128" t="s">
        <v>24</v>
      </c>
      <c r="J130" s="130" t="s">
        <v>24</v>
      </c>
      <c r="K130" s="283">
        <f t="shared" si="18"/>
        <v>0</v>
      </c>
      <c r="L130" s="284">
        <f t="shared" si="19"/>
        <v>0</v>
      </c>
      <c r="M130" s="285">
        <f t="shared" si="20"/>
        <v>0</v>
      </c>
      <c r="N130" s="285">
        <f t="shared" si="21"/>
        <v>0</v>
      </c>
      <c r="O130" s="5"/>
    </row>
    <row r="131" spans="2:15" ht="30">
      <c r="B131" s="87" t="s">
        <v>318</v>
      </c>
      <c r="C131" s="88" t="s">
        <v>319</v>
      </c>
      <c r="D131" s="89" t="s">
        <v>105</v>
      </c>
      <c r="E131" s="90" t="s">
        <v>23</v>
      </c>
      <c r="F131" s="91" t="s">
        <v>24</v>
      </c>
      <c r="G131" s="91" t="s">
        <v>24</v>
      </c>
      <c r="H131" s="91" t="s">
        <v>24</v>
      </c>
      <c r="I131" s="134" t="s">
        <v>24</v>
      </c>
      <c r="J131" s="136" t="s">
        <v>24</v>
      </c>
      <c r="K131" s="286">
        <f t="shared" si="18"/>
        <v>0</v>
      </c>
      <c r="L131" s="287" t="str">
        <f t="shared" si="19"/>
        <v>-</v>
      </c>
      <c r="M131" s="288" t="str">
        <f t="shared" si="20"/>
        <v>-</v>
      </c>
      <c r="N131" s="288" t="str">
        <f t="shared" si="21"/>
        <v>-</v>
      </c>
      <c r="O131" s="5"/>
    </row>
    <row r="132" spans="2:15" ht="45">
      <c r="B132" s="81" t="s">
        <v>78</v>
      </c>
      <c r="C132" s="82" t="s">
        <v>79</v>
      </c>
      <c r="D132" s="83" t="s">
        <v>218</v>
      </c>
      <c r="E132" s="84" t="s">
        <v>100</v>
      </c>
      <c r="F132" s="85">
        <v>0</v>
      </c>
      <c r="G132" s="85">
        <v>0.1</v>
      </c>
      <c r="H132" s="85">
        <v>0.05</v>
      </c>
      <c r="I132" s="125" t="s">
        <v>24</v>
      </c>
      <c r="J132" s="127" t="s">
        <v>24</v>
      </c>
      <c r="K132" s="256">
        <f t="shared" si="18"/>
        <v>0</v>
      </c>
      <c r="L132" s="257">
        <f t="shared" si="19"/>
        <v>0</v>
      </c>
      <c r="M132" s="258">
        <f t="shared" si="20"/>
        <v>0</v>
      </c>
      <c r="N132" s="258">
        <f t="shared" si="21"/>
        <v>0</v>
      </c>
      <c r="O132" s="5"/>
    </row>
    <row r="133" spans="2:15" ht="30">
      <c r="B133" s="87" t="s">
        <v>320</v>
      </c>
      <c r="C133" s="117" t="s">
        <v>280</v>
      </c>
      <c r="D133" s="118" t="s">
        <v>105</v>
      </c>
      <c r="E133" s="90" t="s">
        <v>209</v>
      </c>
      <c r="F133" s="91">
        <v>0</v>
      </c>
      <c r="G133" s="91">
        <v>0</v>
      </c>
      <c r="H133" s="91">
        <v>0</v>
      </c>
      <c r="I133" s="134" t="s">
        <v>24</v>
      </c>
      <c r="J133" s="136" t="s">
        <v>24</v>
      </c>
      <c r="K133" s="286">
        <f t="shared" si="18"/>
        <v>0</v>
      </c>
      <c r="L133" s="287">
        <f t="shared" si="19"/>
        <v>0</v>
      </c>
      <c r="M133" s="288">
        <f t="shared" si="20"/>
        <v>0</v>
      </c>
      <c r="N133" s="288">
        <f t="shared" si="21"/>
        <v>0</v>
      </c>
      <c r="O133" s="5"/>
    </row>
    <row r="134" spans="2:15" ht="30">
      <c r="B134" s="99" t="s">
        <v>80</v>
      </c>
      <c r="C134" s="100" t="s">
        <v>81</v>
      </c>
      <c r="D134" s="101" t="s">
        <v>237</v>
      </c>
      <c r="E134" s="102" t="s">
        <v>209</v>
      </c>
      <c r="F134" s="103">
        <v>0</v>
      </c>
      <c r="G134" s="103">
        <v>0</v>
      </c>
      <c r="H134" s="103">
        <v>0</v>
      </c>
      <c r="I134" s="140" t="s">
        <v>24</v>
      </c>
      <c r="J134" s="142" t="s">
        <v>24</v>
      </c>
      <c r="K134" s="280">
        <f t="shared" si="18"/>
        <v>0</v>
      </c>
      <c r="L134" s="281">
        <f t="shared" si="19"/>
        <v>0</v>
      </c>
      <c r="M134" s="282">
        <f t="shared" si="20"/>
        <v>0</v>
      </c>
      <c r="N134" s="282">
        <f t="shared" si="21"/>
        <v>0</v>
      </c>
      <c r="O134" s="5"/>
    </row>
    <row r="135" spans="2:15" ht="15">
      <c r="B135" s="68" t="s">
        <v>321</v>
      </c>
      <c r="C135" s="69" t="s">
        <v>322</v>
      </c>
      <c r="D135" s="70" t="s">
        <v>99</v>
      </c>
      <c r="E135" s="71" t="s">
        <v>100</v>
      </c>
      <c r="F135" s="72">
        <v>0</v>
      </c>
      <c r="G135" s="72">
        <v>0.1</v>
      </c>
      <c r="H135" s="72">
        <v>0.05</v>
      </c>
      <c r="I135" s="146" t="s">
        <v>24</v>
      </c>
      <c r="J135" s="147" t="s">
        <v>24</v>
      </c>
      <c r="K135" s="244">
        <f t="shared" si="18"/>
        <v>0</v>
      </c>
      <c r="L135" s="245">
        <f t="shared" si="19"/>
        <v>0</v>
      </c>
      <c r="M135" s="246">
        <f t="shared" si="20"/>
        <v>0</v>
      </c>
      <c r="N135" s="246">
        <f t="shared" si="21"/>
        <v>0</v>
      </c>
      <c r="O135" s="5"/>
    </row>
    <row r="136" spans="2:15" ht="15">
      <c r="B136" s="62" t="s">
        <v>221</v>
      </c>
      <c r="C136" s="63" t="s">
        <v>203</v>
      </c>
      <c r="D136" s="64" t="s">
        <v>114</v>
      </c>
      <c r="E136" s="65" t="s">
        <v>238</v>
      </c>
      <c r="F136" s="66">
        <v>0.9</v>
      </c>
      <c r="G136" s="66">
        <v>1</v>
      </c>
      <c r="H136" s="66">
        <v>0.95</v>
      </c>
      <c r="I136" s="137" t="s">
        <v>24</v>
      </c>
      <c r="J136" s="138" t="s">
        <v>24</v>
      </c>
      <c r="K136" s="238">
        <f t="shared" si="18"/>
        <v>0</v>
      </c>
      <c r="L136" s="239">
        <f t="shared" si="19"/>
        <v>0</v>
      </c>
      <c r="M136" s="240">
        <f t="shared" si="20"/>
        <v>0</v>
      </c>
      <c r="N136" s="240">
        <f t="shared" si="21"/>
        <v>0</v>
      </c>
      <c r="O136" s="5"/>
    </row>
    <row r="137" spans="2:15" ht="30">
      <c r="B137" s="68" t="s">
        <v>323</v>
      </c>
      <c r="C137" s="107" t="s">
        <v>172</v>
      </c>
      <c r="D137" s="70" t="s">
        <v>99</v>
      </c>
      <c r="E137" s="71" t="s">
        <v>227</v>
      </c>
      <c r="F137" s="72" t="s">
        <v>24</v>
      </c>
      <c r="G137" s="72" t="s">
        <v>24</v>
      </c>
      <c r="H137" s="72" t="s">
        <v>24</v>
      </c>
      <c r="I137" s="146" t="s">
        <v>24</v>
      </c>
      <c r="J137" s="147" t="s">
        <v>24</v>
      </c>
      <c r="K137" s="244">
        <f>IF(J137="-",0,I137*J137)</f>
        <v>0</v>
      </c>
      <c r="L137" s="245" t="str">
        <f>IF(H137="-","-",K137*H137)</f>
        <v>-</v>
      </c>
      <c r="M137" s="246" t="str">
        <f t="shared" si="20"/>
        <v>-</v>
      </c>
      <c r="N137" s="246" t="str">
        <f t="shared" si="21"/>
        <v>-</v>
      </c>
      <c r="O137" s="5"/>
    </row>
    <row r="138" spans="2:15" ht="30">
      <c r="B138" s="74" t="s">
        <v>82</v>
      </c>
      <c r="C138" s="75" t="s">
        <v>50</v>
      </c>
      <c r="D138" s="76" t="s">
        <v>103</v>
      </c>
      <c r="E138" s="77" t="s">
        <v>343</v>
      </c>
      <c r="F138" s="78" t="s">
        <v>24</v>
      </c>
      <c r="G138" s="78" t="s">
        <v>24</v>
      </c>
      <c r="H138" s="78" t="s">
        <v>24</v>
      </c>
      <c r="I138" s="143" t="s">
        <v>24</v>
      </c>
      <c r="J138" s="145" t="s">
        <v>24</v>
      </c>
      <c r="K138" s="259">
        <f>IF(J138="-",0,I138*J138)</f>
        <v>0</v>
      </c>
      <c r="L138" s="260" t="str">
        <f>IF(H138="-","-",K138*H138)</f>
        <v>-</v>
      </c>
      <c r="M138" s="261" t="str">
        <f t="shared" si="20"/>
        <v>-</v>
      </c>
      <c r="N138" s="261" t="str">
        <f t="shared" si="21"/>
        <v>-</v>
      </c>
      <c r="O138" s="5"/>
    </row>
    <row r="139" spans="2:15" ht="15">
      <c r="B139" s="68" t="s">
        <v>222</v>
      </c>
      <c r="C139" s="69" t="s">
        <v>151</v>
      </c>
      <c r="D139" s="70" t="s">
        <v>99</v>
      </c>
      <c r="E139" s="71" t="s">
        <v>238</v>
      </c>
      <c r="F139" s="72">
        <v>0.9</v>
      </c>
      <c r="G139" s="72">
        <v>1</v>
      </c>
      <c r="H139" s="72">
        <v>0.95</v>
      </c>
      <c r="I139" s="146" t="s">
        <v>24</v>
      </c>
      <c r="J139" s="147" t="s">
        <v>24</v>
      </c>
      <c r="K139" s="244">
        <f>IF(J139="-",0,I139*J139)</f>
        <v>0</v>
      </c>
      <c r="L139" s="245">
        <f>IF(H139="-","-",K139*H139)</f>
        <v>0</v>
      </c>
      <c r="M139" s="246">
        <f t="shared" si="20"/>
        <v>0</v>
      </c>
      <c r="N139" s="246">
        <f t="shared" si="21"/>
        <v>0</v>
      </c>
      <c r="O139" s="5"/>
    </row>
    <row r="140" spans="2:15" ht="30">
      <c r="B140" s="38" t="s">
        <v>51</v>
      </c>
      <c r="C140" s="26" t="s">
        <v>283</v>
      </c>
      <c r="D140" s="6" t="s">
        <v>208</v>
      </c>
      <c r="E140" s="39" t="s">
        <v>209</v>
      </c>
      <c r="F140" s="16">
        <v>0</v>
      </c>
      <c r="G140" s="16">
        <v>0</v>
      </c>
      <c r="H140" s="16">
        <v>0</v>
      </c>
      <c r="I140" s="122" t="s">
        <v>24</v>
      </c>
      <c r="J140" s="123" t="s">
        <v>24</v>
      </c>
      <c r="K140" s="265">
        <f>IF(J140="-",0,I140*J140)</f>
        <v>0</v>
      </c>
      <c r="L140" s="266">
        <f>IF(H140="-","-",K140*H140)</f>
        <v>0</v>
      </c>
      <c r="M140" s="267">
        <f t="shared" si="20"/>
        <v>0</v>
      </c>
      <c r="N140" s="267">
        <f t="shared" si="21"/>
        <v>0</v>
      </c>
      <c r="O140" s="5"/>
    </row>
    <row r="141" spans="2:15" ht="30.75" thickBot="1">
      <c r="B141" s="87" t="s">
        <v>324</v>
      </c>
      <c r="C141" s="88" t="s">
        <v>159</v>
      </c>
      <c r="D141" s="89" t="s">
        <v>105</v>
      </c>
      <c r="E141" s="90" t="s">
        <v>23</v>
      </c>
      <c r="F141" s="91" t="s">
        <v>24</v>
      </c>
      <c r="G141" s="91" t="s">
        <v>24</v>
      </c>
      <c r="H141" s="91" t="s">
        <v>24</v>
      </c>
      <c r="I141" s="231" t="s">
        <v>24</v>
      </c>
      <c r="J141" s="233" t="s">
        <v>24</v>
      </c>
      <c r="K141" s="286">
        <f>IF(J141="-",0,I141*J141)</f>
        <v>0</v>
      </c>
      <c r="L141" s="287" t="str">
        <f>IF(H141="-","-",K141*H141)</f>
        <v>-</v>
      </c>
      <c r="M141" s="288" t="str">
        <f t="shared" si="20"/>
        <v>-</v>
      </c>
      <c r="N141" s="288" t="str">
        <f t="shared" si="21"/>
        <v>-</v>
      </c>
      <c r="O141" s="5"/>
    </row>
    <row r="143" spans="2:14" ht="30" customHeight="1">
      <c r="B143" s="461" t="s">
        <v>160</v>
      </c>
      <c r="C143" s="462"/>
      <c r="D143" s="462"/>
      <c r="E143" s="462"/>
      <c r="F143" s="45">
        <f>AVERAGE(F9:F141)</f>
        <v>0.17099999999999999</v>
      </c>
      <c r="G143" s="45">
        <f>AVERAGE(G9:G141)</f>
        <v>0.357</v>
      </c>
      <c r="H143" s="45">
        <f>AVERAGE(H9:H141)</f>
        <v>0.264</v>
      </c>
      <c r="I143" s="46" t="e">
        <f>AVERAGE(I9:I141)</f>
        <v>#DIV/0!</v>
      </c>
      <c r="J143" s="46" t="e">
        <f>AVERAGE(J9:J141)</f>
        <v>#DIV/0!</v>
      </c>
      <c r="K143" s="47">
        <f>SUM(K9:K141)</f>
        <v>0</v>
      </c>
      <c r="L143" s="48">
        <f>SUM(L9:L141)</f>
        <v>0</v>
      </c>
      <c r="M143" s="49">
        <f>SUM(M9:M141)</f>
        <v>0</v>
      </c>
      <c r="N143" s="49">
        <f>SUM(N9:N141)</f>
        <v>0</v>
      </c>
    </row>
  </sheetData>
  <mergeCells count="2">
    <mergeCell ref="B143:E143"/>
    <mergeCell ref="B3:N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53"/>
  <sheetViews>
    <sheetView workbookViewId="0" topLeftCell="A44">
      <selection activeCell="I4" sqref="I4:N4"/>
    </sheetView>
  </sheetViews>
  <sheetFormatPr defaultColWidth="9.00390625" defaultRowHeight="12.75"/>
  <cols>
    <col min="1" max="1" width="10.75390625" style="156" customWidth="1"/>
    <col min="2" max="2" width="18.75390625" style="160" customWidth="1"/>
    <col min="3" max="3" width="21.75390625" style="160" customWidth="1"/>
    <col min="4" max="4" width="10.75390625" style="156" customWidth="1"/>
    <col min="5" max="5" width="17.125" style="161" customWidth="1"/>
    <col min="6" max="8" width="10.75390625" style="161" customWidth="1"/>
    <col min="9" max="9" width="14.375" style="156" customWidth="1"/>
    <col min="10" max="10" width="14.00390625" style="156" customWidth="1"/>
    <col min="11" max="11" width="17.00390625" style="162" customWidth="1"/>
    <col min="12" max="12" width="10.75390625" style="163" customWidth="1"/>
    <col min="13" max="14" width="12.00390625" style="164" bestFit="1" customWidth="1"/>
    <col min="15" max="15" width="4.125" style="156" customWidth="1"/>
    <col min="16" max="16" width="12.375" style="3" customWidth="1"/>
    <col min="17" max="22" width="14.125" style="3" customWidth="1"/>
    <col min="23" max="16384" width="10.75390625" style="156" customWidth="1"/>
  </cols>
  <sheetData>
    <row r="2" spans="2:14" ht="40.5" customHeight="1">
      <c r="B2" s="336" t="s">
        <v>285</v>
      </c>
      <c r="C2" s="337"/>
      <c r="D2" s="336"/>
      <c r="E2" s="338"/>
      <c r="F2" s="338"/>
      <c r="G2" s="338"/>
      <c r="H2" s="338"/>
      <c r="I2" s="336"/>
      <c r="J2" s="336"/>
      <c r="K2" s="339"/>
      <c r="L2" s="340"/>
      <c r="M2" s="341"/>
      <c r="N2" s="341"/>
    </row>
    <row r="3" spans="2:22" s="330" customFormat="1" ht="60.75" customHeight="1">
      <c r="B3" s="463" t="s">
        <v>297</v>
      </c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P3" s="402" t="s">
        <v>69</v>
      </c>
      <c r="Q3" s="402"/>
      <c r="R3" s="402"/>
      <c r="S3" s="402"/>
      <c r="T3" s="402"/>
      <c r="U3" s="402"/>
      <c r="V3" s="402"/>
    </row>
    <row r="4" spans="2:22" s="151" customFormat="1" ht="60.75">
      <c r="B4" s="21"/>
      <c r="C4" s="21"/>
      <c r="E4" s="152"/>
      <c r="F4" s="8" t="s">
        <v>110</v>
      </c>
      <c r="G4" s="9"/>
      <c r="H4" s="10"/>
      <c r="I4" s="455" t="s">
        <v>235</v>
      </c>
      <c r="J4" s="456"/>
      <c r="K4" s="457"/>
      <c r="L4" s="458"/>
      <c r="M4" s="459"/>
      <c r="N4" s="460"/>
      <c r="P4" s="3"/>
      <c r="Q4" s="3"/>
      <c r="R4" s="3"/>
      <c r="S4" s="3"/>
      <c r="T4" s="3"/>
      <c r="U4" s="3"/>
      <c r="V4" s="3"/>
    </row>
    <row r="5" spans="2:22" s="151" customFormat="1" ht="78.75">
      <c r="B5" s="23" t="s">
        <v>223</v>
      </c>
      <c r="C5" s="23" t="s">
        <v>224</v>
      </c>
      <c r="D5" s="1" t="s">
        <v>225</v>
      </c>
      <c r="E5" s="11" t="s">
        <v>226</v>
      </c>
      <c r="F5" s="9" t="s">
        <v>325</v>
      </c>
      <c r="G5" s="9" t="s">
        <v>326</v>
      </c>
      <c r="H5" s="9" t="s">
        <v>188</v>
      </c>
      <c r="I5" s="4" t="s">
        <v>71</v>
      </c>
      <c r="J5" s="4" t="s">
        <v>234</v>
      </c>
      <c r="K5" s="149" t="s">
        <v>253</v>
      </c>
      <c r="L5" s="19" t="s">
        <v>254</v>
      </c>
      <c r="M5" s="230" t="s">
        <v>327</v>
      </c>
      <c r="N5" s="230"/>
      <c r="P5" s="1" t="s">
        <v>225</v>
      </c>
      <c r="Q5" s="4" t="s">
        <v>72</v>
      </c>
      <c r="R5" s="149" t="s">
        <v>253</v>
      </c>
      <c r="S5" s="19" t="s">
        <v>254</v>
      </c>
      <c r="T5" s="227" t="s">
        <v>299</v>
      </c>
      <c r="U5" s="230" t="s">
        <v>232</v>
      </c>
      <c r="V5" s="230"/>
    </row>
    <row r="6" spans="2:22" s="151" customFormat="1" ht="30.75" customHeight="1">
      <c r="B6" s="24" t="s">
        <v>93</v>
      </c>
      <c r="C6" s="25"/>
      <c r="D6" s="2"/>
      <c r="E6" s="157" t="s">
        <v>94</v>
      </c>
      <c r="F6" s="14"/>
      <c r="G6" s="14"/>
      <c r="H6" s="15"/>
      <c r="I6" s="451" t="s">
        <v>95</v>
      </c>
      <c r="J6" s="452"/>
      <c r="K6" s="150" t="s">
        <v>96</v>
      </c>
      <c r="L6" s="158" t="s">
        <v>328</v>
      </c>
      <c r="M6" s="159">
        <v>-0.8</v>
      </c>
      <c r="N6" s="159">
        <v>-1.2</v>
      </c>
      <c r="P6" s="223"/>
      <c r="Q6" s="223"/>
      <c r="R6" s="150" t="s">
        <v>96</v>
      </c>
      <c r="S6" s="20" t="s">
        <v>328</v>
      </c>
      <c r="T6" s="228" t="s">
        <v>58</v>
      </c>
      <c r="U6" s="28">
        <v>-0.8</v>
      </c>
      <c r="V6" s="28">
        <v>-1.2</v>
      </c>
    </row>
    <row r="7" spans="2:22" s="151" customFormat="1" ht="27.75" customHeight="1">
      <c r="B7" s="29"/>
      <c r="C7" s="30"/>
      <c r="D7" s="31"/>
      <c r="E7" s="166"/>
      <c r="F7" s="33"/>
      <c r="G7" s="33"/>
      <c r="H7" s="33"/>
      <c r="I7" s="342" t="s">
        <v>66</v>
      </c>
      <c r="J7" s="342" t="s">
        <v>67</v>
      </c>
      <c r="K7" s="165" t="s">
        <v>68</v>
      </c>
      <c r="L7" s="167" t="s">
        <v>68</v>
      </c>
      <c r="M7" s="168" t="s">
        <v>68</v>
      </c>
      <c r="N7" s="168" t="s">
        <v>68</v>
      </c>
      <c r="P7" s="224"/>
      <c r="Q7" s="342" t="s">
        <v>66</v>
      </c>
      <c r="R7" s="165" t="s">
        <v>68</v>
      </c>
      <c r="S7" s="167" t="s">
        <v>68</v>
      </c>
      <c r="T7" s="229"/>
      <c r="U7" s="168" t="s">
        <v>68</v>
      </c>
      <c r="V7" s="168" t="s">
        <v>68</v>
      </c>
    </row>
    <row r="8" spans="2:22" s="151" customFormat="1" ht="16.5" thickBot="1">
      <c r="B8" s="29"/>
      <c r="C8" s="30"/>
      <c r="D8" s="31"/>
      <c r="E8" s="166"/>
      <c r="F8" s="33"/>
      <c r="G8" s="33"/>
      <c r="H8" s="33"/>
      <c r="I8" s="34"/>
      <c r="J8" s="34"/>
      <c r="K8" s="165"/>
      <c r="L8" s="167"/>
      <c r="M8" s="168"/>
      <c r="N8" s="168"/>
      <c r="P8" s="224"/>
      <c r="Q8" s="224"/>
      <c r="R8" s="165"/>
      <c r="S8" s="36"/>
      <c r="T8" s="229"/>
      <c r="U8" s="37"/>
      <c r="V8" s="37"/>
    </row>
    <row r="9" spans="2:22" ht="15">
      <c r="B9" s="81" t="s">
        <v>97</v>
      </c>
      <c r="C9" s="82" t="s">
        <v>217</v>
      </c>
      <c r="D9" s="83" t="s">
        <v>218</v>
      </c>
      <c r="E9" s="84" t="s">
        <v>219</v>
      </c>
      <c r="F9" s="182">
        <v>0.4</v>
      </c>
      <c r="G9" s="182">
        <v>0.9</v>
      </c>
      <c r="H9" s="182">
        <v>0.65</v>
      </c>
      <c r="I9" s="316">
        <v>135.05</v>
      </c>
      <c r="J9" s="317">
        <v>6300</v>
      </c>
      <c r="K9" s="184">
        <f aca="true" t="shared" si="0" ref="K9:K51">IF(J9="-",0,I9*J9)</f>
        <v>850815.0000000001</v>
      </c>
      <c r="L9" s="185">
        <f aca="true" t="shared" si="1" ref="L9:L51">IF(H9="-","-",K9*H9)</f>
        <v>553029.7500000001</v>
      </c>
      <c r="M9" s="186">
        <f aca="true" t="shared" si="2" ref="M9:M53">IF($H9="-","-",(($K9/(-0.8+1)*((1/(1-$H9))^(-0.8+1)-1))))</f>
        <v>993897.2924490694</v>
      </c>
      <c r="N9" s="186">
        <f aca="true" t="shared" si="3" ref="N9:N53">IF($H9="-","-",(($K9/(-1.2+1)*((1/(1-$H9))^(-1.2+1)-1))))</f>
        <v>805666.1485158381</v>
      </c>
      <c r="P9" s="40" t="s">
        <v>255</v>
      </c>
      <c r="Q9" s="344">
        <f aca="true" t="shared" si="4" ref="Q9:Q18">SUMIF($D$9:$D$51,$P9,$K$9:$K$51)/SUMIF($D$9:$D$51,$P9,$J$9:$J$51)</f>
        <v>421.5911025554153</v>
      </c>
      <c r="R9" s="366">
        <f aca="true" t="shared" si="5" ref="R9:R18">SUMIF($D$9:$D$51,$P9,$K$9:$K$51)</f>
        <v>821267899.6000001</v>
      </c>
      <c r="S9" s="378">
        <f aca="true" t="shared" si="6" ref="S9:S18">SUMIF($D$9:$D$51,$P9,$L$9:$L$51)</f>
        <v>0</v>
      </c>
      <c r="T9" s="354">
        <f>S9/R9</f>
        <v>0</v>
      </c>
      <c r="U9" s="388">
        <f aca="true" t="shared" si="7" ref="U9:U18">SUMIF($D$9:$D$51,$P9,$M$9:$M$51)</f>
        <v>0</v>
      </c>
      <c r="V9" s="388">
        <f aca="true" t="shared" si="8" ref="V9:V18">SUMIF($D$9:$D$51,$P9,$N$9:$N$51)</f>
        <v>0</v>
      </c>
    </row>
    <row r="10" spans="2:22" ht="45">
      <c r="B10" s="81" t="s">
        <v>220</v>
      </c>
      <c r="C10" s="82" t="s">
        <v>22</v>
      </c>
      <c r="D10" s="83" t="s">
        <v>218</v>
      </c>
      <c r="E10" s="84" t="s">
        <v>23</v>
      </c>
      <c r="F10" s="182" t="s">
        <v>24</v>
      </c>
      <c r="G10" s="182" t="s">
        <v>24</v>
      </c>
      <c r="H10" s="182" t="s">
        <v>24</v>
      </c>
      <c r="I10" s="318">
        <v>229.45</v>
      </c>
      <c r="J10" s="295">
        <v>26320</v>
      </c>
      <c r="K10" s="184">
        <f t="shared" si="0"/>
        <v>6039124</v>
      </c>
      <c r="L10" s="185" t="str">
        <f t="shared" si="1"/>
        <v>-</v>
      </c>
      <c r="M10" s="186" t="str">
        <f t="shared" si="2"/>
        <v>-</v>
      </c>
      <c r="N10" s="186" t="str">
        <f t="shared" si="3"/>
        <v>-</v>
      </c>
      <c r="P10" s="83" t="s">
        <v>218</v>
      </c>
      <c r="Q10" s="345">
        <f t="shared" si="4"/>
        <v>54.87659368196907</v>
      </c>
      <c r="R10" s="367">
        <f t="shared" si="5"/>
        <v>190191024</v>
      </c>
      <c r="S10" s="379">
        <f t="shared" si="6"/>
        <v>5895397.5</v>
      </c>
      <c r="T10" s="355">
        <f aca="true" t="shared" si="9" ref="T10:T18">S10/R10</f>
        <v>0.030997243592315902</v>
      </c>
      <c r="U10" s="389">
        <f t="shared" si="7"/>
        <v>6946474.451752953</v>
      </c>
      <c r="V10" s="389">
        <f t="shared" si="8"/>
        <v>6510922.451231235</v>
      </c>
    </row>
    <row r="11" spans="2:22" ht="90">
      <c r="B11" s="68" t="s">
        <v>98</v>
      </c>
      <c r="C11" s="69" t="s">
        <v>161</v>
      </c>
      <c r="D11" s="70" t="s">
        <v>99</v>
      </c>
      <c r="E11" s="71" t="s">
        <v>100</v>
      </c>
      <c r="F11" s="218">
        <v>0</v>
      </c>
      <c r="G11" s="218">
        <v>0.1</v>
      </c>
      <c r="H11" s="218">
        <v>0.05</v>
      </c>
      <c r="I11" s="319">
        <v>1119.86</v>
      </c>
      <c r="J11" s="305">
        <v>20000</v>
      </c>
      <c r="K11" s="220">
        <f t="shared" si="0"/>
        <v>22397199.999999996</v>
      </c>
      <c r="L11" s="221">
        <f t="shared" si="1"/>
        <v>1119859.9999999998</v>
      </c>
      <c r="M11" s="222">
        <f t="shared" si="2"/>
        <v>1154739.083178391</v>
      </c>
      <c r="N11" s="222">
        <f t="shared" si="3"/>
        <v>1142953.5640009053</v>
      </c>
      <c r="P11" s="58" t="s">
        <v>195</v>
      </c>
      <c r="Q11" s="346">
        <f t="shared" si="4"/>
        <v>140.88678383128294</v>
      </c>
      <c r="R11" s="368">
        <f t="shared" si="5"/>
        <v>400822900</v>
      </c>
      <c r="S11" s="380">
        <f t="shared" si="6"/>
        <v>30717694.3</v>
      </c>
      <c r="T11" s="356">
        <f t="shared" si="9"/>
        <v>0.07663657515576082</v>
      </c>
      <c r="U11" s="390">
        <f t="shared" si="7"/>
        <v>33722505.297713935</v>
      </c>
      <c r="V11" s="390">
        <f t="shared" si="8"/>
        <v>32655190.736930706</v>
      </c>
    </row>
    <row r="12" spans="2:22" ht="30">
      <c r="B12" s="74" t="s">
        <v>101</v>
      </c>
      <c r="C12" s="75" t="s">
        <v>102</v>
      </c>
      <c r="D12" s="76" t="s">
        <v>103</v>
      </c>
      <c r="E12" s="77" t="s">
        <v>219</v>
      </c>
      <c r="F12" s="214">
        <v>0.4</v>
      </c>
      <c r="G12" s="214">
        <v>0.9</v>
      </c>
      <c r="H12" s="214">
        <v>0.65</v>
      </c>
      <c r="I12" s="320">
        <v>422.57</v>
      </c>
      <c r="J12" s="297">
        <v>12000</v>
      </c>
      <c r="K12" s="215">
        <f t="shared" si="0"/>
        <v>5070840</v>
      </c>
      <c r="L12" s="216">
        <f t="shared" si="1"/>
        <v>3296046</v>
      </c>
      <c r="M12" s="217">
        <f t="shared" si="2"/>
        <v>5923607.536823444</v>
      </c>
      <c r="N12" s="217">
        <f t="shared" si="3"/>
        <v>4801753.768492624</v>
      </c>
      <c r="P12" s="52" t="s">
        <v>308</v>
      </c>
      <c r="Q12" s="347">
        <f t="shared" si="4"/>
        <v>687.14</v>
      </c>
      <c r="R12" s="369">
        <f t="shared" si="5"/>
        <v>10307100</v>
      </c>
      <c r="S12" s="381">
        <f t="shared" si="6"/>
        <v>0</v>
      </c>
      <c r="T12" s="357">
        <f t="shared" si="9"/>
        <v>0</v>
      </c>
      <c r="U12" s="391">
        <f t="shared" si="7"/>
        <v>0</v>
      </c>
      <c r="V12" s="391">
        <f t="shared" si="8"/>
        <v>0</v>
      </c>
    </row>
    <row r="13" spans="2:22" ht="45">
      <c r="B13" s="87" t="s">
        <v>104</v>
      </c>
      <c r="C13" s="88" t="s">
        <v>162</v>
      </c>
      <c r="D13" s="89" t="s">
        <v>105</v>
      </c>
      <c r="E13" s="90" t="s">
        <v>23</v>
      </c>
      <c r="F13" s="197" t="s">
        <v>24</v>
      </c>
      <c r="G13" s="197" t="s">
        <v>24</v>
      </c>
      <c r="H13" s="197" t="s">
        <v>24</v>
      </c>
      <c r="I13" s="321">
        <v>115.42</v>
      </c>
      <c r="J13" s="311">
        <v>9567000</v>
      </c>
      <c r="K13" s="198">
        <f t="shared" si="0"/>
        <v>1104223140</v>
      </c>
      <c r="L13" s="199" t="str">
        <f t="shared" si="1"/>
        <v>-</v>
      </c>
      <c r="M13" s="200" t="str">
        <f t="shared" si="2"/>
        <v>-</v>
      </c>
      <c r="N13" s="200" t="str">
        <f t="shared" si="3"/>
        <v>-</v>
      </c>
      <c r="P13" s="89" t="s">
        <v>105</v>
      </c>
      <c r="Q13" s="348">
        <f t="shared" si="4"/>
        <v>285.91171059886057</v>
      </c>
      <c r="R13" s="370">
        <f t="shared" si="5"/>
        <v>4356036458</v>
      </c>
      <c r="S13" s="382">
        <f t="shared" si="6"/>
        <v>0</v>
      </c>
      <c r="T13" s="358">
        <f t="shared" si="9"/>
        <v>0</v>
      </c>
      <c r="U13" s="392">
        <f t="shared" si="7"/>
        <v>0</v>
      </c>
      <c r="V13" s="392">
        <f t="shared" si="8"/>
        <v>0</v>
      </c>
    </row>
    <row r="14" spans="2:22" ht="30">
      <c r="B14" s="62" t="s">
        <v>106</v>
      </c>
      <c r="C14" s="63" t="s">
        <v>113</v>
      </c>
      <c r="D14" s="64" t="s">
        <v>114</v>
      </c>
      <c r="E14" s="65" t="s">
        <v>100</v>
      </c>
      <c r="F14" s="201">
        <v>0</v>
      </c>
      <c r="G14" s="201">
        <v>0.1</v>
      </c>
      <c r="H14" s="201">
        <v>0.05</v>
      </c>
      <c r="I14" s="322">
        <v>1789.88</v>
      </c>
      <c r="J14" s="303">
        <v>68640</v>
      </c>
      <c r="K14" s="202">
        <f t="shared" si="0"/>
        <v>122857363.2</v>
      </c>
      <c r="L14" s="203">
        <f t="shared" si="1"/>
        <v>6142868.16</v>
      </c>
      <c r="M14" s="204">
        <f t="shared" si="2"/>
        <v>6334193.512728493</v>
      </c>
      <c r="N14" s="204">
        <f t="shared" si="3"/>
        <v>6269545.350900724</v>
      </c>
      <c r="P14" s="67" t="s">
        <v>154</v>
      </c>
      <c r="Q14" s="349">
        <f t="shared" si="4"/>
        <v>1939.862492802472</v>
      </c>
      <c r="R14" s="371">
        <f t="shared" si="5"/>
        <v>138127908.8</v>
      </c>
      <c r="S14" s="383">
        <f t="shared" si="6"/>
        <v>6142868.16</v>
      </c>
      <c r="T14" s="359">
        <f t="shared" si="9"/>
        <v>0.04447231709628257</v>
      </c>
      <c r="U14" s="393">
        <f t="shared" si="7"/>
        <v>6334193.512728493</v>
      </c>
      <c r="V14" s="393">
        <f t="shared" si="8"/>
        <v>6269545.350900724</v>
      </c>
    </row>
    <row r="15" spans="2:22" ht="30">
      <c r="B15" s="68" t="s">
        <v>115</v>
      </c>
      <c r="C15" s="69" t="s">
        <v>113</v>
      </c>
      <c r="D15" s="70" t="s">
        <v>99</v>
      </c>
      <c r="E15" s="71" t="s">
        <v>100</v>
      </c>
      <c r="F15" s="218">
        <v>0</v>
      </c>
      <c r="G15" s="218">
        <v>0.1</v>
      </c>
      <c r="H15" s="218">
        <v>0.05</v>
      </c>
      <c r="I15" s="319">
        <v>697.84</v>
      </c>
      <c r="J15" s="305">
        <v>270000</v>
      </c>
      <c r="K15" s="220">
        <f t="shared" si="0"/>
        <v>188416800</v>
      </c>
      <c r="L15" s="221">
        <f t="shared" si="1"/>
        <v>9420840</v>
      </c>
      <c r="M15" s="222">
        <f t="shared" si="2"/>
        <v>9714260.840078505</v>
      </c>
      <c r="N15" s="222">
        <f t="shared" si="3"/>
        <v>9615114.973195123</v>
      </c>
      <c r="P15" s="101" t="s">
        <v>237</v>
      </c>
      <c r="Q15" s="350">
        <f t="shared" si="4"/>
        <v>993.7286074619022</v>
      </c>
      <c r="R15" s="372">
        <f t="shared" si="5"/>
        <v>756426216</v>
      </c>
      <c r="S15" s="384">
        <f t="shared" si="6"/>
        <v>710888934</v>
      </c>
      <c r="T15" s="360">
        <f t="shared" si="9"/>
        <v>0.9397994397380854</v>
      </c>
      <c r="U15" s="394">
        <f t="shared" si="7"/>
        <v>3035713403.0727434</v>
      </c>
      <c r="V15" s="394">
        <f t="shared" si="8"/>
        <v>1673799432.0488098</v>
      </c>
    </row>
    <row r="16" spans="2:22" ht="30">
      <c r="B16" s="99" t="s">
        <v>252</v>
      </c>
      <c r="C16" s="100" t="s">
        <v>236</v>
      </c>
      <c r="D16" s="101" t="s">
        <v>237</v>
      </c>
      <c r="E16" s="102" t="s">
        <v>238</v>
      </c>
      <c r="F16" s="205">
        <v>0.9</v>
      </c>
      <c r="G16" s="205">
        <v>1</v>
      </c>
      <c r="H16" s="205">
        <v>0.95</v>
      </c>
      <c r="I16" s="323">
        <v>992.01</v>
      </c>
      <c r="J16" s="309">
        <v>740000</v>
      </c>
      <c r="K16" s="207">
        <f t="shared" si="0"/>
        <v>734087400</v>
      </c>
      <c r="L16" s="208">
        <f t="shared" si="1"/>
        <v>697383030</v>
      </c>
      <c r="M16" s="209">
        <f t="shared" si="2"/>
        <v>3011829211.662435</v>
      </c>
      <c r="N16" s="209">
        <f t="shared" si="3"/>
        <v>1654338367.5545614</v>
      </c>
      <c r="P16" s="172" t="s">
        <v>317</v>
      </c>
      <c r="Q16" s="351">
        <f t="shared" si="4"/>
        <v>28.44</v>
      </c>
      <c r="R16" s="373">
        <f t="shared" si="5"/>
        <v>3981600</v>
      </c>
      <c r="S16" s="385">
        <f t="shared" si="6"/>
        <v>0</v>
      </c>
      <c r="T16" s="361">
        <f t="shared" si="9"/>
        <v>0</v>
      </c>
      <c r="U16" s="395">
        <f t="shared" si="7"/>
        <v>0</v>
      </c>
      <c r="V16" s="395">
        <f t="shared" si="8"/>
        <v>0</v>
      </c>
    </row>
    <row r="17" spans="2:22" ht="15">
      <c r="B17" s="56" t="s">
        <v>239</v>
      </c>
      <c r="C17" s="57" t="s">
        <v>240</v>
      </c>
      <c r="D17" s="58" t="s">
        <v>241</v>
      </c>
      <c r="E17" s="59" t="s">
        <v>242</v>
      </c>
      <c r="F17" s="187">
        <v>0.1</v>
      </c>
      <c r="G17" s="187">
        <v>0.4</v>
      </c>
      <c r="H17" s="187">
        <v>0.25</v>
      </c>
      <c r="I17" s="324">
        <v>112.68</v>
      </c>
      <c r="J17" s="307">
        <v>315000</v>
      </c>
      <c r="K17" s="189">
        <f t="shared" si="0"/>
        <v>35494200</v>
      </c>
      <c r="L17" s="190">
        <f t="shared" si="1"/>
        <v>8873550</v>
      </c>
      <c r="M17" s="191">
        <f t="shared" si="2"/>
        <v>10510514.294773748</v>
      </c>
      <c r="N17" s="191">
        <f t="shared" si="3"/>
        <v>9922845.282982433</v>
      </c>
      <c r="P17" s="76" t="s">
        <v>103</v>
      </c>
      <c r="Q17" s="352">
        <f t="shared" si="4"/>
        <v>466.23</v>
      </c>
      <c r="R17" s="374">
        <f t="shared" si="5"/>
        <v>6060990</v>
      </c>
      <c r="S17" s="386">
        <f t="shared" si="6"/>
        <v>3296046</v>
      </c>
      <c r="T17" s="362">
        <f t="shared" si="9"/>
        <v>0.5438131394376167</v>
      </c>
      <c r="U17" s="396">
        <f t="shared" si="7"/>
        <v>5923607.536823444</v>
      </c>
      <c r="V17" s="396">
        <f t="shared" si="8"/>
        <v>4801753.768492624</v>
      </c>
    </row>
    <row r="18" spans="2:22" ht="30">
      <c r="B18" s="99" t="s">
        <v>243</v>
      </c>
      <c r="C18" s="100" t="s">
        <v>287</v>
      </c>
      <c r="D18" s="101" t="s">
        <v>237</v>
      </c>
      <c r="E18" s="102" t="s">
        <v>242</v>
      </c>
      <c r="F18" s="205">
        <v>0.1</v>
      </c>
      <c r="G18" s="205">
        <v>0.4</v>
      </c>
      <c r="H18" s="205">
        <v>0.25</v>
      </c>
      <c r="I18" s="323">
        <v>2113.18</v>
      </c>
      <c r="J18" s="309">
        <v>1200</v>
      </c>
      <c r="K18" s="207">
        <f t="shared" si="0"/>
        <v>2535816</v>
      </c>
      <c r="L18" s="208">
        <f t="shared" si="1"/>
        <v>633954</v>
      </c>
      <c r="M18" s="209">
        <f t="shared" si="2"/>
        <v>750903.8185651737</v>
      </c>
      <c r="N18" s="209">
        <f t="shared" si="3"/>
        <v>708918.917291033</v>
      </c>
      <c r="P18" s="70" t="s">
        <v>99</v>
      </c>
      <c r="Q18" s="353">
        <f t="shared" si="4"/>
        <v>616.8674072345391</v>
      </c>
      <c r="R18" s="375">
        <f t="shared" si="5"/>
        <v>396491526</v>
      </c>
      <c r="S18" s="387">
        <f t="shared" si="6"/>
        <v>31505313.650000002</v>
      </c>
      <c r="T18" s="363">
        <f t="shared" si="9"/>
        <v>0.07946024463080202</v>
      </c>
      <c r="U18" s="397">
        <f t="shared" si="7"/>
        <v>35166896.38269661</v>
      </c>
      <c r="V18" s="397">
        <f t="shared" si="8"/>
        <v>33860556.6989728</v>
      </c>
    </row>
    <row r="19" spans="2:22" ht="30">
      <c r="B19" s="68" t="s">
        <v>288</v>
      </c>
      <c r="C19" s="69" t="s">
        <v>289</v>
      </c>
      <c r="D19" s="70" t="s">
        <v>99</v>
      </c>
      <c r="E19" s="71" t="s">
        <v>219</v>
      </c>
      <c r="F19" s="218">
        <v>0.4</v>
      </c>
      <c r="G19" s="218">
        <v>0.9</v>
      </c>
      <c r="H19" s="218">
        <v>0.65</v>
      </c>
      <c r="I19" s="319">
        <v>627.98</v>
      </c>
      <c r="J19" s="305">
        <v>50</v>
      </c>
      <c r="K19" s="220">
        <f t="shared" si="0"/>
        <v>31399</v>
      </c>
      <c r="L19" s="221">
        <f t="shared" si="1"/>
        <v>20409.350000000002</v>
      </c>
      <c r="M19" s="222">
        <f t="shared" si="2"/>
        <v>36679.39691426259</v>
      </c>
      <c r="N19" s="222">
        <f t="shared" si="3"/>
        <v>29732.799018880476</v>
      </c>
      <c r="P19" s="5"/>
      <c r="Q19" s="5"/>
      <c r="R19" s="376"/>
      <c r="S19" s="226"/>
      <c r="T19" s="364"/>
      <c r="U19" s="398"/>
      <c r="V19" s="398"/>
    </row>
    <row r="20" spans="2:24" ht="30">
      <c r="B20" s="68" t="s">
        <v>290</v>
      </c>
      <c r="C20" s="69" t="s">
        <v>170</v>
      </c>
      <c r="D20" s="70" t="s">
        <v>99</v>
      </c>
      <c r="E20" s="71" t="s">
        <v>242</v>
      </c>
      <c r="F20" s="218">
        <v>0.1</v>
      </c>
      <c r="G20" s="218">
        <v>0.4</v>
      </c>
      <c r="H20" s="218">
        <v>0.25</v>
      </c>
      <c r="I20" s="319">
        <v>187.29</v>
      </c>
      <c r="J20" s="305">
        <v>6400</v>
      </c>
      <c r="K20" s="220">
        <f t="shared" si="0"/>
        <v>1198656</v>
      </c>
      <c r="L20" s="221">
        <f t="shared" si="1"/>
        <v>299664</v>
      </c>
      <c r="M20" s="222">
        <f t="shared" si="2"/>
        <v>354945.0620810251</v>
      </c>
      <c r="N20" s="222">
        <f t="shared" si="3"/>
        <v>335099.20030648925</v>
      </c>
      <c r="P20" s="225" t="s">
        <v>57</v>
      </c>
      <c r="Q20" s="225"/>
      <c r="R20" s="400">
        <f>SUM(R9:R18)</f>
        <v>7079713622.400001</v>
      </c>
      <c r="S20" s="401">
        <f>SUM(S9:S18)</f>
        <v>788446253.61</v>
      </c>
      <c r="T20" s="365">
        <f>IF(R20=0,"-",S20/R20)</f>
        <v>0.11136696986095311</v>
      </c>
      <c r="U20" s="399">
        <f>SUM(U9:U18)</f>
        <v>3123807080.254459</v>
      </c>
      <c r="V20" s="399">
        <f>SUM(V9:V18)</f>
        <v>1757897401.055338</v>
      </c>
      <c r="W20" s="333"/>
      <c r="X20" s="333"/>
    </row>
    <row r="21" spans="2:24" ht="15">
      <c r="B21" s="81" t="s">
        <v>171</v>
      </c>
      <c r="C21" s="106" t="s">
        <v>172</v>
      </c>
      <c r="D21" s="83" t="s">
        <v>218</v>
      </c>
      <c r="E21" s="84" t="s">
        <v>227</v>
      </c>
      <c r="F21" s="182" t="s">
        <v>24</v>
      </c>
      <c r="G21" s="182" t="s">
        <v>24</v>
      </c>
      <c r="H21" s="182" t="s">
        <v>24</v>
      </c>
      <c r="I21" s="318">
        <v>131.45</v>
      </c>
      <c r="J21" s="295">
        <v>41000</v>
      </c>
      <c r="K21" s="184">
        <f t="shared" si="0"/>
        <v>5389449.999999999</v>
      </c>
      <c r="L21" s="185" t="str">
        <f t="shared" si="1"/>
        <v>-</v>
      </c>
      <c r="M21" s="186" t="str">
        <f t="shared" si="2"/>
        <v>-</v>
      </c>
      <c r="N21" s="186" t="str">
        <f t="shared" si="3"/>
        <v>-</v>
      </c>
      <c r="P21" s="333"/>
      <c r="Q21" s="333"/>
      <c r="R21" s="333"/>
      <c r="S21" s="333"/>
      <c r="T21" s="333"/>
      <c r="U21" s="333"/>
      <c r="V21" s="333"/>
      <c r="W21" s="333"/>
      <c r="X21" s="333"/>
    </row>
    <row r="22" spans="2:24" ht="15">
      <c r="B22" s="62" t="s">
        <v>228</v>
      </c>
      <c r="C22" s="63" t="s">
        <v>229</v>
      </c>
      <c r="D22" s="64" t="s">
        <v>114</v>
      </c>
      <c r="E22" s="65" t="s">
        <v>230</v>
      </c>
      <c r="F22" s="201" t="s">
        <v>24</v>
      </c>
      <c r="G22" s="201" t="s">
        <v>24</v>
      </c>
      <c r="H22" s="201" t="s">
        <v>24</v>
      </c>
      <c r="I22" s="322">
        <v>877.24</v>
      </c>
      <c r="J22" s="303">
        <v>65</v>
      </c>
      <c r="K22" s="202">
        <f t="shared" si="0"/>
        <v>57020.6</v>
      </c>
      <c r="L22" s="203" t="str">
        <f t="shared" si="1"/>
        <v>-</v>
      </c>
      <c r="M22" s="204" t="str">
        <f t="shared" si="2"/>
        <v>-</v>
      </c>
      <c r="N22" s="204" t="str">
        <f t="shared" si="3"/>
        <v>-</v>
      </c>
      <c r="P22" s="334"/>
      <c r="Q22" s="334"/>
      <c r="R22" s="334"/>
      <c r="S22" s="334"/>
      <c r="T22" s="334"/>
      <c r="U22" s="334"/>
      <c r="V22" s="334"/>
      <c r="W22" s="333"/>
      <c r="X22" s="333"/>
    </row>
    <row r="23" spans="2:24" ht="30">
      <c r="B23" s="56" t="s">
        <v>53</v>
      </c>
      <c r="C23" s="57" t="s">
        <v>54</v>
      </c>
      <c r="D23" s="58" t="s">
        <v>241</v>
      </c>
      <c r="E23" s="59" t="s">
        <v>100</v>
      </c>
      <c r="F23" s="187">
        <v>0</v>
      </c>
      <c r="G23" s="187">
        <v>0.1</v>
      </c>
      <c r="H23" s="187">
        <v>0.05</v>
      </c>
      <c r="I23" s="324">
        <v>610.2</v>
      </c>
      <c r="J23" s="307">
        <v>420000</v>
      </c>
      <c r="K23" s="189">
        <f t="shared" si="0"/>
        <v>256284000.00000003</v>
      </c>
      <c r="L23" s="190">
        <f t="shared" si="1"/>
        <v>12814200.000000002</v>
      </c>
      <c r="M23" s="191">
        <f t="shared" si="2"/>
        <v>13213310.199189669</v>
      </c>
      <c r="N23" s="191">
        <f t="shared" si="3"/>
        <v>13078452.270659195</v>
      </c>
      <c r="P23" s="224"/>
      <c r="Q23" s="224"/>
      <c r="R23" s="224"/>
      <c r="S23" s="224"/>
      <c r="T23" s="224"/>
      <c r="U23" s="224"/>
      <c r="V23" s="224"/>
      <c r="W23" s="333"/>
      <c r="X23" s="333"/>
    </row>
    <row r="24" spans="2:24" ht="45">
      <c r="B24" s="56" t="s">
        <v>55</v>
      </c>
      <c r="C24" s="56" t="s">
        <v>2</v>
      </c>
      <c r="D24" s="58" t="s">
        <v>241</v>
      </c>
      <c r="E24" s="59" t="s">
        <v>242</v>
      </c>
      <c r="F24" s="187">
        <v>0.1</v>
      </c>
      <c r="G24" s="187">
        <v>0.4</v>
      </c>
      <c r="H24" s="187">
        <v>0.25</v>
      </c>
      <c r="I24" s="324">
        <v>159.04</v>
      </c>
      <c r="J24" s="307">
        <v>65000</v>
      </c>
      <c r="K24" s="189">
        <f t="shared" si="0"/>
        <v>10337600</v>
      </c>
      <c r="L24" s="190">
        <f t="shared" si="1"/>
        <v>2584400</v>
      </c>
      <c r="M24" s="191">
        <f t="shared" si="2"/>
        <v>3061161.8961310047</v>
      </c>
      <c r="N24" s="191">
        <f t="shared" si="3"/>
        <v>2890004.7161891013</v>
      </c>
      <c r="P24" s="224"/>
      <c r="Q24" s="224"/>
      <c r="R24" s="224"/>
      <c r="S24" s="224"/>
      <c r="T24" s="224"/>
      <c r="U24" s="224"/>
      <c r="V24" s="224"/>
      <c r="W24" s="333"/>
      <c r="X24" s="333"/>
    </row>
    <row r="25" spans="2:24" ht="30">
      <c r="B25" s="99" t="s">
        <v>61</v>
      </c>
      <c r="C25" s="99" t="s">
        <v>3</v>
      </c>
      <c r="D25" s="206" t="s">
        <v>25</v>
      </c>
      <c r="E25" s="102" t="s">
        <v>219</v>
      </c>
      <c r="F25" s="205">
        <v>0.4</v>
      </c>
      <c r="G25" s="205">
        <v>0.9</v>
      </c>
      <c r="H25" s="205">
        <v>0.65</v>
      </c>
      <c r="I25" s="323">
        <v>990.15</v>
      </c>
      <c r="J25" s="309">
        <v>20000</v>
      </c>
      <c r="K25" s="207">
        <f t="shared" si="0"/>
        <v>19803000</v>
      </c>
      <c r="L25" s="208">
        <f t="shared" si="1"/>
        <v>12871950</v>
      </c>
      <c r="M25" s="209">
        <f t="shared" si="2"/>
        <v>23133287.591743115</v>
      </c>
      <c r="N25" s="209">
        <f t="shared" si="3"/>
        <v>18752145.57695755</v>
      </c>
      <c r="P25" s="224"/>
      <c r="Q25" s="224"/>
      <c r="R25" s="224"/>
      <c r="S25" s="224"/>
      <c r="T25" s="224"/>
      <c r="U25" s="224"/>
      <c r="V25" s="224"/>
      <c r="W25" s="333"/>
      <c r="X25" s="333"/>
    </row>
    <row r="26" spans="2:24" ht="30">
      <c r="B26" s="81" t="s">
        <v>231</v>
      </c>
      <c r="C26" s="82" t="s">
        <v>205</v>
      </c>
      <c r="D26" s="83" t="s">
        <v>218</v>
      </c>
      <c r="E26" s="84" t="s">
        <v>100</v>
      </c>
      <c r="F26" s="182">
        <v>0</v>
      </c>
      <c r="G26" s="182">
        <v>0.1</v>
      </c>
      <c r="H26" s="182">
        <v>0.05</v>
      </c>
      <c r="I26" s="318">
        <v>90.03</v>
      </c>
      <c r="J26" s="295">
        <v>30000</v>
      </c>
      <c r="K26" s="184">
        <f t="shared" si="0"/>
        <v>2700900</v>
      </c>
      <c r="L26" s="185">
        <f t="shared" si="1"/>
        <v>135045</v>
      </c>
      <c r="M26" s="186">
        <f t="shared" si="2"/>
        <v>139251.10235906797</v>
      </c>
      <c r="N26" s="186">
        <f t="shared" si="3"/>
        <v>137829.87520806378</v>
      </c>
      <c r="P26" s="224"/>
      <c r="Q26" s="224"/>
      <c r="R26" s="224"/>
      <c r="S26" s="224"/>
      <c r="T26" s="224"/>
      <c r="U26" s="335"/>
      <c r="V26" s="224"/>
      <c r="W26" s="333"/>
      <c r="X26" s="333"/>
    </row>
    <row r="27" spans="2:24" ht="15">
      <c r="B27" s="38" t="s">
        <v>206</v>
      </c>
      <c r="C27" s="26" t="s">
        <v>207</v>
      </c>
      <c r="D27" s="6" t="s">
        <v>208</v>
      </c>
      <c r="E27" s="39" t="s">
        <v>209</v>
      </c>
      <c r="F27" s="178">
        <v>0</v>
      </c>
      <c r="G27" s="178">
        <v>0</v>
      </c>
      <c r="H27" s="178">
        <v>0</v>
      </c>
      <c r="I27" s="325">
        <v>366.47</v>
      </c>
      <c r="J27" s="299">
        <v>1171000</v>
      </c>
      <c r="K27" s="179">
        <f t="shared" si="0"/>
        <v>429136370.00000006</v>
      </c>
      <c r="L27" s="180">
        <f t="shared" si="1"/>
        <v>0</v>
      </c>
      <c r="M27" s="181">
        <f t="shared" si="2"/>
        <v>0</v>
      </c>
      <c r="N27" s="181">
        <f t="shared" si="3"/>
        <v>0</v>
      </c>
      <c r="P27" s="224"/>
      <c r="Q27" s="224"/>
      <c r="R27" s="224"/>
      <c r="S27" s="224"/>
      <c r="T27" s="224"/>
      <c r="U27" s="224"/>
      <c r="V27" s="224"/>
      <c r="W27" s="333"/>
      <c r="X27" s="333"/>
    </row>
    <row r="28" spans="2:24" ht="45">
      <c r="B28" s="81" t="s">
        <v>210</v>
      </c>
      <c r="C28" s="81" t="s">
        <v>89</v>
      </c>
      <c r="D28" s="183" t="s">
        <v>90</v>
      </c>
      <c r="E28" s="84" t="s">
        <v>219</v>
      </c>
      <c r="F28" s="182">
        <v>0.4</v>
      </c>
      <c r="G28" s="182">
        <v>0.9</v>
      </c>
      <c r="H28" s="182">
        <v>0.65</v>
      </c>
      <c r="I28" s="318">
        <v>135.05</v>
      </c>
      <c r="J28" s="295">
        <v>6600</v>
      </c>
      <c r="K28" s="184">
        <f t="shared" si="0"/>
        <v>891330.0000000001</v>
      </c>
      <c r="L28" s="185">
        <f t="shared" si="1"/>
        <v>579364.5000000001</v>
      </c>
      <c r="M28" s="186">
        <f t="shared" si="2"/>
        <v>1041225.7349466442</v>
      </c>
      <c r="N28" s="186">
        <f t="shared" si="3"/>
        <v>844031.2032070684</v>
      </c>
      <c r="P28" s="224"/>
      <c r="Q28" s="224"/>
      <c r="R28" s="224"/>
      <c r="S28" s="224"/>
      <c r="T28" s="224"/>
      <c r="U28" s="224"/>
      <c r="V28" s="224"/>
      <c r="W28" s="333"/>
      <c r="X28" s="333"/>
    </row>
    <row r="29" spans="2:24" ht="135">
      <c r="B29" s="38" t="s">
        <v>91</v>
      </c>
      <c r="C29" s="26" t="s">
        <v>180</v>
      </c>
      <c r="D29" s="6" t="s">
        <v>208</v>
      </c>
      <c r="E29" s="39" t="s">
        <v>209</v>
      </c>
      <c r="F29" s="178">
        <v>0</v>
      </c>
      <c r="G29" s="178">
        <v>0</v>
      </c>
      <c r="H29" s="178">
        <v>0</v>
      </c>
      <c r="I29" s="325">
        <v>460.61</v>
      </c>
      <c r="J29" s="299">
        <v>185000</v>
      </c>
      <c r="K29" s="179">
        <f t="shared" si="0"/>
        <v>85212850</v>
      </c>
      <c r="L29" s="180">
        <f t="shared" si="1"/>
        <v>0</v>
      </c>
      <c r="M29" s="181">
        <f t="shared" si="2"/>
        <v>0</v>
      </c>
      <c r="N29" s="181">
        <f t="shared" si="3"/>
        <v>0</v>
      </c>
      <c r="P29" s="224"/>
      <c r="Q29" s="224"/>
      <c r="R29" s="224"/>
      <c r="S29" s="224"/>
      <c r="T29" s="332"/>
      <c r="U29" s="332"/>
      <c r="V29" s="224"/>
      <c r="W29" s="333"/>
      <c r="X29" s="333"/>
    </row>
    <row r="30" spans="2:24" ht="15">
      <c r="B30" s="74" t="s">
        <v>181</v>
      </c>
      <c r="C30" s="105" t="s">
        <v>172</v>
      </c>
      <c r="D30" s="76" t="s">
        <v>103</v>
      </c>
      <c r="E30" s="77" t="s">
        <v>227</v>
      </c>
      <c r="F30" s="214" t="s">
        <v>24</v>
      </c>
      <c r="G30" s="214" t="s">
        <v>24</v>
      </c>
      <c r="H30" s="214" t="s">
        <v>24</v>
      </c>
      <c r="I30" s="320">
        <v>990.15</v>
      </c>
      <c r="J30" s="297">
        <v>1000</v>
      </c>
      <c r="K30" s="215">
        <f t="shared" si="0"/>
        <v>990150</v>
      </c>
      <c r="L30" s="216" t="str">
        <f t="shared" si="1"/>
        <v>-</v>
      </c>
      <c r="M30" s="217" t="str">
        <f t="shared" si="2"/>
        <v>-</v>
      </c>
      <c r="N30" s="217" t="str">
        <f t="shared" si="3"/>
        <v>-</v>
      </c>
      <c r="P30" s="224"/>
      <c r="Q30" s="224"/>
      <c r="R30" s="224"/>
      <c r="S30" s="224"/>
      <c r="T30" s="224"/>
      <c r="U30" s="335"/>
      <c r="V30" s="335"/>
      <c r="W30" s="333"/>
      <c r="X30" s="333"/>
    </row>
    <row r="31" spans="2:24" ht="30">
      <c r="B31" s="38" t="s">
        <v>182</v>
      </c>
      <c r="C31" s="26" t="s">
        <v>157</v>
      </c>
      <c r="D31" s="6" t="s">
        <v>208</v>
      </c>
      <c r="E31" s="39" t="s">
        <v>209</v>
      </c>
      <c r="F31" s="178">
        <v>0</v>
      </c>
      <c r="G31" s="178">
        <v>0</v>
      </c>
      <c r="H31" s="178">
        <v>0</v>
      </c>
      <c r="I31" s="325">
        <v>176.98</v>
      </c>
      <c r="J31" s="299">
        <v>20</v>
      </c>
      <c r="K31" s="179">
        <f t="shared" si="0"/>
        <v>3539.6</v>
      </c>
      <c r="L31" s="180">
        <f t="shared" si="1"/>
        <v>0</v>
      </c>
      <c r="M31" s="181">
        <f t="shared" si="2"/>
        <v>0</v>
      </c>
      <c r="N31" s="181">
        <f t="shared" si="3"/>
        <v>0</v>
      </c>
      <c r="P31" s="224"/>
      <c r="Q31" s="224"/>
      <c r="R31" s="224"/>
      <c r="S31" s="224"/>
      <c r="T31" s="224"/>
      <c r="U31" s="224"/>
      <c r="V31" s="224"/>
      <c r="W31" s="333"/>
      <c r="X31" s="333"/>
    </row>
    <row r="32" spans="2:24" ht="15">
      <c r="B32" s="56" t="s">
        <v>344</v>
      </c>
      <c r="C32" s="56" t="s">
        <v>184</v>
      </c>
      <c r="D32" s="188" t="s">
        <v>241</v>
      </c>
      <c r="E32" s="59" t="s">
        <v>100</v>
      </c>
      <c r="F32" s="187">
        <v>0</v>
      </c>
      <c r="G32" s="187">
        <v>0.1</v>
      </c>
      <c r="H32" s="187">
        <v>0.05</v>
      </c>
      <c r="I32" s="324">
        <v>44.91</v>
      </c>
      <c r="J32" s="307">
        <v>2024600</v>
      </c>
      <c r="K32" s="189">
        <f t="shared" si="0"/>
        <v>90924786</v>
      </c>
      <c r="L32" s="190">
        <f t="shared" si="1"/>
        <v>4546239.3</v>
      </c>
      <c r="M32" s="191">
        <f t="shared" si="2"/>
        <v>4687836.159155225</v>
      </c>
      <c r="N32" s="191">
        <f t="shared" si="3"/>
        <v>4639991.079899257</v>
      </c>
      <c r="P32" s="224"/>
      <c r="Q32" s="224"/>
      <c r="R32" s="224"/>
      <c r="S32" s="224"/>
      <c r="T32" s="224"/>
      <c r="U32" s="224"/>
      <c r="V32" s="224"/>
      <c r="W32" s="333"/>
      <c r="X32" s="333"/>
    </row>
    <row r="33" spans="2:14" ht="15">
      <c r="B33" s="56" t="s">
        <v>211</v>
      </c>
      <c r="C33" s="112" t="s">
        <v>172</v>
      </c>
      <c r="D33" s="58" t="s">
        <v>241</v>
      </c>
      <c r="E33" s="59" t="s">
        <v>227</v>
      </c>
      <c r="F33" s="187" t="s">
        <v>24</v>
      </c>
      <c r="G33" s="187" t="s">
        <v>24</v>
      </c>
      <c r="H33" s="187" t="s">
        <v>24</v>
      </c>
      <c r="I33" s="324">
        <v>925.47</v>
      </c>
      <c r="J33" s="307">
        <v>200</v>
      </c>
      <c r="K33" s="189">
        <f t="shared" si="0"/>
        <v>185094</v>
      </c>
      <c r="L33" s="190" t="str">
        <f t="shared" si="1"/>
        <v>-</v>
      </c>
      <c r="M33" s="191" t="str">
        <f t="shared" si="2"/>
        <v>-</v>
      </c>
      <c r="N33" s="191" t="str">
        <f t="shared" si="3"/>
        <v>-</v>
      </c>
    </row>
    <row r="34" spans="2:14" ht="30">
      <c r="B34" s="68" t="s">
        <v>212</v>
      </c>
      <c r="C34" s="68" t="s">
        <v>189</v>
      </c>
      <c r="D34" s="219" t="s">
        <v>173</v>
      </c>
      <c r="E34" s="71" t="s">
        <v>242</v>
      </c>
      <c r="F34" s="218">
        <v>0.1</v>
      </c>
      <c r="G34" s="218">
        <v>0.4</v>
      </c>
      <c r="H34" s="218">
        <v>0.25</v>
      </c>
      <c r="I34" s="319">
        <v>683.16</v>
      </c>
      <c r="J34" s="305">
        <v>100000</v>
      </c>
      <c r="K34" s="220">
        <f t="shared" si="0"/>
        <v>68316000</v>
      </c>
      <c r="L34" s="221">
        <f t="shared" si="1"/>
        <v>17079000</v>
      </c>
      <c r="M34" s="222">
        <f t="shared" si="2"/>
        <v>20229679.625453267</v>
      </c>
      <c r="N34" s="222">
        <f t="shared" si="3"/>
        <v>19098587.89188735</v>
      </c>
    </row>
    <row r="35" spans="2:14" ht="45">
      <c r="B35" s="68" t="s">
        <v>213</v>
      </c>
      <c r="C35" s="69" t="s">
        <v>214</v>
      </c>
      <c r="D35" s="70" t="s">
        <v>99</v>
      </c>
      <c r="E35" s="71" t="s">
        <v>215</v>
      </c>
      <c r="F35" s="218" t="s">
        <v>24</v>
      </c>
      <c r="G35" s="218" t="s">
        <v>24</v>
      </c>
      <c r="H35" s="218" t="s">
        <v>24</v>
      </c>
      <c r="I35" s="319">
        <v>1031.09</v>
      </c>
      <c r="J35" s="305">
        <v>38500</v>
      </c>
      <c r="K35" s="220">
        <f t="shared" si="0"/>
        <v>39696965</v>
      </c>
      <c r="L35" s="221" t="str">
        <f t="shared" si="1"/>
        <v>-</v>
      </c>
      <c r="M35" s="222" t="str">
        <f t="shared" si="2"/>
        <v>-</v>
      </c>
      <c r="N35" s="222" t="str">
        <f t="shared" si="3"/>
        <v>-</v>
      </c>
    </row>
    <row r="36" spans="2:14" ht="30">
      <c r="B36" s="81" t="s">
        <v>216</v>
      </c>
      <c r="C36" s="82" t="s">
        <v>165</v>
      </c>
      <c r="D36" s="83" t="s">
        <v>218</v>
      </c>
      <c r="E36" s="84" t="s">
        <v>100</v>
      </c>
      <c r="F36" s="182">
        <v>0</v>
      </c>
      <c r="G36" s="182">
        <v>0.1</v>
      </c>
      <c r="H36" s="182">
        <v>0.05</v>
      </c>
      <c r="I36" s="318">
        <v>183.93</v>
      </c>
      <c r="J36" s="295">
        <v>500000</v>
      </c>
      <c r="K36" s="184">
        <f t="shared" si="0"/>
        <v>91965000</v>
      </c>
      <c r="L36" s="185">
        <f t="shared" si="1"/>
        <v>4598250</v>
      </c>
      <c r="M36" s="186">
        <f t="shared" si="2"/>
        <v>4741466.780869964</v>
      </c>
      <c r="N36" s="186">
        <f t="shared" si="3"/>
        <v>4693074.335780512</v>
      </c>
    </row>
    <row r="37" spans="2:14" ht="15">
      <c r="B37" s="81" t="s">
        <v>166</v>
      </c>
      <c r="C37" s="82" t="s">
        <v>167</v>
      </c>
      <c r="D37" s="83" t="s">
        <v>218</v>
      </c>
      <c r="E37" s="84" t="s">
        <v>100</v>
      </c>
      <c r="F37" s="182">
        <v>0</v>
      </c>
      <c r="G37" s="182">
        <v>0.1</v>
      </c>
      <c r="H37" s="182">
        <v>0.05</v>
      </c>
      <c r="I37" s="318">
        <v>166.2</v>
      </c>
      <c r="J37" s="295">
        <v>3575</v>
      </c>
      <c r="K37" s="184">
        <f t="shared" si="0"/>
        <v>594165</v>
      </c>
      <c r="L37" s="185">
        <f t="shared" si="1"/>
        <v>29708.25</v>
      </c>
      <c r="M37" s="186">
        <f t="shared" si="2"/>
        <v>30633.541128207486</v>
      </c>
      <c r="N37" s="186">
        <f t="shared" si="3"/>
        <v>30320.888519752378</v>
      </c>
    </row>
    <row r="38" spans="2:14" ht="30">
      <c r="B38" s="62" t="s">
        <v>168</v>
      </c>
      <c r="C38" s="63" t="s">
        <v>169</v>
      </c>
      <c r="D38" s="64" t="s">
        <v>114</v>
      </c>
      <c r="E38" s="65" t="s">
        <v>209</v>
      </c>
      <c r="F38" s="201">
        <v>0</v>
      </c>
      <c r="G38" s="201">
        <v>0</v>
      </c>
      <c r="H38" s="201">
        <v>0</v>
      </c>
      <c r="I38" s="322">
        <v>6085.41</v>
      </c>
      <c r="J38" s="303">
        <v>2500</v>
      </c>
      <c r="K38" s="202">
        <f t="shared" si="0"/>
        <v>15213525</v>
      </c>
      <c r="L38" s="203">
        <f t="shared" si="1"/>
        <v>0</v>
      </c>
      <c r="M38" s="204">
        <f t="shared" si="2"/>
        <v>0</v>
      </c>
      <c r="N38" s="204">
        <f t="shared" si="3"/>
        <v>0</v>
      </c>
    </row>
    <row r="39" spans="2:14" ht="30">
      <c r="B39" s="81" t="s">
        <v>304</v>
      </c>
      <c r="C39" s="82" t="s">
        <v>305</v>
      </c>
      <c r="D39" s="83" t="s">
        <v>218</v>
      </c>
      <c r="E39" s="84" t="s">
        <v>23</v>
      </c>
      <c r="F39" s="182" t="s">
        <v>24</v>
      </c>
      <c r="G39" s="182" t="s">
        <v>24</v>
      </c>
      <c r="H39" s="182" t="s">
        <v>24</v>
      </c>
      <c r="I39" s="318">
        <v>49.5</v>
      </c>
      <c r="J39" s="295">
        <v>60000</v>
      </c>
      <c r="K39" s="184">
        <f t="shared" si="0"/>
        <v>2970000</v>
      </c>
      <c r="L39" s="185" t="str">
        <f t="shared" si="1"/>
        <v>-</v>
      </c>
      <c r="M39" s="186" t="str">
        <f t="shared" si="2"/>
        <v>-</v>
      </c>
      <c r="N39" s="186" t="str">
        <f t="shared" si="3"/>
        <v>-</v>
      </c>
    </row>
    <row r="40" spans="2:14" ht="45">
      <c r="B40" s="81" t="s">
        <v>306</v>
      </c>
      <c r="C40" s="82" t="s">
        <v>22</v>
      </c>
      <c r="D40" s="83" t="s">
        <v>218</v>
      </c>
      <c r="E40" s="84" t="s">
        <v>23</v>
      </c>
      <c r="F40" s="182" t="s">
        <v>24</v>
      </c>
      <c r="G40" s="182" t="s">
        <v>24</v>
      </c>
      <c r="H40" s="182" t="s">
        <v>24</v>
      </c>
      <c r="I40" s="318">
        <v>28.22</v>
      </c>
      <c r="J40" s="295">
        <v>2792000</v>
      </c>
      <c r="K40" s="184">
        <f t="shared" si="0"/>
        <v>78790240</v>
      </c>
      <c r="L40" s="185" t="str">
        <f t="shared" si="1"/>
        <v>-</v>
      </c>
      <c r="M40" s="186" t="str">
        <f t="shared" si="2"/>
        <v>-</v>
      </c>
      <c r="N40" s="186" t="str">
        <f t="shared" si="3"/>
        <v>-</v>
      </c>
    </row>
    <row r="41" spans="2:14" ht="15">
      <c r="B41" s="50" t="s">
        <v>307</v>
      </c>
      <c r="C41" s="109" t="s">
        <v>172</v>
      </c>
      <c r="D41" s="52" t="s">
        <v>308</v>
      </c>
      <c r="E41" s="53" t="s">
        <v>227</v>
      </c>
      <c r="F41" s="192" t="s">
        <v>24</v>
      </c>
      <c r="G41" s="192" t="s">
        <v>24</v>
      </c>
      <c r="H41" s="192" t="s">
        <v>24</v>
      </c>
      <c r="I41" s="326">
        <v>687.14</v>
      </c>
      <c r="J41" s="301">
        <v>15000</v>
      </c>
      <c r="K41" s="194">
        <f t="shared" si="0"/>
        <v>10307100</v>
      </c>
      <c r="L41" s="195" t="str">
        <f t="shared" si="1"/>
        <v>-</v>
      </c>
      <c r="M41" s="196" t="str">
        <f t="shared" si="2"/>
        <v>-</v>
      </c>
      <c r="N41" s="196" t="str">
        <f t="shared" si="3"/>
        <v>-</v>
      </c>
    </row>
    <row r="42" spans="2:14" ht="30">
      <c r="B42" s="38" t="s">
        <v>309</v>
      </c>
      <c r="C42" s="26" t="s">
        <v>158</v>
      </c>
      <c r="D42" s="6" t="s">
        <v>208</v>
      </c>
      <c r="E42" s="44" t="s">
        <v>209</v>
      </c>
      <c r="F42" s="178">
        <v>0</v>
      </c>
      <c r="G42" s="178">
        <v>0</v>
      </c>
      <c r="H42" s="178">
        <v>0</v>
      </c>
      <c r="I42" s="325">
        <v>577.82</v>
      </c>
      <c r="J42" s="299">
        <v>287000</v>
      </c>
      <c r="K42" s="179">
        <f t="shared" si="0"/>
        <v>165834340</v>
      </c>
      <c r="L42" s="180">
        <f t="shared" si="1"/>
        <v>0</v>
      </c>
      <c r="M42" s="181">
        <f t="shared" si="2"/>
        <v>0</v>
      </c>
      <c r="N42" s="181">
        <f t="shared" si="3"/>
        <v>0</v>
      </c>
    </row>
    <row r="43" spans="2:14" ht="30">
      <c r="B43" s="87" t="s">
        <v>310</v>
      </c>
      <c r="C43" s="111" t="s">
        <v>172</v>
      </c>
      <c r="D43" s="89" t="s">
        <v>187</v>
      </c>
      <c r="E43" s="90" t="s">
        <v>227</v>
      </c>
      <c r="F43" s="197" t="s">
        <v>24</v>
      </c>
      <c r="G43" s="197" t="s">
        <v>24</v>
      </c>
      <c r="H43" s="197" t="s">
        <v>24</v>
      </c>
      <c r="I43" s="321">
        <v>283.58</v>
      </c>
      <c r="J43" s="311">
        <v>100</v>
      </c>
      <c r="K43" s="198">
        <f t="shared" si="0"/>
        <v>28358</v>
      </c>
      <c r="L43" s="199" t="str">
        <f t="shared" si="1"/>
        <v>-</v>
      </c>
      <c r="M43" s="200" t="str">
        <f t="shared" si="2"/>
        <v>-</v>
      </c>
      <c r="N43" s="200" t="str">
        <f t="shared" si="3"/>
        <v>-</v>
      </c>
    </row>
    <row r="44" spans="2:14" ht="60">
      <c r="B44" s="56" t="s">
        <v>311</v>
      </c>
      <c r="C44" s="57" t="s">
        <v>312</v>
      </c>
      <c r="D44" s="58" t="s">
        <v>241</v>
      </c>
      <c r="E44" s="59" t="s">
        <v>242</v>
      </c>
      <c r="F44" s="187">
        <v>0.1</v>
      </c>
      <c r="G44" s="187">
        <v>0.4</v>
      </c>
      <c r="H44" s="187">
        <v>0.25</v>
      </c>
      <c r="I44" s="324">
        <v>376.1</v>
      </c>
      <c r="J44" s="307">
        <v>20200</v>
      </c>
      <c r="K44" s="189">
        <f t="shared" si="0"/>
        <v>7597220</v>
      </c>
      <c r="L44" s="190">
        <f t="shared" si="1"/>
        <v>1899305</v>
      </c>
      <c r="M44" s="191">
        <f t="shared" si="2"/>
        <v>2249682.7484642845</v>
      </c>
      <c r="N44" s="191">
        <f t="shared" si="3"/>
        <v>2123897.38720072</v>
      </c>
    </row>
    <row r="45" spans="2:14" ht="30">
      <c r="B45" s="38" t="s">
        <v>313</v>
      </c>
      <c r="C45" s="26" t="s">
        <v>314</v>
      </c>
      <c r="D45" s="6" t="s">
        <v>208</v>
      </c>
      <c r="E45" s="39" t="s">
        <v>209</v>
      </c>
      <c r="F45" s="178">
        <v>0</v>
      </c>
      <c r="G45" s="178">
        <v>0</v>
      </c>
      <c r="H45" s="178">
        <v>0</v>
      </c>
      <c r="I45" s="325">
        <v>462.56</v>
      </c>
      <c r="J45" s="299">
        <v>305000</v>
      </c>
      <c r="K45" s="179">
        <f t="shared" si="0"/>
        <v>141080800</v>
      </c>
      <c r="L45" s="180">
        <f t="shared" si="1"/>
        <v>0</v>
      </c>
      <c r="M45" s="181">
        <f t="shared" si="2"/>
        <v>0</v>
      </c>
      <c r="N45" s="181">
        <f t="shared" si="3"/>
        <v>0</v>
      </c>
    </row>
    <row r="46" spans="2:14" ht="30">
      <c r="B46" s="170" t="s">
        <v>315</v>
      </c>
      <c r="C46" s="171" t="s">
        <v>316</v>
      </c>
      <c r="D46" s="172" t="s">
        <v>317</v>
      </c>
      <c r="E46" s="173" t="s">
        <v>209</v>
      </c>
      <c r="F46" s="210">
        <v>0</v>
      </c>
      <c r="G46" s="210">
        <v>0</v>
      </c>
      <c r="H46" s="210">
        <v>0</v>
      </c>
      <c r="I46" s="327">
        <v>28.44</v>
      </c>
      <c r="J46" s="313">
        <v>140000</v>
      </c>
      <c r="K46" s="211">
        <f t="shared" si="0"/>
        <v>3981600</v>
      </c>
      <c r="L46" s="212">
        <f t="shared" si="1"/>
        <v>0</v>
      </c>
      <c r="M46" s="213">
        <f t="shared" si="2"/>
        <v>0</v>
      </c>
      <c r="N46" s="213">
        <f t="shared" si="3"/>
        <v>0</v>
      </c>
    </row>
    <row r="47" spans="2:14" ht="30">
      <c r="B47" s="87" t="s">
        <v>318</v>
      </c>
      <c r="C47" s="88" t="s">
        <v>319</v>
      </c>
      <c r="D47" s="89" t="s">
        <v>105</v>
      </c>
      <c r="E47" s="90" t="s">
        <v>23</v>
      </c>
      <c r="F47" s="197" t="s">
        <v>24</v>
      </c>
      <c r="G47" s="197" t="s">
        <v>24</v>
      </c>
      <c r="H47" s="197" t="s">
        <v>24</v>
      </c>
      <c r="I47" s="321">
        <v>99.72</v>
      </c>
      <c r="J47" s="311">
        <v>90000</v>
      </c>
      <c r="K47" s="198">
        <f t="shared" si="0"/>
        <v>8974800</v>
      </c>
      <c r="L47" s="199" t="str">
        <f t="shared" si="1"/>
        <v>-</v>
      </c>
      <c r="M47" s="200" t="str">
        <f t="shared" si="2"/>
        <v>-</v>
      </c>
      <c r="N47" s="200" t="str">
        <f t="shared" si="3"/>
        <v>-</v>
      </c>
    </row>
    <row r="48" spans="2:14" ht="30">
      <c r="B48" s="87" t="s">
        <v>320</v>
      </c>
      <c r="C48" s="87" t="s">
        <v>280</v>
      </c>
      <c r="D48" s="118" t="s">
        <v>105</v>
      </c>
      <c r="E48" s="90" t="s">
        <v>209</v>
      </c>
      <c r="F48" s="197">
        <v>0</v>
      </c>
      <c r="G48" s="197">
        <v>0</v>
      </c>
      <c r="H48" s="197">
        <v>0</v>
      </c>
      <c r="I48" s="321">
        <v>228.96</v>
      </c>
      <c r="J48" s="311">
        <v>1686000</v>
      </c>
      <c r="K48" s="198">
        <f t="shared" si="0"/>
        <v>386026560</v>
      </c>
      <c r="L48" s="199">
        <f t="shared" si="1"/>
        <v>0</v>
      </c>
      <c r="M48" s="200">
        <f t="shared" si="2"/>
        <v>0</v>
      </c>
      <c r="N48" s="200">
        <f t="shared" si="3"/>
        <v>0</v>
      </c>
    </row>
    <row r="49" spans="2:14" ht="30">
      <c r="B49" s="68" t="s">
        <v>321</v>
      </c>
      <c r="C49" s="69" t="s">
        <v>322</v>
      </c>
      <c r="D49" s="70" t="s">
        <v>99</v>
      </c>
      <c r="E49" s="71" t="s">
        <v>100</v>
      </c>
      <c r="F49" s="218">
        <v>0</v>
      </c>
      <c r="G49" s="218">
        <v>0.1</v>
      </c>
      <c r="H49" s="218">
        <v>0.05</v>
      </c>
      <c r="I49" s="319">
        <v>356.02</v>
      </c>
      <c r="J49" s="305">
        <v>200300</v>
      </c>
      <c r="K49" s="220">
        <f t="shared" si="0"/>
        <v>71310806</v>
      </c>
      <c r="L49" s="221">
        <f t="shared" si="1"/>
        <v>3565540.3000000003</v>
      </c>
      <c r="M49" s="222">
        <f t="shared" si="2"/>
        <v>3676592.3749911645</v>
      </c>
      <c r="N49" s="222">
        <f t="shared" si="3"/>
        <v>3639068.2705640504</v>
      </c>
    </row>
    <row r="50" spans="2:14" ht="30">
      <c r="B50" s="68" t="s">
        <v>323</v>
      </c>
      <c r="C50" s="107" t="s">
        <v>172</v>
      </c>
      <c r="D50" s="70" t="s">
        <v>99</v>
      </c>
      <c r="E50" s="71" t="s">
        <v>227</v>
      </c>
      <c r="F50" s="218" t="s">
        <v>24</v>
      </c>
      <c r="G50" s="218" t="s">
        <v>24</v>
      </c>
      <c r="H50" s="218" t="s">
        <v>24</v>
      </c>
      <c r="I50" s="319">
        <v>683.16</v>
      </c>
      <c r="J50" s="305">
        <v>7500</v>
      </c>
      <c r="K50" s="220">
        <f t="shared" si="0"/>
        <v>5123700</v>
      </c>
      <c r="L50" s="221" t="str">
        <f t="shared" si="1"/>
        <v>-</v>
      </c>
      <c r="M50" s="222" t="str">
        <f t="shared" si="2"/>
        <v>-</v>
      </c>
      <c r="N50" s="222" t="str">
        <f t="shared" si="3"/>
        <v>-</v>
      </c>
    </row>
    <row r="51" spans="2:14" ht="30.75" thickBot="1">
      <c r="B51" s="87" t="s">
        <v>324</v>
      </c>
      <c r="C51" s="88" t="s">
        <v>159</v>
      </c>
      <c r="D51" s="89" t="s">
        <v>105</v>
      </c>
      <c r="E51" s="90" t="s">
        <v>23</v>
      </c>
      <c r="F51" s="197" t="s">
        <v>24</v>
      </c>
      <c r="G51" s="197" t="s">
        <v>24</v>
      </c>
      <c r="H51" s="197" t="s">
        <v>24</v>
      </c>
      <c r="I51" s="328">
        <v>733.92</v>
      </c>
      <c r="J51" s="329">
        <v>3892500</v>
      </c>
      <c r="K51" s="198">
        <f t="shared" si="0"/>
        <v>2856783600</v>
      </c>
      <c r="L51" s="199" t="str">
        <f t="shared" si="1"/>
        <v>-</v>
      </c>
      <c r="M51" s="200" t="str">
        <f t="shared" si="2"/>
        <v>-</v>
      </c>
      <c r="N51" s="200" t="str">
        <f t="shared" si="3"/>
        <v>-</v>
      </c>
    </row>
    <row r="52" spans="13:14" ht="15">
      <c r="M52" s="164">
        <f t="shared" si="2"/>
        <v>0</v>
      </c>
      <c r="N52" s="164">
        <f t="shared" si="3"/>
        <v>0</v>
      </c>
    </row>
    <row r="53" spans="2:14" s="3" customFormat="1" ht="30" customHeight="1">
      <c r="B53" s="461" t="s">
        <v>160</v>
      </c>
      <c r="C53" s="462"/>
      <c r="D53" s="462"/>
      <c r="E53" s="462"/>
      <c r="F53" s="45">
        <f>AVERAGE(F9:F51)</f>
        <v>0.12068965517241381</v>
      </c>
      <c r="G53" s="45">
        <f>AVERAGE(G9:G51)</f>
        <v>0.3034482758620689</v>
      </c>
      <c r="H53" s="45">
        <f>AVERAGE(H9:H51)</f>
        <v>0.21206896551724136</v>
      </c>
      <c r="I53" s="46">
        <f>AVERAGE(I9:I51)</f>
        <v>633.6253488372093</v>
      </c>
      <c r="J53" s="169">
        <f>AVERAGE(J9:J51)</f>
        <v>584594.6511627907</v>
      </c>
      <c r="K53" s="47">
        <f>SUM(K9:K51)</f>
        <v>7079713622.4</v>
      </c>
      <c r="L53" s="48">
        <f>SUM(L9:L51)</f>
        <v>788446253.6099999</v>
      </c>
      <c r="M53" s="49">
        <f t="shared" si="2"/>
        <v>1728277637.2063398</v>
      </c>
      <c r="N53" s="49">
        <f t="shared" si="3"/>
        <v>1647825244.0392907</v>
      </c>
    </row>
  </sheetData>
  <mergeCells count="2">
    <mergeCell ref="B53:E53"/>
    <mergeCell ref="B3:N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V57"/>
  <sheetViews>
    <sheetView workbookViewId="0" topLeftCell="A1">
      <selection activeCell="C15" sqref="C15"/>
    </sheetView>
  </sheetViews>
  <sheetFormatPr defaultColWidth="9.00390625" defaultRowHeight="12.75"/>
  <cols>
    <col min="1" max="1" width="2.375" style="151" customWidth="1"/>
    <col min="2" max="2" width="17.25390625" style="21" customWidth="1"/>
    <col min="3" max="3" width="22.00390625" style="21" customWidth="1"/>
    <col min="4" max="4" width="14.00390625" style="151" customWidth="1"/>
    <col min="5" max="5" width="16.125" style="152" customWidth="1"/>
    <col min="6" max="8" width="10.75390625" style="152" customWidth="1"/>
    <col min="9" max="9" width="10.875" style="151" bestFit="1" customWidth="1"/>
    <col min="10" max="10" width="11.125" style="151" bestFit="1" customWidth="1"/>
    <col min="11" max="11" width="12.00390625" style="153" bestFit="1" customWidth="1"/>
    <col min="12" max="12" width="10.75390625" style="154" customWidth="1"/>
    <col min="13" max="14" width="10.75390625" style="155" customWidth="1"/>
    <col min="15" max="15" width="10.75390625" style="151" customWidth="1"/>
    <col min="16" max="16" width="12.375" style="3" customWidth="1"/>
    <col min="17" max="22" width="14.125" style="3" customWidth="1"/>
    <col min="23" max="16384" width="10.75390625" style="151" customWidth="1"/>
  </cols>
  <sheetData>
    <row r="2" spans="2:14" ht="49.5" customHeight="1">
      <c r="B2" s="336" t="s">
        <v>301</v>
      </c>
      <c r="C2" s="337"/>
      <c r="D2" s="336"/>
      <c r="E2" s="338"/>
      <c r="F2" s="338"/>
      <c r="G2" s="338"/>
      <c r="H2" s="338"/>
      <c r="I2" s="336"/>
      <c r="J2" s="336"/>
      <c r="K2" s="339"/>
      <c r="L2" s="340"/>
      <c r="M2" s="341"/>
      <c r="N2" s="341"/>
    </row>
    <row r="3" spans="2:22" s="330" customFormat="1" ht="60.75" customHeight="1">
      <c r="B3" s="463" t="s">
        <v>298</v>
      </c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P3" s="402" t="s">
        <v>73</v>
      </c>
      <c r="Q3" s="402"/>
      <c r="R3" s="402"/>
      <c r="S3" s="402"/>
      <c r="T3" s="402"/>
      <c r="U3" s="402"/>
      <c r="V3" s="402"/>
    </row>
    <row r="4" spans="2:14" s="3" customFormat="1" ht="60.75">
      <c r="B4" s="21"/>
      <c r="C4" s="22"/>
      <c r="E4" s="7"/>
      <c r="F4" s="8" t="s">
        <v>110</v>
      </c>
      <c r="G4" s="9"/>
      <c r="H4" s="10"/>
      <c r="I4" s="455" t="s">
        <v>235</v>
      </c>
      <c r="J4" s="456"/>
      <c r="K4" s="457"/>
      <c r="L4" s="458"/>
      <c r="M4" s="459"/>
      <c r="N4" s="460"/>
    </row>
    <row r="5" spans="2:22" s="3" customFormat="1" ht="78.75">
      <c r="B5" s="23" t="s">
        <v>223</v>
      </c>
      <c r="C5" s="23" t="s">
        <v>224</v>
      </c>
      <c r="D5" s="1" t="s">
        <v>225</v>
      </c>
      <c r="E5" s="11" t="s">
        <v>226</v>
      </c>
      <c r="F5" s="12" t="s">
        <v>325</v>
      </c>
      <c r="G5" s="12" t="s">
        <v>326</v>
      </c>
      <c r="H5" s="12" t="s">
        <v>188</v>
      </c>
      <c r="I5" s="4" t="s">
        <v>71</v>
      </c>
      <c r="J5" s="4" t="s">
        <v>70</v>
      </c>
      <c r="K5" s="149" t="s">
        <v>253</v>
      </c>
      <c r="L5" s="19" t="s">
        <v>254</v>
      </c>
      <c r="M5" s="230" t="s">
        <v>327</v>
      </c>
      <c r="N5" s="230"/>
      <c r="P5" s="1" t="s">
        <v>225</v>
      </c>
      <c r="Q5" s="4" t="s">
        <v>72</v>
      </c>
      <c r="R5" s="149" t="s">
        <v>253</v>
      </c>
      <c r="S5" s="19" t="s">
        <v>254</v>
      </c>
      <c r="T5" s="227" t="s">
        <v>299</v>
      </c>
      <c r="U5" s="230" t="s">
        <v>232</v>
      </c>
      <c r="V5" s="230"/>
    </row>
    <row r="6" spans="2:22" s="3" customFormat="1" ht="31.5">
      <c r="B6" s="24" t="s">
        <v>93</v>
      </c>
      <c r="C6" s="25"/>
      <c r="D6" s="2"/>
      <c r="E6" s="13" t="s">
        <v>94</v>
      </c>
      <c r="F6" s="14"/>
      <c r="G6" s="14"/>
      <c r="H6" s="15"/>
      <c r="I6" s="451" t="s">
        <v>95</v>
      </c>
      <c r="J6" s="452"/>
      <c r="K6" s="150" t="s">
        <v>96</v>
      </c>
      <c r="L6" s="20" t="s">
        <v>328</v>
      </c>
      <c r="M6" s="28">
        <v>-0.8</v>
      </c>
      <c r="N6" s="28">
        <v>-1.2</v>
      </c>
      <c r="P6" s="223"/>
      <c r="Q6" s="223"/>
      <c r="R6" s="150" t="s">
        <v>96</v>
      </c>
      <c r="S6" s="20" t="s">
        <v>328</v>
      </c>
      <c r="T6" s="228" t="s">
        <v>58</v>
      </c>
      <c r="U6" s="28">
        <v>-0.8</v>
      </c>
      <c r="V6" s="28">
        <v>-1.2</v>
      </c>
    </row>
    <row r="7" spans="2:22" s="3" customFormat="1" ht="27.75" customHeight="1">
      <c r="B7" s="29"/>
      <c r="C7" s="30"/>
      <c r="D7" s="31"/>
      <c r="E7" s="32"/>
      <c r="F7" s="33"/>
      <c r="G7" s="33"/>
      <c r="H7" s="33"/>
      <c r="I7" s="342" t="s">
        <v>66</v>
      </c>
      <c r="J7" s="342" t="s">
        <v>67</v>
      </c>
      <c r="K7" s="165" t="s">
        <v>68</v>
      </c>
      <c r="L7" s="167" t="s">
        <v>68</v>
      </c>
      <c r="M7" s="168" t="s">
        <v>68</v>
      </c>
      <c r="N7" s="168" t="s">
        <v>68</v>
      </c>
      <c r="P7" s="224"/>
      <c r="Q7" s="342" t="s">
        <v>66</v>
      </c>
      <c r="R7" s="165" t="s">
        <v>68</v>
      </c>
      <c r="S7" s="167" t="s">
        <v>68</v>
      </c>
      <c r="T7" s="229"/>
      <c r="U7" s="168" t="s">
        <v>68</v>
      </c>
      <c r="V7" s="168" t="s">
        <v>68</v>
      </c>
    </row>
    <row r="8" spans="2:22" s="3" customFormat="1" ht="16.5" thickBot="1">
      <c r="B8" s="29"/>
      <c r="C8" s="30"/>
      <c r="D8" s="31"/>
      <c r="E8" s="32"/>
      <c r="F8" s="33"/>
      <c r="G8" s="33"/>
      <c r="H8" s="33"/>
      <c r="I8" s="34"/>
      <c r="J8" s="34"/>
      <c r="K8" s="165"/>
      <c r="L8" s="36"/>
      <c r="M8" s="37"/>
      <c r="N8" s="37"/>
      <c r="P8" s="224"/>
      <c r="Q8" s="224"/>
      <c r="R8" s="165"/>
      <c r="S8" s="36"/>
      <c r="T8" s="36"/>
      <c r="U8" s="37"/>
      <c r="V8" s="37"/>
    </row>
    <row r="9" spans="2:22" ht="30">
      <c r="B9" s="74" t="s">
        <v>264</v>
      </c>
      <c r="C9" s="75" t="s">
        <v>265</v>
      </c>
      <c r="D9" s="76" t="s">
        <v>103</v>
      </c>
      <c r="E9" s="77" t="s">
        <v>219</v>
      </c>
      <c r="F9" s="214">
        <v>0.4</v>
      </c>
      <c r="G9" s="214">
        <v>0.9</v>
      </c>
      <c r="H9" s="214">
        <v>0.65</v>
      </c>
      <c r="I9" s="292">
        <v>891.43</v>
      </c>
      <c r="J9" s="293">
        <v>11</v>
      </c>
      <c r="K9" s="215">
        <f aca="true" t="shared" si="0" ref="K9:K55">IF(J9="-",0,I9*J9)</f>
        <v>9805.73</v>
      </c>
      <c r="L9" s="216">
        <f aca="true" t="shared" si="1" ref="L9:L55">IF(H9="-","-",K9*H9)</f>
        <v>6373.7245</v>
      </c>
      <c r="M9" s="217">
        <f aca="true" t="shared" si="2" ref="M9:M40">IF($H9="-","-",(($K9/(-0.8+1)*((1/(1-$H9))^(-0.8+1)-1))))</f>
        <v>11454.768072361925</v>
      </c>
      <c r="N9" s="217">
        <f aca="true" t="shared" si="3" ref="N9:N40">IF($H9="-","-",(($K9/(-1.2+1)*((1/(1-$H9))^(-1.2+1)-1))))</f>
        <v>9285.384863320705</v>
      </c>
      <c r="P9" s="40" t="s">
        <v>255</v>
      </c>
      <c r="Q9" s="403">
        <f>SUMIF($D$9:$D$55,$P9,$K$9:$K$55)/SUMIF($D$9:$D$55,$P9,$J$9:$J$55)</f>
        <v>147.302472883935</v>
      </c>
      <c r="R9" s="366">
        <f aca="true" t="shared" si="4" ref="R9:R18">SUMIF($D$9:$D$55,$P9,$K$9:$K$55)</f>
        <v>1144136458.23</v>
      </c>
      <c r="S9" s="378">
        <f>SUMIF($D$9:$D$55,$P9,$L$9:$L$55)</f>
        <v>0</v>
      </c>
      <c r="T9" s="354">
        <f>S9/R9</f>
        <v>0</v>
      </c>
      <c r="U9" s="388">
        <f>SUMIF($D$9:$D$55,$P9,$M$9:$M$55)</f>
        <v>0</v>
      </c>
      <c r="V9" s="388">
        <f>SUMIF($D$9:$D$55,$P9,$N$9:$N$55)</f>
        <v>0</v>
      </c>
    </row>
    <row r="10" spans="2:22" ht="15">
      <c r="B10" s="81" t="s">
        <v>266</v>
      </c>
      <c r="C10" s="82" t="s">
        <v>267</v>
      </c>
      <c r="D10" s="83" t="s">
        <v>218</v>
      </c>
      <c r="E10" s="84" t="s">
        <v>219</v>
      </c>
      <c r="F10" s="182">
        <v>0.4</v>
      </c>
      <c r="G10" s="182">
        <v>0.9</v>
      </c>
      <c r="H10" s="182">
        <v>0.65</v>
      </c>
      <c r="I10" s="294">
        <v>196.28</v>
      </c>
      <c r="J10" s="295">
        <v>35130</v>
      </c>
      <c r="K10" s="184">
        <f t="shared" si="0"/>
        <v>6895316.4</v>
      </c>
      <c r="L10" s="185">
        <f t="shared" si="1"/>
        <v>4481955.66</v>
      </c>
      <c r="M10" s="186">
        <f t="shared" si="2"/>
        <v>8054907.706774873</v>
      </c>
      <c r="N10" s="186">
        <f t="shared" si="3"/>
        <v>6529413.570266265</v>
      </c>
      <c r="P10" s="83" t="s">
        <v>218</v>
      </c>
      <c r="Q10" s="404">
        <f aca="true" t="shared" si="5" ref="Q10:Q18">SUMIF($D$9:$D$55,$P10,$K$9:$K$55)/SUMIF($D$9:$D$55,$P10,$J$9:$J$55)</f>
        <v>248.25999691387756</v>
      </c>
      <c r="R10" s="367">
        <f t="shared" si="4"/>
        <v>247052708.54888538</v>
      </c>
      <c r="S10" s="379">
        <f aca="true" t="shared" si="6" ref="S10:S18">SUMIF($D$9:$D$55,$P10,$L$9:$L$55)</f>
        <v>54385464.48630805</v>
      </c>
      <c r="T10" s="355">
        <f aca="true" t="shared" si="7" ref="T10:T18">S10/R10</f>
        <v>0.22013709060609862</v>
      </c>
      <c r="U10" s="389">
        <f>SUMIF($D$9:$D$55,$P10,$M$9:$M$55)</f>
        <v>96085120.7264092</v>
      </c>
      <c r="V10" s="389">
        <f aca="true" t="shared" si="8" ref="V10:V18">SUMIF($D$9:$D$55,$P10,$N$9:$N$55)</f>
        <v>78287187.92432013</v>
      </c>
    </row>
    <row r="11" spans="2:22" ht="15">
      <c r="B11" s="81" t="s">
        <v>268</v>
      </c>
      <c r="C11" s="82" t="s">
        <v>269</v>
      </c>
      <c r="D11" s="83" t="s">
        <v>218</v>
      </c>
      <c r="E11" s="84" t="s">
        <v>219</v>
      </c>
      <c r="F11" s="182">
        <v>0.4</v>
      </c>
      <c r="G11" s="182">
        <v>0.9</v>
      </c>
      <c r="H11" s="182">
        <v>0.65</v>
      </c>
      <c r="I11" s="294">
        <v>380.5385528885686</v>
      </c>
      <c r="J11" s="295">
        <v>567</v>
      </c>
      <c r="K11" s="184">
        <f t="shared" si="0"/>
        <v>215765.35948781838</v>
      </c>
      <c r="L11" s="185">
        <f t="shared" si="1"/>
        <v>140247.48366708195</v>
      </c>
      <c r="M11" s="186">
        <f t="shared" si="2"/>
        <v>252050.80610854624</v>
      </c>
      <c r="N11" s="186">
        <f t="shared" si="3"/>
        <v>204315.6810372241</v>
      </c>
      <c r="P11" s="58" t="s">
        <v>195</v>
      </c>
      <c r="Q11" s="405">
        <f t="shared" si="5"/>
        <v>455.21817075261345</v>
      </c>
      <c r="R11" s="368">
        <f t="shared" si="4"/>
        <v>133472698.97369078</v>
      </c>
      <c r="S11" s="380">
        <f>SUMIF($D$9:$D$55,$P11,$L$9:$L$55)</f>
        <v>23817971.7675</v>
      </c>
      <c r="T11" s="356">
        <f t="shared" si="7"/>
        <v>0.17844826657918136</v>
      </c>
      <c r="U11" s="390">
        <f aca="true" t="shared" si="9" ref="U11:U18">SUMIF($D$9:$D$55,$P11,$M$9:$M$55)</f>
        <v>28203234.76070231</v>
      </c>
      <c r="V11" s="390">
        <f t="shared" si="8"/>
        <v>26628965.348310746</v>
      </c>
    </row>
    <row r="12" spans="2:22" ht="15">
      <c r="B12" s="74" t="s">
        <v>270</v>
      </c>
      <c r="C12" s="75" t="s">
        <v>32</v>
      </c>
      <c r="D12" s="76" t="s">
        <v>103</v>
      </c>
      <c r="E12" s="77" t="s">
        <v>271</v>
      </c>
      <c r="F12" s="214">
        <v>0</v>
      </c>
      <c r="G12" s="214">
        <v>0.1</v>
      </c>
      <c r="H12" s="214">
        <v>0.05</v>
      </c>
      <c r="I12" s="296">
        <v>1351.1207261047305</v>
      </c>
      <c r="J12" s="297">
        <v>3816</v>
      </c>
      <c r="K12" s="215">
        <f t="shared" si="0"/>
        <v>5155876.690815652</v>
      </c>
      <c r="L12" s="216">
        <f t="shared" si="1"/>
        <v>257793.8345407826</v>
      </c>
      <c r="M12" s="217">
        <f t="shared" si="2"/>
        <v>265823.0637282028</v>
      </c>
      <c r="N12" s="217">
        <f t="shared" si="3"/>
        <v>263110.0155071591</v>
      </c>
      <c r="P12" s="52" t="s">
        <v>308</v>
      </c>
      <c r="Q12" s="406">
        <f t="shared" si="5"/>
        <v>504.79784023831746</v>
      </c>
      <c r="R12" s="369">
        <f t="shared" si="4"/>
        <v>125694662.21934105</v>
      </c>
      <c r="S12" s="381">
        <f t="shared" si="6"/>
        <v>1783662.446835265</v>
      </c>
      <c r="T12" s="357">
        <f t="shared" si="7"/>
        <v>0.014190439079447297</v>
      </c>
      <c r="U12" s="391">
        <f t="shared" si="9"/>
        <v>1927689.111482457</v>
      </c>
      <c r="V12" s="391">
        <f t="shared" si="8"/>
        <v>1876776.737022411</v>
      </c>
    </row>
    <row r="13" spans="2:22" ht="45">
      <c r="B13" s="81" t="s">
        <v>220</v>
      </c>
      <c r="C13" s="82" t="s">
        <v>22</v>
      </c>
      <c r="D13" s="83" t="s">
        <v>218</v>
      </c>
      <c r="E13" s="84" t="s">
        <v>23</v>
      </c>
      <c r="F13" s="182" t="s">
        <v>24</v>
      </c>
      <c r="G13" s="182" t="s">
        <v>24</v>
      </c>
      <c r="H13" s="182" t="s">
        <v>24</v>
      </c>
      <c r="I13" s="294">
        <v>179.25804940623084</v>
      </c>
      <c r="J13" s="295">
        <v>51590</v>
      </c>
      <c r="K13" s="184">
        <f t="shared" si="0"/>
        <v>9247922.76886745</v>
      </c>
      <c r="L13" s="185" t="str">
        <f t="shared" si="1"/>
        <v>-</v>
      </c>
      <c r="M13" s="186" t="str">
        <f t="shared" si="2"/>
        <v>-</v>
      </c>
      <c r="N13" s="186" t="str">
        <f t="shared" si="3"/>
        <v>-</v>
      </c>
      <c r="P13" s="89" t="s">
        <v>105</v>
      </c>
      <c r="Q13" s="407">
        <f t="shared" si="5"/>
        <v>106.76586745643404</v>
      </c>
      <c r="R13" s="370">
        <f t="shared" si="4"/>
        <v>198994494.4</v>
      </c>
      <c r="S13" s="382">
        <f t="shared" si="6"/>
        <v>0</v>
      </c>
      <c r="T13" s="358">
        <f t="shared" si="7"/>
        <v>0</v>
      </c>
      <c r="U13" s="392">
        <f t="shared" si="9"/>
        <v>0</v>
      </c>
      <c r="V13" s="392">
        <f t="shared" si="8"/>
        <v>0</v>
      </c>
    </row>
    <row r="14" spans="2:22" ht="45">
      <c r="B14" s="38" t="s">
        <v>272</v>
      </c>
      <c r="C14" s="26" t="s">
        <v>273</v>
      </c>
      <c r="D14" s="6" t="s">
        <v>208</v>
      </c>
      <c r="E14" s="39" t="s">
        <v>209</v>
      </c>
      <c r="F14" s="178">
        <v>0</v>
      </c>
      <c r="G14" s="178">
        <v>0</v>
      </c>
      <c r="H14" s="178">
        <v>0</v>
      </c>
      <c r="I14" s="298">
        <v>115.36</v>
      </c>
      <c r="J14" s="299">
        <v>29110</v>
      </c>
      <c r="K14" s="179">
        <f t="shared" si="0"/>
        <v>3358129.6</v>
      </c>
      <c r="L14" s="180">
        <f t="shared" si="1"/>
        <v>0</v>
      </c>
      <c r="M14" s="181">
        <f t="shared" si="2"/>
        <v>0</v>
      </c>
      <c r="N14" s="181">
        <f t="shared" si="3"/>
        <v>0</v>
      </c>
      <c r="P14" s="67" t="s">
        <v>154</v>
      </c>
      <c r="Q14" s="408">
        <f t="shared" si="5"/>
        <v>533.2715811518325</v>
      </c>
      <c r="R14" s="371">
        <f t="shared" si="4"/>
        <v>101854872</v>
      </c>
      <c r="S14" s="383">
        <f t="shared" si="6"/>
        <v>253463</v>
      </c>
      <c r="T14" s="359">
        <f t="shared" si="7"/>
        <v>0.002488472029104312</v>
      </c>
      <c r="U14" s="393">
        <f t="shared" si="9"/>
        <v>261357.34131020357</v>
      </c>
      <c r="V14" s="393">
        <f t="shared" si="8"/>
        <v>258689.87122708332</v>
      </c>
    </row>
    <row r="15" spans="2:22" ht="120">
      <c r="B15" s="50" t="s">
        <v>274</v>
      </c>
      <c r="C15" s="51" t="s">
        <v>92</v>
      </c>
      <c r="D15" s="52" t="s">
        <v>308</v>
      </c>
      <c r="E15" s="53" t="s">
        <v>100</v>
      </c>
      <c r="F15" s="192">
        <v>0</v>
      </c>
      <c r="G15" s="192">
        <v>0.1</v>
      </c>
      <c r="H15" s="192">
        <v>0.05</v>
      </c>
      <c r="I15" s="300">
        <v>497.4</v>
      </c>
      <c r="J15" s="301">
        <v>30000</v>
      </c>
      <c r="K15" s="194">
        <f t="shared" si="0"/>
        <v>14922000</v>
      </c>
      <c r="L15" s="195">
        <f t="shared" si="1"/>
        <v>746100</v>
      </c>
      <c r="M15" s="196">
        <f t="shared" si="2"/>
        <v>769337.9797112118</v>
      </c>
      <c r="N15" s="196">
        <f t="shared" si="3"/>
        <v>761485.9483337877</v>
      </c>
      <c r="P15" s="101" t="s">
        <v>237</v>
      </c>
      <c r="Q15" s="409">
        <f t="shared" si="5"/>
        <v>1131.5913725490195</v>
      </c>
      <c r="R15" s="372">
        <f t="shared" si="4"/>
        <v>14427790</v>
      </c>
      <c r="S15" s="384">
        <f t="shared" si="6"/>
        <v>69197.5</v>
      </c>
      <c r="T15" s="360">
        <f t="shared" si="7"/>
        <v>0.004796126087224724</v>
      </c>
      <c r="U15" s="394">
        <f t="shared" si="9"/>
        <v>81962.83481950362</v>
      </c>
      <c r="V15" s="394">
        <f t="shared" si="8"/>
        <v>77380.08874342026</v>
      </c>
    </row>
    <row r="16" spans="2:22" ht="30">
      <c r="B16" s="50" t="s">
        <v>275</v>
      </c>
      <c r="C16" s="51" t="s">
        <v>276</v>
      </c>
      <c r="D16" s="52" t="s">
        <v>308</v>
      </c>
      <c r="E16" s="53" t="s">
        <v>242</v>
      </c>
      <c r="F16" s="192">
        <v>0.1</v>
      </c>
      <c r="G16" s="192">
        <v>0.4</v>
      </c>
      <c r="H16" s="192">
        <v>0.25</v>
      </c>
      <c r="I16" s="300">
        <v>406.342219954412</v>
      </c>
      <c r="J16" s="301">
        <v>5680</v>
      </c>
      <c r="K16" s="194">
        <f t="shared" si="0"/>
        <v>2308023.80934106</v>
      </c>
      <c r="L16" s="195">
        <f t="shared" si="1"/>
        <v>577005.952335265</v>
      </c>
      <c r="M16" s="196">
        <f t="shared" si="2"/>
        <v>683450.1761064447</v>
      </c>
      <c r="N16" s="196">
        <f t="shared" si="3"/>
        <v>645236.7758543955</v>
      </c>
      <c r="P16" s="172" t="s">
        <v>317</v>
      </c>
      <c r="Q16" s="410">
        <f t="shared" si="5"/>
        <v>39.55</v>
      </c>
      <c r="R16" s="373">
        <f t="shared" si="4"/>
        <v>93974873.64999999</v>
      </c>
      <c r="S16" s="385">
        <f t="shared" si="6"/>
        <v>0</v>
      </c>
      <c r="T16" s="361">
        <f t="shared" si="7"/>
        <v>0</v>
      </c>
      <c r="U16" s="395">
        <f t="shared" si="9"/>
        <v>0</v>
      </c>
      <c r="V16" s="395">
        <f t="shared" si="8"/>
        <v>0</v>
      </c>
    </row>
    <row r="17" spans="2:22" ht="15">
      <c r="B17" s="50" t="s">
        <v>277</v>
      </c>
      <c r="C17" s="51" t="s">
        <v>291</v>
      </c>
      <c r="D17" s="52" t="s">
        <v>308</v>
      </c>
      <c r="E17" s="53" t="s">
        <v>209</v>
      </c>
      <c r="F17" s="192">
        <v>0</v>
      </c>
      <c r="G17" s="192">
        <v>0</v>
      </c>
      <c r="H17" s="192">
        <v>0</v>
      </c>
      <c r="I17" s="300">
        <v>356.28</v>
      </c>
      <c r="J17" s="301">
        <v>10439</v>
      </c>
      <c r="K17" s="194">
        <f t="shared" si="0"/>
        <v>3719206.92</v>
      </c>
      <c r="L17" s="195">
        <f t="shared" si="1"/>
        <v>0</v>
      </c>
      <c r="M17" s="196">
        <f t="shared" si="2"/>
        <v>0</v>
      </c>
      <c r="N17" s="196">
        <f t="shared" si="3"/>
        <v>0</v>
      </c>
      <c r="P17" s="76" t="s">
        <v>103</v>
      </c>
      <c r="Q17" s="411">
        <f t="shared" si="5"/>
        <v>1680.7744882621096</v>
      </c>
      <c r="R17" s="374">
        <f t="shared" si="4"/>
        <v>13699992.853824455</v>
      </c>
      <c r="S17" s="386">
        <f t="shared" si="6"/>
        <v>264167.5590407826</v>
      </c>
      <c r="T17" s="362">
        <f t="shared" si="7"/>
        <v>0.019282313637633636</v>
      </c>
      <c r="U17" s="396">
        <f t="shared" si="9"/>
        <v>277277.8318005647</v>
      </c>
      <c r="V17" s="396">
        <f t="shared" si="8"/>
        <v>272395.4003704798</v>
      </c>
    </row>
    <row r="18" spans="2:22" ht="30">
      <c r="B18" s="62" t="s">
        <v>106</v>
      </c>
      <c r="C18" s="63" t="s">
        <v>113</v>
      </c>
      <c r="D18" s="64" t="s">
        <v>114</v>
      </c>
      <c r="E18" s="65" t="s">
        <v>100</v>
      </c>
      <c r="F18" s="201">
        <v>0</v>
      </c>
      <c r="G18" s="201">
        <v>0.1</v>
      </c>
      <c r="H18" s="201">
        <v>0.05</v>
      </c>
      <c r="I18" s="302">
        <v>362.09</v>
      </c>
      <c r="J18" s="303">
        <v>14000</v>
      </c>
      <c r="K18" s="202">
        <f t="shared" si="0"/>
        <v>5069260</v>
      </c>
      <c r="L18" s="203">
        <f t="shared" si="1"/>
        <v>253463</v>
      </c>
      <c r="M18" s="204">
        <f t="shared" si="2"/>
        <v>261357.34131020357</v>
      </c>
      <c r="N18" s="204">
        <f t="shared" si="3"/>
        <v>258689.87122708332</v>
      </c>
      <c r="P18" s="70" t="s">
        <v>99</v>
      </c>
      <c r="Q18" s="412">
        <f t="shared" si="5"/>
        <v>161.49284565982705</v>
      </c>
      <c r="R18" s="375">
        <f t="shared" si="4"/>
        <v>305421406.44</v>
      </c>
      <c r="S18" s="387">
        <f t="shared" si="6"/>
        <v>186639.52800000002</v>
      </c>
      <c r="T18" s="363">
        <f t="shared" si="7"/>
        <v>0.0006110885617857481</v>
      </c>
      <c r="U18" s="397">
        <f t="shared" si="9"/>
        <v>192452.5900090794</v>
      </c>
      <c r="V18" s="397">
        <f t="shared" si="8"/>
        <v>190488.37686054222</v>
      </c>
    </row>
    <row r="19" spans="2:22" ht="30">
      <c r="B19" s="68" t="s">
        <v>115</v>
      </c>
      <c r="C19" s="69" t="s">
        <v>113</v>
      </c>
      <c r="D19" s="70" t="s">
        <v>99</v>
      </c>
      <c r="E19" s="71" t="s">
        <v>100</v>
      </c>
      <c r="F19" s="218">
        <v>0</v>
      </c>
      <c r="G19" s="218">
        <v>0.1</v>
      </c>
      <c r="H19" s="218">
        <v>0.05</v>
      </c>
      <c r="I19" s="304">
        <v>295.69</v>
      </c>
      <c r="J19" s="305">
        <v>12624</v>
      </c>
      <c r="K19" s="220">
        <f t="shared" si="0"/>
        <v>3732790.56</v>
      </c>
      <c r="L19" s="221">
        <f t="shared" si="1"/>
        <v>186639.52800000002</v>
      </c>
      <c r="M19" s="222">
        <f t="shared" si="2"/>
        <v>192452.5900090794</v>
      </c>
      <c r="N19" s="222">
        <f t="shared" si="3"/>
        <v>190488.37686054222</v>
      </c>
      <c r="P19" s="5"/>
      <c r="Q19" s="5"/>
      <c r="R19" s="376"/>
      <c r="S19" s="413"/>
      <c r="T19" s="364"/>
      <c r="U19" s="398"/>
      <c r="V19" s="398"/>
    </row>
    <row r="20" spans="2:22" ht="60">
      <c r="B20" s="81" t="s">
        <v>292</v>
      </c>
      <c r="C20" s="82" t="s">
        <v>163</v>
      </c>
      <c r="D20" s="83" t="s">
        <v>218</v>
      </c>
      <c r="E20" s="84" t="s">
        <v>100</v>
      </c>
      <c r="F20" s="182">
        <v>0</v>
      </c>
      <c r="G20" s="182">
        <v>0.1</v>
      </c>
      <c r="H20" s="182">
        <v>0.05</v>
      </c>
      <c r="I20" s="294">
        <v>264.87674846625765</v>
      </c>
      <c r="J20" s="295">
        <v>1048</v>
      </c>
      <c r="K20" s="184">
        <f t="shared" si="0"/>
        <v>277590.832392638</v>
      </c>
      <c r="L20" s="185">
        <f t="shared" si="1"/>
        <v>13879.541619631902</v>
      </c>
      <c r="M20" s="186">
        <f t="shared" si="2"/>
        <v>14311.832876243516</v>
      </c>
      <c r="N20" s="186">
        <f t="shared" si="3"/>
        <v>14165.763185449236</v>
      </c>
      <c r="P20" s="225" t="s">
        <v>57</v>
      </c>
      <c r="Q20" s="225"/>
      <c r="R20" s="414">
        <f>SUM(R9:R18)</f>
        <v>2378729957.3157415</v>
      </c>
      <c r="S20" s="415">
        <f>SUM(S9:S18)</f>
        <v>80760566.2876841</v>
      </c>
      <c r="T20" s="365">
        <f>S20/R20</f>
        <v>0.03395112843276153</v>
      </c>
      <c r="U20" s="416">
        <f>SUM(U9:U18)</f>
        <v>127029095.19653332</v>
      </c>
      <c r="V20" s="416">
        <f>SUM(V9:V18)</f>
        <v>107591883.74685481</v>
      </c>
    </row>
    <row r="21" spans="2:22" ht="15">
      <c r="B21" s="56" t="s">
        <v>239</v>
      </c>
      <c r="C21" s="57" t="s">
        <v>240</v>
      </c>
      <c r="D21" s="58" t="s">
        <v>241</v>
      </c>
      <c r="E21" s="59" t="s">
        <v>242</v>
      </c>
      <c r="F21" s="187">
        <v>0.1</v>
      </c>
      <c r="G21" s="187">
        <v>0.4</v>
      </c>
      <c r="H21" s="187">
        <v>0.25</v>
      </c>
      <c r="I21" s="306">
        <v>80.81</v>
      </c>
      <c r="J21" s="307">
        <v>354</v>
      </c>
      <c r="K21" s="189">
        <f t="shared" si="0"/>
        <v>28606.74</v>
      </c>
      <c r="L21" s="190">
        <f t="shared" si="1"/>
        <v>7151.685</v>
      </c>
      <c r="M21" s="191">
        <f t="shared" si="2"/>
        <v>8471.00511342349</v>
      </c>
      <c r="N21" s="191">
        <f t="shared" si="3"/>
        <v>7997.370135698365</v>
      </c>
      <c r="P21" s="5"/>
      <c r="Q21" s="5"/>
      <c r="R21" s="5"/>
      <c r="S21" s="5"/>
      <c r="T21" s="5"/>
      <c r="U21" s="5"/>
      <c r="V21" s="5"/>
    </row>
    <row r="22" spans="2:14" ht="30">
      <c r="B22" s="99" t="s">
        <v>243</v>
      </c>
      <c r="C22" s="100" t="s">
        <v>287</v>
      </c>
      <c r="D22" s="101" t="s">
        <v>237</v>
      </c>
      <c r="E22" s="102" t="s">
        <v>242</v>
      </c>
      <c r="F22" s="205">
        <v>0.1</v>
      </c>
      <c r="G22" s="205">
        <v>0.4</v>
      </c>
      <c r="H22" s="205">
        <v>0.25</v>
      </c>
      <c r="I22" s="308">
        <v>1107.16</v>
      </c>
      <c r="J22" s="309">
        <v>250</v>
      </c>
      <c r="K22" s="207">
        <f t="shared" si="0"/>
        <v>276790</v>
      </c>
      <c r="L22" s="208">
        <f t="shared" si="1"/>
        <v>69197.5</v>
      </c>
      <c r="M22" s="209">
        <f t="shared" si="2"/>
        <v>81962.83481950362</v>
      </c>
      <c r="N22" s="209">
        <f t="shared" si="3"/>
        <v>77380.08874342026</v>
      </c>
    </row>
    <row r="23" spans="2:14" ht="15">
      <c r="B23" s="81" t="s">
        <v>171</v>
      </c>
      <c r="C23" s="106" t="s">
        <v>172</v>
      </c>
      <c r="D23" s="83" t="s">
        <v>218</v>
      </c>
      <c r="E23" s="84" t="s">
        <v>227</v>
      </c>
      <c r="F23" s="182" t="s">
        <v>24</v>
      </c>
      <c r="G23" s="182" t="s">
        <v>24</v>
      </c>
      <c r="H23" s="182" t="s">
        <v>24</v>
      </c>
      <c r="I23" s="294">
        <v>215.42</v>
      </c>
      <c r="J23" s="295">
        <v>520000</v>
      </c>
      <c r="K23" s="184">
        <f t="shared" si="0"/>
        <v>112018400</v>
      </c>
      <c r="L23" s="185" t="str">
        <f t="shared" si="1"/>
        <v>-</v>
      </c>
      <c r="M23" s="186" t="str">
        <f t="shared" si="2"/>
        <v>-</v>
      </c>
      <c r="N23" s="186" t="str">
        <f t="shared" si="3"/>
        <v>-</v>
      </c>
    </row>
    <row r="24" spans="2:14" ht="30">
      <c r="B24" s="68" t="s">
        <v>293</v>
      </c>
      <c r="C24" s="69" t="s">
        <v>60</v>
      </c>
      <c r="D24" s="70" t="s">
        <v>99</v>
      </c>
      <c r="E24" s="71" t="s">
        <v>23</v>
      </c>
      <c r="F24" s="218" t="s">
        <v>24</v>
      </c>
      <c r="G24" s="218" t="s">
        <v>24</v>
      </c>
      <c r="H24" s="218" t="s">
        <v>24</v>
      </c>
      <c r="I24" s="304">
        <v>457.42</v>
      </c>
      <c r="J24" s="305">
        <v>28614</v>
      </c>
      <c r="K24" s="220">
        <f t="shared" si="0"/>
        <v>13088615.88</v>
      </c>
      <c r="L24" s="221" t="str">
        <f t="shared" si="1"/>
        <v>-</v>
      </c>
      <c r="M24" s="222" t="str">
        <f t="shared" si="2"/>
        <v>-</v>
      </c>
      <c r="N24" s="222" t="str">
        <f t="shared" si="3"/>
        <v>-</v>
      </c>
    </row>
    <row r="25" spans="2:14" ht="15">
      <c r="B25" s="62" t="s">
        <v>228</v>
      </c>
      <c r="C25" s="63" t="s">
        <v>229</v>
      </c>
      <c r="D25" s="64" t="s">
        <v>114</v>
      </c>
      <c r="E25" s="65" t="s">
        <v>230</v>
      </c>
      <c r="F25" s="201" t="s">
        <v>24</v>
      </c>
      <c r="G25" s="201" t="s">
        <v>24</v>
      </c>
      <c r="H25" s="201" t="s">
        <v>24</v>
      </c>
      <c r="I25" s="302">
        <v>432.04</v>
      </c>
      <c r="J25" s="303">
        <v>154200</v>
      </c>
      <c r="K25" s="202">
        <f t="shared" si="0"/>
        <v>66620568</v>
      </c>
      <c r="L25" s="203" t="str">
        <f t="shared" si="1"/>
        <v>-</v>
      </c>
      <c r="M25" s="204" t="str">
        <f t="shared" si="2"/>
        <v>-</v>
      </c>
      <c r="N25" s="204" t="str">
        <f t="shared" si="3"/>
        <v>-</v>
      </c>
    </row>
    <row r="26" spans="2:14" ht="30">
      <c r="B26" s="81" t="s">
        <v>231</v>
      </c>
      <c r="C26" s="82" t="s">
        <v>205</v>
      </c>
      <c r="D26" s="83" t="s">
        <v>218</v>
      </c>
      <c r="E26" s="84" t="s">
        <v>100</v>
      </c>
      <c r="F26" s="182">
        <v>0</v>
      </c>
      <c r="G26" s="182">
        <v>0.1</v>
      </c>
      <c r="H26" s="182">
        <v>0.05</v>
      </c>
      <c r="I26" s="294">
        <v>286.99711764529724</v>
      </c>
      <c r="J26" s="295">
        <v>22954</v>
      </c>
      <c r="K26" s="184">
        <f t="shared" si="0"/>
        <v>6587731.838430153</v>
      </c>
      <c r="L26" s="185">
        <f t="shared" si="1"/>
        <v>329386.5919215077</v>
      </c>
      <c r="M26" s="186">
        <f t="shared" si="2"/>
        <v>339645.64424722426</v>
      </c>
      <c r="N26" s="186">
        <f t="shared" si="3"/>
        <v>336179.1466529736</v>
      </c>
    </row>
    <row r="27" spans="2:14" ht="15">
      <c r="B27" s="50" t="s">
        <v>294</v>
      </c>
      <c r="C27" s="51" t="s">
        <v>295</v>
      </c>
      <c r="D27" s="52" t="s">
        <v>308</v>
      </c>
      <c r="E27" s="53" t="s">
        <v>209</v>
      </c>
      <c r="F27" s="192">
        <v>0</v>
      </c>
      <c r="G27" s="192">
        <v>0</v>
      </c>
      <c r="H27" s="192">
        <v>0</v>
      </c>
      <c r="I27" s="300">
        <v>516.29</v>
      </c>
      <c r="J27" s="301">
        <v>160716</v>
      </c>
      <c r="K27" s="194">
        <f t="shared" si="0"/>
        <v>82976063.64</v>
      </c>
      <c r="L27" s="195">
        <f t="shared" si="1"/>
        <v>0</v>
      </c>
      <c r="M27" s="196">
        <f t="shared" si="2"/>
        <v>0</v>
      </c>
      <c r="N27" s="196">
        <f t="shared" si="3"/>
        <v>0</v>
      </c>
    </row>
    <row r="28" spans="2:14" ht="15">
      <c r="B28" s="56" t="s">
        <v>296</v>
      </c>
      <c r="C28" s="57" t="s">
        <v>33</v>
      </c>
      <c r="D28" s="58" t="s">
        <v>241</v>
      </c>
      <c r="E28" s="59" t="s">
        <v>100</v>
      </c>
      <c r="F28" s="187">
        <v>0</v>
      </c>
      <c r="G28" s="187">
        <v>0.1</v>
      </c>
      <c r="H28" s="187">
        <v>0.05</v>
      </c>
      <c r="I28" s="306">
        <v>183.91</v>
      </c>
      <c r="J28" s="307">
        <v>6100</v>
      </c>
      <c r="K28" s="189">
        <f t="shared" si="0"/>
        <v>1121851</v>
      </c>
      <c r="L28" s="190">
        <f t="shared" si="1"/>
        <v>56092.55</v>
      </c>
      <c r="M28" s="191">
        <f t="shared" si="2"/>
        <v>57839.60473642961</v>
      </c>
      <c r="N28" s="191">
        <f t="shared" si="3"/>
        <v>57249.2811033513</v>
      </c>
    </row>
    <row r="29" spans="2:14" ht="15">
      <c r="B29" s="38" t="s">
        <v>206</v>
      </c>
      <c r="C29" s="26" t="s">
        <v>207</v>
      </c>
      <c r="D29" s="6" t="s">
        <v>208</v>
      </c>
      <c r="E29" s="39" t="s">
        <v>209</v>
      </c>
      <c r="F29" s="178">
        <v>0</v>
      </c>
      <c r="G29" s="178">
        <v>0</v>
      </c>
      <c r="H29" s="178">
        <v>0</v>
      </c>
      <c r="I29" s="298">
        <v>148.09</v>
      </c>
      <c r="J29" s="299">
        <v>1716042</v>
      </c>
      <c r="K29" s="179">
        <f t="shared" si="0"/>
        <v>254128659.78</v>
      </c>
      <c r="L29" s="180">
        <f t="shared" si="1"/>
        <v>0</v>
      </c>
      <c r="M29" s="181">
        <f t="shared" si="2"/>
        <v>0</v>
      </c>
      <c r="N29" s="181">
        <f t="shared" si="3"/>
        <v>0</v>
      </c>
    </row>
    <row r="30" spans="2:14" ht="45">
      <c r="B30" s="81" t="s">
        <v>150</v>
      </c>
      <c r="C30" s="81" t="s">
        <v>89</v>
      </c>
      <c r="D30" s="183" t="s">
        <v>90</v>
      </c>
      <c r="E30" s="84" t="s">
        <v>219</v>
      </c>
      <c r="F30" s="182">
        <v>0.4</v>
      </c>
      <c r="G30" s="182">
        <v>0.9</v>
      </c>
      <c r="H30" s="182">
        <v>0.65</v>
      </c>
      <c r="I30" s="294">
        <v>436.6888325635934</v>
      </c>
      <c r="J30" s="295">
        <v>134586</v>
      </c>
      <c r="K30" s="184">
        <f t="shared" si="0"/>
        <v>58772203.21940378</v>
      </c>
      <c r="L30" s="185">
        <f t="shared" si="1"/>
        <v>38201932.09261246</v>
      </c>
      <c r="M30" s="186">
        <f t="shared" si="2"/>
        <v>68655975.3307498</v>
      </c>
      <c r="N30" s="186">
        <f t="shared" si="3"/>
        <v>55653431.836024486</v>
      </c>
    </row>
    <row r="31" spans="2:14" ht="120">
      <c r="B31" s="38" t="s">
        <v>91</v>
      </c>
      <c r="C31" s="26" t="s">
        <v>180</v>
      </c>
      <c r="D31" s="6" t="s">
        <v>208</v>
      </c>
      <c r="E31" s="39" t="s">
        <v>209</v>
      </c>
      <c r="F31" s="178">
        <v>0</v>
      </c>
      <c r="G31" s="178">
        <v>0</v>
      </c>
      <c r="H31" s="178">
        <v>0</v>
      </c>
      <c r="I31" s="298">
        <v>215.88</v>
      </c>
      <c r="J31" s="299">
        <v>289838</v>
      </c>
      <c r="K31" s="179">
        <f t="shared" si="0"/>
        <v>62570227.44</v>
      </c>
      <c r="L31" s="180">
        <f t="shared" si="1"/>
        <v>0</v>
      </c>
      <c r="M31" s="181">
        <f t="shared" si="2"/>
        <v>0</v>
      </c>
      <c r="N31" s="181">
        <f t="shared" si="3"/>
        <v>0</v>
      </c>
    </row>
    <row r="32" spans="2:14" ht="45">
      <c r="B32" s="56" t="s">
        <v>34</v>
      </c>
      <c r="C32" s="56" t="s">
        <v>133</v>
      </c>
      <c r="D32" s="58" t="s">
        <v>241</v>
      </c>
      <c r="E32" s="59" t="s">
        <v>242</v>
      </c>
      <c r="F32" s="187">
        <v>0.1</v>
      </c>
      <c r="G32" s="187">
        <v>0.4</v>
      </c>
      <c r="H32" s="187">
        <v>0.25</v>
      </c>
      <c r="I32" s="306">
        <v>646.33</v>
      </c>
      <c r="J32" s="307">
        <v>141989</v>
      </c>
      <c r="K32" s="189">
        <f t="shared" si="0"/>
        <v>91771750.37</v>
      </c>
      <c r="L32" s="190">
        <f t="shared" si="1"/>
        <v>22942937.5925</v>
      </c>
      <c r="M32" s="191">
        <f t="shared" si="2"/>
        <v>27175377.78342076</v>
      </c>
      <c r="N32" s="191">
        <f t="shared" si="3"/>
        <v>25655934.780048456</v>
      </c>
    </row>
    <row r="33" spans="2:14" ht="30">
      <c r="B33" s="62" t="s">
        <v>35</v>
      </c>
      <c r="C33" s="92" t="s">
        <v>172</v>
      </c>
      <c r="D33" s="64" t="s">
        <v>114</v>
      </c>
      <c r="E33" s="65" t="s">
        <v>227</v>
      </c>
      <c r="F33" s="201" t="s">
        <v>24</v>
      </c>
      <c r="G33" s="201" t="s">
        <v>24</v>
      </c>
      <c r="H33" s="201" t="s">
        <v>24</v>
      </c>
      <c r="I33" s="302">
        <v>2767.33</v>
      </c>
      <c r="J33" s="303">
        <v>6800</v>
      </c>
      <c r="K33" s="202">
        <f t="shared" si="0"/>
        <v>18817844</v>
      </c>
      <c r="L33" s="203" t="str">
        <f t="shared" si="1"/>
        <v>-</v>
      </c>
      <c r="M33" s="204" t="str">
        <f t="shared" si="2"/>
        <v>-</v>
      </c>
      <c r="N33" s="204" t="str">
        <f t="shared" si="3"/>
        <v>-</v>
      </c>
    </row>
    <row r="34" spans="2:14" ht="15">
      <c r="B34" s="56" t="s">
        <v>211</v>
      </c>
      <c r="C34" s="112" t="s">
        <v>172</v>
      </c>
      <c r="D34" s="58" t="s">
        <v>241</v>
      </c>
      <c r="E34" s="59" t="s">
        <v>227</v>
      </c>
      <c r="F34" s="187" t="s">
        <v>24</v>
      </c>
      <c r="G34" s="187" t="s">
        <v>24</v>
      </c>
      <c r="H34" s="187" t="s">
        <v>24</v>
      </c>
      <c r="I34" s="306">
        <v>298.5914713216958</v>
      </c>
      <c r="J34" s="307">
        <v>124931</v>
      </c>
      <c r="K34" s="189">
        <f t="shared" si="0"/>
        <v>37303331.10369078</v>
      </c>
      <c r="L34" s="190" t="str">
        <f t="shared" si="1"/>
        <v>-</v>
      </c>
      <c r="M34" s="191" t="str">
        <f t="shared" si="2"/>
        <v>-</v>
      </c>
      <c r="N34" s="191" t="str">
        <f t="shared" si="3"/>
        <v>-</v>
      </c>
    </row>
    <row r="35" spans="2:14" ht="30">
      <c r="B35" s="81" t="s">
        <v>216</v>
      </c>
      <c r="C35" s="82" t="s">
        <v>165</v>
      </c>
      <c r="D35" s="83" t="s">
        <v>218</v>
      </c>
      <c r="E35" s="84" t="s">
        <v>100</v>
      </c>
      <c r="F35" s="182">
        <v>0</v>
      </c>
      <c r="G35" s="182">
        <v>0.1</v>
      </c>
      <c r="H35" s="182">
        <v>0.05</v>
      </c>
      <c r="I35" s="294">
        <v>215.42</v>
      </c>
      <c r="J35" s="295">
        <v>35474</v>
      </c>
      <c r="K35" s="184">
        <f t="shared" si="0"/>
        <v>7641809.079999999</v>
      </c>
      <c r="L35" s="185">
        <f t="shared" si="1"/>
        <v>382090.45399999997</v>
      </c>
      <c r="M35" s="186">
        <f t="shared" si="2"/>
        <v>393991.01721927314</v>
      </c>
      <c r="N35" s="186">
        <f t="shared" si="3"/>
        <v>389969.8588841677</v>
      </c>
    </row>
    <row r="36" spans="2:14" ht="15">
      <c r="B36" s="81" t="s">
        <v>166</v>
      </c>
      <c r="C36" s="82" t="s">
        <v>167</v>
      </c>
      <c r="D36" s="83" t="s">
        <v>218</v>
      </c>
      <c r="E36" s="84" t="s">
        <v>100</v>
      </c>
      <c r="F36" s="182">
        <v>0</v>
      </c>
      <c r="G36" s="182">
        <v>0.1</v>
      </c>
      <c r="H36" s="182">
        <v>0.05</v>
      </c>
      <c r="I36" s="294">
        <v>223.62217781496136</v>
      </c>
      <c r="J36" s="295">
        <v>29445</v>
      </c>
      <c r="K36" s="184">
        <f t="shared" si="0"/>
        <v>6584555.025761537</v>
      </c>
      <c r="L36" s="185">
        <f t="shared" si="1"/>
        <v>329227.75128807686</v>
      </c>
      <c r="M36" s="186">
        <f t="shared" si="2"/>
        <v>339481.85637425864</v>
      </c>
      <c r="N36" s="186">
        <f t="shared" si="3"/>
        <v>336017.03043479647</v>
      </c>
    </row>
    <row r="37" spans="2:14" ht="30">
      <c r="B37" s="81" t="s">
        <v>36</v>
      </c>
      <c r="C37" s="82" t="s">
        <v>37</v>
      </c>
      <c r="D37" s="83" t="s">
        <v>218</v>
      </c>
      <c r="E37" s="84" t="s">
        <v>219</v>
      </c>
      <c r="F37" s="182">
        <v>0.4</v>
      </c>
      <c r="G37" s="182">
        <v>0.9</v>
      </c>
      <c r="H37" s="182">
        <v>0.65</v>
      </c>
      <c r="I37" s="294">
        <v>257.50245705016346</v>
      </c>
      <c r="J37" s="295">
        <v>13653</v>
      </c>
      <c r="K37" s="184">
        <f t="shared" si="0"/>
        <v>3515681.0461058817</v>
      </c>
      <c r="L37" s="185">
        <f t="shared" si="1"/>
        <v>2285192.679968823</v>
      </c>
      <c r="M37" s="186">
        <f t="shared" si="2"/>
        <v>4106916.160198336</v>
      </c>
      <c r="N37" s="186">
        <f t="shared" si="3"/>
        <v>3329119.970647271</v>
      </c>
    </row>
    <row r="38" spans="2:14" ht="45">
      <c r="B38" s="81" t="s">
        <v>38</v>
      </c>
      <c r="C38" s="82" t="s">
        <v>39</v>
      </c>
      <c r="D38" s="83" t="s">
        <v>218</v>
      </c>
      <c r="E38" s="84" t="s">
        <v>219</v>
      </c>
      <c r="F38" s="182">
        <v>0.4</v>
      </c>
      <c r="G38" s="182">
        <v>0.9</v>
      </c>
      <c r="H38" s="182">
        <v>0.65</v>
      </c>
      <c r="I38" s="294">
        <v>249.45026880793935</v>
      </c>
      <c r="J38" s="295">
        <v>33362</v>
      </c>
      <c r="K38" s="184">
        <f t="shared" si="0"/>
        <v>8322159.867970473</v>
      </c>
      <c r="L38" s="185">
        <f t="shared" si="1"/>
        <v>5409403.914180808</v>
      </c>
      <c r="M38" s="186">
        <f t="shared" si="2"/>
        <v>9721704.671525722</v>
      </c>
      <c r="N38" s="186">
        <f t="shared" si="3"/>
        <v>7880540.996762922</v>
      </c>
    </row>
    <row r="39" spans="2:14" ht="30">
      <c r="B39" s="81" t="s">
        <v>40</v>
      </c>
      <c r="C39" s="81" t="s">
        <v>176</v>
      </c>
      <c r="D39" s="183" t="s">
        <v>90</v>
      </c>
      <c r="E39" s="84" t="s">
        <v>100</v>
      </c>
      <c r="F39" s="182">
        <v>0</v>
      </c>
      <c r="G39" s="182">
        <v>0.1</v>
      </c>
      <c r="H39" s="182">
        <v>0.05</v>
      </c>
      <c r="I39" s="294">
        <v>1202.995204193074</v>
      </c>
      <c r="J39" s="295">
        <v>443</v>
      </c>
      <c r="K39" s="184">
        <f t="shared" si="0"/>
        <v>532926.8754575318</v>
      </c>
      <c r="L39" s="185">
        <f t="shared" si="1"/>
        <v>26646.34377287659</v>
      </c>
      <c r="M39" s="186">
        <f t="shared" si="2"/>
        <v>27476.268978575663</v>
      </c>
      <c r="N39" s="186">
        <f t="shared" si="3"/>
        <v>27195.84017895329</v>
      </c>
    </row>
    <row r="40" spans="2:14" ht="15">
      <c r="B40" s="50" t="s">
        <v>41</v>
      </c>
      <c r="C40" s="50" t="s">
        <v>42</v>
      </c>
      <c r="D40" s="193" t="s">
        <v>43</v>
      </c>
      <c r="E40" s="53" t="s">
        <v>100</v>
      </c>
      <c r="F40" s="192">
        <v>0</v>
      </c>
      <c r="G40" s="192">
        <v>0.1</v>
      </c>
      <c r="H40" s="192">
        <v>0.05</v>
      </c>
      <c r="I40" s="300">
        <v>516.29</v>
      </c>
      <c r="J40" s="301">
        <v>17841</v>
      </c>
      <c r="K40" s="194">
        <f t="shared" si="0"/>
        <v>9211129.889999999</v>
      </c>
      <c r="L40" s="195">
        <f t="shared" si="1"/>
        <v>460556.4945</v>
      </c>
      <c r="M40" s="196">
        <f t="shared" si="2"/>
        <v>474900.95566480065</v>
      </c>
      <c r="N40" s="196">
        <f t="shared" si="3"/>
        <v>470054.0128342278</v>
      </c>
    </row>
    <row r="41" spans="2:14" ht="30">
      <c r="B41" s="81" t="s">
        <v>304</v>
      </c>
      <c r="C41" s="82" t="s">
        <v>305</v>
      </c>
      <c r="D41" s="83" t="s">
        <v>218</v>
      </c>
      <c r="E41" s="84" t="s">
        <v>23</v>
      </c>
      <c r="F41" s="182" t="s">
        <v>24</v>
      </c>
      <c r="G41" s="182" t="s">
        <v>24</v>
      </c>
      <c r="H41" s="182" t="s">
        <v>24</v>
      </c>
      <c r="I41" s="294">
        <v>221.9251007897027</v>
      </c>
      <c r="J41" s="295">
        <v>9980</v>
      </c>
      <c r="K41" s="184">
        <f t="shared" si="0"/>
        <v>2214812.505881233</v>
      </c>
      <c r="L41" s="185" t="str">
        <f t="shared" si="1"/>
        <v>-</v>
      </c>
      <c r="M41" s="186" t="str">
        <f aca="true" t="shared" si="10" ref="M41:M57">IF($H41="-","-",(($K41/(-0.8+1)*((1/(1-$H41))^(-0.8+1)-1))))</f>
        <v>-</v>
      </c>
      <c r="N41" s="186" t="str">
        <f aca="true" t="shared" si="11" ref="N41:N57">IF($H41="-","-",(($K41/(-1.2+1)*((1/(1-$H41))^(-1.2+1)-1))))</f>
        <v>-</v>
      </c>
    </row>
    <row r="42" spans="2:14" ht="30">
      <c r="B42" s="81" t="s">
        <v>44</v>
      </c>
      <c r="C42" s="82" t="s">
        <v>45</v>
      </c>
      <c r="D42" s="83" t="s">
        <v>218</v>
      </c>
      <c r="E42" s="84" t="s">
        <v>219</v>
      </c>
      <c r="F42" s="182">
        <v>0.4</v>
      </c>
      <c r="G42" s="182">
        <v>0.9</v>
      </c>
      <c r="H42" s="182">
        <v>0.65</v>
      </c>
      <c r="I42" s="294">
        <v>278.3749401981326</v>
      </c>
      <c r="J42" s="295">
        <v>9425</v>
      </c>
      <c r="K42" s="184">
        <f t="shared" si="0"/>
        <v>2623683.8113674</v>
      </c>
      <c r="L42" s="185">
        <f t="shared" si="1"/>
        <v>1705394.4773888101</v>
      </c>
      <c r="M42" s="186">
        <f t="shared" si="10"/>
        <v>3064910.9810716943</v>
      </c>
      <c r="N42" s="186">
        <f t="shared" si="11"/>
        <v>2484456.939790351</v>
      </c>
    </row>
    <row r="43" spans="2:14" ht="30">
      <c r="B43" s="87" t="s">
        <v>46</v>
      </c>
      <c r="C43" s="88" t="s">
        <v>47</v>
      </c>
      <c r="D43" s="89" t="s">
        <v>105</v>
      </c>
      <c r="E43" s="90" t="s">
        <v>23</v>
      </c>
      <c r="F43" s="197" t="s">
        <v>24</v>
      </c>
      <c r="G43" s="197" t="s">
        <v>24</v>
      </c>
      <c r="H43" s="197" t="s">
        <v>24</v>
      </c>
      <c r="I43" s="310">
        <v>104.66</v>
      </c>
      <c r="J43" s="311">
        <v>1738840</v>
      </c>
      <c r="K43" s="198">
        <f t="shared" si="0"/>
        <v>181986994.4</v>
      </c>
      <c r="L43" s="199" t="str">
        <f t="shared" si="1"/>
        <v>-</v>
      </c>
      <c r="M43" s="200" t="str">
        <f t="shared" si="10"/>
        <v>-</v>
      </c>
      <c r="N43" s="200" t="str">
        <f t="shared" si="11"/>
        <v>-</v>
      </c>
    </row>
    <row r="44" spans="2:14" ht="15">
      <c r="B44" s="50" t="s">
        <v>307</v>
      </c>
      <c r="C44" s="109" t="s">
        <v>172</v>
      </c>
      <c r="D44" s="52" t="s">
        <v>308</v>
      </c>
      <c r="E44" s="53" t="s">
        <v>227</v>
      </c>
      <c r="F44" s="192" t="s">
        <v>24</v>
      </c>
      <c r="G44" s="192" t="s">
        <v>24</v>
      </c>
      <c r="H44" s="192" t="s">
        <v>24</v>
      </c>
      <c r="I44" s="300">
        <v>516.29</v>
      </c>
      <c r="J44" s="301">
        <v>24324</v>
      </c>
      <c r="K44" s="194">
        <f t="shared" si="0"/>
        <v>12558237.959999999</v>
      </c>
      <c r="L44" s="195" t="str">
        <f t="shared" si="1"/>
        <v>-</v>
      </c>
      <c r="M44" s="196" t="str">
        <f t="shared" si="10"/>
        <v>-</v>
      </c>
      <c r="N44" s="196" t="str">
        <f t="shared" si="11"/>
        <v>-</v>
      </c>
    </row>
    <row r="45" spans="2:14" ht="30">
      <c r="B45" s="38" t="s">
        <v>309</v>
      </c>
      <c r="C45" s="26" t="s">
        <v>158</v>
      </c>
      <c r="D45" s="6" t="s">
        <v>208</v>
      </c>
      <c r="E45" s="44" t="s">
        <v>209</v>
      </c>
      <c r="F45" s="178">
        <v>0</v>
      </c>
      <c r="G45" s="178">
        <v>0</v>
      </c>
      <c r="H45" s="178">
        <v>0</v>
      </c>
      <c r="I45" s="298">
        <v>143.15</v>
      </c>
      <c r="J45" s="299">
        <v>4289827</v>
      </c>
      <c r="K45" s="179">
        <f t="shared" si="0"/>
        <v>614088735.0500001</v>
      </c>
      <c r="L45" s="180">
        <f t="shared" si="1"/>
        <v>0</v>
      </c>
      <c r="M45" s="181">
        <f t="shared" si="10"/>
        <v>0</v>
      </c>
      <c r="N45" s="181">
        <f t="shared" si="11"/>
        <v>0</v>
      </c>
    </row>
    <row r="46" spans="2:14" ht="30">
      <c r="B46" s="87" t="s">
        <v>310</v>
      </c>
      <c r="C46" s="111" t="s">
        <v>172</v>
      </c>
      <c r="D46" s="89" t="s">
        <v>187</v>
      </c>
      <c r="E46" s="90" t="s">
        <v>227</v>
      </c>
      <c r="F46" s="197" t="s">
        <v>24</v>
      </c>
      <c r="G46" s="197" t="s">
        <v>24</v>
      </c>
      <c r="H46" s="197" t="s">
        <v>24</v>
      </c>
      <c r="I46" s="310">
        <v>136.06</v>
      </c>
      <c r="J46" s="311">
        <v>125000</v>
      </c>
      <c r="K46" s="198">
        <f t="shared" si="0"/>
        <v>17007500</v>
      </c>
      <c r="L46" s="199" t="str">
        <f t="shared" si="1"/>
        <v>-</v>
      </c>
      <c r="M46" s="200" t="str">
        <f t="shared" si="10"/>
        <v>-</v>
      </c>
      <c r="N46" s="200" t="str">
        <f t="shared" si="11"/>
        <v>-</v>
      </c>
    </row>
    <row r="47" spans="2:14" ht="60">
      <c r="B47" s="56" t="s">
        <v>311</v>
      </c>
      <c r="C47" s="57" t="s">
        <v>312</v>
      </c>
      <c r="D47" s="58" t="s">
        <v>241</v>
      </c>
      <c r="E47" s="59" t="s">
        <v>242</v>
      </c>
      <c r="F47" s="187">
        <v>0.1</v>
      </c>
      <c r="G47" s="187">
        <v>0.4</v>
      </c>
      <c r="H47" s="187">
        <v>0.25</v>
      </c>
      <c r="I47" s="306">
        <v>483.08</v>
      </c>
      <c r="J47" s="307">
        <v>12</v>
      </c>
      <c r="K47" s="189">
        <f t="shared" si="0"/>
        <v>5796.96</v>
      </c>
      <c r="L47" s="190">
        <f t="shared" si="1"/>
        <v>1449.24</v>
      </c>
      <c r="M47" s="191">
        <f t="shared" si="10"/>
        <v>1716.5911880316116</v>
      </c>
      <c r="N47" s="191">
        <f t="shared" si="11"/>
        <v>1620.612302619522</v>
      </c>
    </row>
    <row r="48" spans="2:14" ht="15">
      <c r="B48" s="56" t="s">
        <v>48</v>
      </c>
      <c r="C48" s="57" t="s">
        <v>49</v>
      </c>
      <c r="D48" s="58" t="s">
        <v>241</v>
      </c>
      <c r="E48" s="59" t="s">
        <v>242</v>
      </c>
      <c r="F48" s="187">
        <v>0.1</v>
      </c>
      <c r="G48" s="187">
        <v>0.4</v>
      </c>
      <c r="H48" s="187">
        <v>0.25</v>
      </c>
      <c r="I48" s="306">
        <v>163.54</v>
      </c>
      <c r="J48" s="307">
        <v>19820</v>
      </c>
      <c r="K48" s="189">
        <f t="shared" si="0"/>
        <v>3241362.8</v>
      </c>
      <c r="L48" s="190">
        <f t="shared" si="1"/>
        <v>810340.7</v>
      </c>
      <c r="M48" s="191">
        <f t="shared" si="10"/>
        <v>959829.776243664</v>
      </c>
      <c r="N48" s="191">
        <f t="shared" si="11"/>
        <v>906163.3047206227</v>
      </c>
    </row>
    <row r="49" spans="2:14" ht="15">
      <c r="B49" s="62" t="s">
        <v>77</v>
      </c>
      <c r="C49" s="92" t="s">
        <v>172</v>
      </c>
      <c r="D49" s="64" t="s">
        <v>114</v>
      </c>
      <c r="E49" s="65" t="s">
        <v>227</v>
      </c>
      <c r="F49" s="201" t="s">
        <v>24</v>
      </c>
      <c r="G49" s="201" t="s">
        <v>24</v>
      </c>
      <c r="H49" s="201" t="s">
        <v>24</v>
      </c>
      <c r="I49" s="302">
        <v>709.2</v>
      </c>
      <c r="J49" s="303">
        <v>16000</v>
      </c>
      <c r="K49" s="202">
        <f t="shared" si="0"/>
        <v>11347200</v>
      </c>
      <c r="L49" s="203" t="str">
        <f t="shared" si="1"/>
        <v>-</v>
      </c>
      <c r="M49" s="204" t="str">
        <f t="shared" si="10"/>
        <v>-</v>
      </c>
      <c r="N49" s="204" t="str">
        <f t="shared" si="11"/>
        <v>-</v>
      </c>
    </row>
    <row r="50" spans="2:14" ht="30">
      <c r="B50" s="170" t="s">
        <v>315</v>
      </c>
      <c r="C50" s="171" t="s">
        <v>316</v>
      </c>
      <c r="D50" s="172" t="s">
        <v>317</v>
      </c>
      <c r="E50" s="173" t="s">
        <v>209</v>
      </c>
      <c r="F50" s="210">
        <v>0</v>
      </c>
      <c r="G50" s="210">
        <v>0</v>
      </c>
      <c r="H50" s="210">
        <v>0</v>
      </c>
      <c r="I50" s="312">
        <v>39.55</v>
      </c>
      <c r="J50" s="313">
        <v>2376103</v>
      </c>
      <c r="K50" s="211">
        <f t="shared" si="0"/>
        <v>93974873.64999999</v>
      </c>
      <c r="L50" s="212">
        <f t="shared" si="1"/>
        <v>0</v>
      </c>
      <c r="M50" s="213">
        <f t="shared" si="10"/>
        <v>0</v>
      </c>
      <c r="N50" s="213">
        <f t="shared" si="11"/>
        <v>0</v>
      </c>
    </row>
    <row r="51" spans="2:14" ht="30">
      <c r="B51" s="81" t="s">
        <v>78</v>
      </c>
      <c r="C51" s="82" t="s">
        <v>79</v>
      </c>
      <c r="D51" s="83" t="s">
        <v>218</v>
      </c>
      <c r="E51" s="84" t="s">
        <v>100</v>
      </c>
      <c r="F51" s="182">
        <v>0</v>
      </c>
      <c r="G51" s="182">
        <v>0.1</v>
      </c>
      <c r="H51" s="182">
        <v>0.05</v>
      </c>
      <c r="I51" s="294">
        <v>221.60596961181253</v>
      </c>
      <c r="J51" s="295">
        <v>97480</v>
      </c>
      <c r="K51" s="184">
        <f t="shared" si="0"/>
        <v>21602149.917759486</v>
      </c>
      <c r="L51" s="185">
        <f t="shared" si="1"/>
        <v>1080107.4958879743</v>
      </c>
      <c r="M51" s="186">
        <f t="shared" si="10"/>
        <v>1113748.450284667</v>
      </c>
      <c r="N51" s="186">
        <f t="shared" si="11"/>
        <v>1102381.2904552834</v>
      </c>
    </row>
    <row r="52" spans="2:14" ht="60">
      <c r="B52" s="99" t="s">
        <v>80</v>
      </c>
      <c r="C52" s="100" t="s">
        <v>81</v>
      </c>
      <c r="D52" s="101" t="s">
        <v>237</v>
      </c>
      <c r="E52" s="102" t="s">
        <v>209</v>
      </c>
      <c r="F52" s="205">
        <v>0</v>
      </c>
      <c r="G52" s="205">
        <v>0</v>
      </c>
      <c r="H52" s="205">
        <v>0</v>
      </c>
      <c r="I52" s="308">
        <v>1132.08</v>
      </c>
      <c r="J52" s="309">
        <v>12500</v>
      </c>
      <c r="K52" s="207">
        <f t="shared" si="0"/>
        <v>14151000</v>
      </c>
      <c r="L52" s="208">
        <f t="shared" si="1"/>
        <v>0</v>
      </c>
      <c r="M52" s="209">
        <f t="shared" si="10"/>
        <v>0</v>
      </c>
      <c r="N52" s="209">
        <f t="shared" si="11"/>
        <v>0</v>
      </c>
    </row>
    <row r="53" spans="2:14" ht="30">
      <c r="B53" s="68" t="s">
        <v>323</v>
      </c>
      <c r="C53" s="107" t="s">
        <v>172</v>
      </c>
      <c r="D53" s="70" t="s">
        <v>99</v>
      </c>
      <c r="E53" s="71" t="s">
        <v>227</v>
      </c>
      <c r="F53" s="218" t="s">
        <v>24</v>
      </c>
      <c r="G53" s="218" t="s">
        <v>24</v>
      </c>
      <c r="H53" s="218" t="s">
        <v>24</v>
      </c>
      <c r="I53" s="304">
        <v>156</v>
      </c>
      <c r="J53" s="305">
        <v>1850000</v>
      </c>
      <c r="K53" s="220">
        <f t="shared" si="0"/>
        <v>288600000</v>
      </c>
      <c r="L53" s="221" t="str">
        <f t="shared" si="1"/>
        <v>-</v>
      </c>
      <c r="M53" s="222" t="str">
        <f t="shared" si="10"/>
        <v>-</v>
      </c>
      <c r="N53" s="222" t="str">
        <f t="shared" si="11"/>
        <v>-</v>
      </c>
    </row>
    <row r="54" spans="2:14" ht="18">
      <c r="B54" s="74" t="s">
        <v>82</v>
      </c>
      <c r="C54" s="75" t="s">
        <v>50</v>
      </c>
      <c r="D54" s="76" t="s">
        <v>103</v>
      </c>
      <c r="E54" s="77" t="s">
        <v>21</v>
      </c>
      <c r="F54" s="214" t="s">
        <v>24</v>
      </c>
      <c r="G54" s="214" t="s">
        <v>24</v>
      </c>
      <c r="H54" s="214" t="s">
        <v>24</v>
      </c>
      <c r="I54" s="296">
        <v>1973.7073156819617</v>
      </c>
      <c r="J54" s="297">
        <v>4324</v>
      </c>
      <c r="K54" s="215">
        <f t="shared" si="0"/>
        <v>8534310.433008803</v>
      </c>
      <c r="L54" s="216" t="str">
        <f t="shared" si="1"/>
        <v>-</v>
      </c>
      <c r="M54" s="217" t="str">
        <f t="shared" si="10"/>
        <v>-</v>
      </c>
      <c r="N54" s="217" t="str">
        <f t="shared" si="11"/>
        <v>-</v>
      </c>
    </row>
    <row r="55" spans="2:14" ht="45.75" thickBot="1">
      <c r="B55" s="38" t="s">
        <v>51</v>
      </c>
      <c r="C55" s="26" t="s">
        <v>52</v>
      </c>
      <c r="D55" s="6" t="s">
        <v>208</v>
      </c>
      <c r="E55" s="39" t="s">
        <v>209</v>
      </c>
      <c r="F55" s="178">
        <v>0</v>
      </c>
      <c r="G55" s="178">
        <v>0</v>
      </c>
      <c r="H55" s="178">
        <v>0</v>
      </c>
      <c r="I55" s="314">
        <v>145.58</v>
      </c>
      <c r="J55" s="315">
        <v>1442442</v>
      </c>
      <c r="K55" s="179">
        <f t="shared" si="0"/>
        <v>209990706.36</v>
      </c>
      <c r="L55" s="180">
        <f t="shared" si="1"/>
        <v>0</v>
      </c>
      <c r="M55" s="181">
        <f t="shared" si="10"/>
        <v>0</v>
      </c>
      <c r="N55" s="181">
        <f t="shared" si="11"/>
        <v>0</v>
      </c>
    </row>
    <row r="56" spans="13:14" ht="15">
      <c r="M56" s="155">
        <f t="shared" si="10"/>
        <v>0</v>
      </c>
      <c r="N56" s="155">
        <f t="shared" si="11"/>
        <v>0</v>
      </c>
    </row>
    <row r="57" spans="2:14" s="3" customFormat="1" ht="30" customHeight="1">
      <c r="B57" s="461" t="s">
        <v>160</v>
      </c>
      <c r="C57" s="462"/>
      <c r="D57" s="462"/>
      <c r="E57" s="462"/>
      <c r="F57" s="45">
        <f>AVERAGE(F9:F55)</f>
        <v>0.1</v>
      </c>
      <c r="G57" s="45">
        <f>AVERAGE(G9:G55)</f>
        <v>0.29117647058823537</v>
      </c>
      <c r="H57" s="45">
        <f>AVERAGE(H9:H55)</f>
        <v>0.19558823529411762</v>
      </c>
      <c r="I57" s="46">
        <f>AVERAGE(I9:I55)</f>
        <v>471.9086628191178</v>
      </c>
      <c r="J57" s="169">
        <f>AVERAGE(J9:J55)</f>
        <v>332929.44680851063</v>
      </c>
      <c r="K57" s="47">
        <f>SUM(K9:K55)</f>
        <v>2378729957.3157415</v>
      </c>
      <c r="L57" s="48">
        <f>SUM(L9:L55)</f>
        <v>80760566.28768408</v>
      </c>
      <c r="M57" s="49">
        <f t="shared" si="10"/>
        <v>529149362.76046985</v>
      </c>
      <c r="N57" s="49">
        <f t="shared" si="11"/>
        <v>506610235.72928864</v>
      </c>
    </row>
  </sheetData>
  <mergeCells count="2">
    <mergeCell ref="B57:E57"/>
    <mergeCell ref="B3:N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Gallai</dc:creator>
  <cp:keywords/>
  <dc:description/>
  <cp:lastModifiedBy>Herren, Barbara (AGPS)</cp:lastModifiedBy>
  <cp:lastPrinted>2009-03-30T13:59:48Z</cp:lastPrinted>
  <dcterms:created xsi:type="dcterms:W3CDTF">2009-03-22T06:40:39Z</dcterms:created>
  <dcterms:modified xsi:type="dcterms:W3CDTF">2009-04-30T08:09:51Z</dcterms:modified>
  <cp:category/>
  <cp:version/>
  <cp:contentType/>
  <cp:contentStatus/>
</cp:coreProperties>
</file>